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transparencyinternational-my.sharepoint.com/personal/pisko_transparency_sk/Documents/Projekty/Ukrajina_public institutions_2020/transparency rankings/"/>
    </mc:Choice>
  </mc:AlternateContent>
  <bookViews>
    <workbookView xWindow="-120" yWindow="-120" windowWidth="29040" windowHeight="15840" activeTab="6"/>
  </bookViews>
  <sheets>
    <sheet name="Monitoring_eng" sheetId="3" r:id="rId1"/>
    <sheet name="Monitoring_ukr" sheetId="2" r:id="rId2"/>
    <sheet name="Recommendations_indicators" sheetId="1" r:id="rId3"/>
    <sheet name="Results" sheetId="4" r:id="rId4"/>
    <sheet name="Categories" sheetId="6" r:id="rId5"/>
    <sheet name="Analysis" sheetId="7" r:id="rId6"/>
    <sheet name="Year-to-year" sheetId="8" r:id="rId7"/>
    <sheet name="help" sheetId="5" r:id="rId8"/>
  </sheets>
  <definedNames>
    <definedName name="_xlnm._FilterDatabase" localSheetId="4" hidden="1">Categories!$A$2:$BH$2</definedName>
    <definedName name="_xlnm._FilterDatabase" localSheetId="7" hidden="1">help!$C$6:$E$6</definedName>
    <definedName name="_xlnm._FilterDatabase" localSheetId="6" hidden="1">'Year-to-year'!$A$1:$P$1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4" i="8" l="1"/>
  <c r="M54" i="8" s="1"/>
  <c r="H54" i="8"/>
  <c r="N54" i="8" s="1"/>
  <c r="G59" i="8"/>
  <c r="M59" i="8" s="1"/>
  <c r="H59" i="8"/>
  <c r="N59" i="8" s="1"/>
  <c r="G2" i="8"/>
  <c r="M2" i="8" s="1"/>
  <c r="H2" i="8"/>
  <c r="N2" i="8" s="1"/>
  <c r="G3" i="8"/>
  <c r="M3" i="8" s="1"/>
  <c r="H3" i="8"/>
  <c r="N3" i="8" s="1"/>
  <c r="G16" i="8"/>
  <c r="M16" i="8" s="1"/>
  <c r="H16" i="8"/>
  <c r="N16" i="8" s="1"/>
  <c r="G8" i="8"/>
  <c r="M8" i="8" s="1"/>
  <c r="H8" i="8"/>
  <c r="N8" i="8" s="1"/>
  <c r="G49" i="8"/>
  <c r="M49" i="8" s="1"/>
  <c r="H49" i="8"/>
  <c r="N49" i="8" s="1"/>
  <c r="G33" i="8"/>
  <c r="M33" i="8" s="1"/>
  <c r="H33" i="8"/>
  <c r="N33" i="8" s="1"/>
  <c r="G55" i="8"/>
  <c r="M55" i="8" s="1"/>
  <c r="H55" i="8"/>
  <c r="N55" i="8" s="1"/>
  <c r="G25" i="8"/>
  <c r="M25" i="8" s="1"/>
  <c r="H25" i="8"/>
  <c r="N25" i="8" s="1"/>
  <c r="G9" i="8"/>
  <c r="M9" i="8" s="1"/>
  <c r="H9" i="8"/>
  <c r="N9" i="8" s="1"/>
  <c r="G34" i="8"/>
  <c r="M34" i="8" s="1"/>
  <c r="H34" i="8"/>
  <c r="N34" i="8" s="1"/>
  <c r="G6" i="8"/>
  <c r="M6" i="8" s="1"/>
  <c r="H6" i="8"/>
  <c r="N6" i="8" s="1"/>
  <c r="G18" i="8"/>
  <c r="M18" i="8" s="1"/>
  <c r="H18" i="8"/>
  <c r="N18" i="8" s="1"/>
  <c r="G7" i="8"/>
  <c r="M7" i="8" s="1"/>
  <c r="H7" i="8"/>
  <c r="N7" i="8" s="1"/>
  <c r="G64" i="8"/>
  <c r="M64" i="8" s="1"/>
  <c r="H64" i="8"/>
  <c r="N64" i="8" s="1"/>
  <c r="G10" i="8"/>
  <c r="M10" i="8" s="1"/>
  <c r="H10" i="8"/>
  <c r="N10" i="8" s="1"/>
  <c r="G50" i="8"/>
  <c r="M50" i="8" s="1"/>
  <c r="H50" i="8"/>
  <c r="N50" i="8" s="1"/>
  <c r="G19" i="8"/>
  <c r="M19" i="8" s="1"/>
  <c r="H19" i="8"/>
  <c r="N19" i="8" s="1"/>
  <c r="G35" i="8"/>
  <c r="M35" i="8" s="1"/>
  <c r="H35" i="8"/>
  <c r="N35" i="8" s="1"/>
  <c r="G36" i="8"/>
  <c r="M36" i="8" s="1"/>
  <c r="H36" i="8"/>
  <c r="N36" i="8" s="1"/>
  <c r="G11" i="8"/>
  <c r="M11" i="8" s="1"/>
  <c r="H11" i="8"/>
  <c r="N11" i="8" s="1"/>
  <c r="G37" i="8"/>
  <c r="M37" i="8" s="1"/>
  <c r="H37" i="8"/>
  <c r="N37" i="8" s="1"/>
  <c r="G22" i="8"/>
  <c r="M22" i="8" s="1"/>
  <c r="H22" i="8"/>
  <c r="N22" i="8" s="1"/>
  <c r="G26" i="8"/>
  <c r="M26" i="8" s="1"/>
  <c r="H26" i="8"/>
  <c r="N26" i="8" s="1"/>
  <c r="G38" i="8"/>
  <c r="M38" i="8" s="1"/>
  <c r="H38" i="8"/>
  <c r="N38" i="8" s="1"/>
  <c r="G67" i="8"/>
  <c r="M67" i="8" s="1"/>
  <c r="H67" i="8"/>
  <c r="N67" i="8" s="1"/>
  <c r="G61" i="8"/>
  <c r="M61" i="8" s="1"/>
  <c r="H61" i="8"/>
  <c r="N61" i="8" s="1"/>
  <c r="G39" i="8"/>
  <c r="M39" i="8" s="1"/>
  <c r="H39" i="8"/>
  <c r="N39" i="8" s="1"/>
  <c r="G27" i="8"/>
  <c r="M27" i="8" s="1"/>
  <c r="H27" i="8"/>
  <c r="N27" i="8" s="1"/>
  <c r="G40" i="8"/>
  <c r="M40" i="8" s="1"/>
  <c r="H40" i="8"/>
  <c r="N40" i="8" s="1"/>
  <c r="G41" i="8"/>
  <c r="M41" i="8" s="1"/>
  <c r="H41" i="8"/>
  <c r="N41" i="8" s="1"/>
  <c r="G51" i="8"/>
  <c r="M51" i="8" s="1"/>
  <c r="H51" i="8"/>
  <c r="N51" i="8" s="1"/>
  <c r="G28" i="8"/>
  <c r="M28" i="8" s="1"/>
  <c r="H28" i="8"/>
  <c r="N28" i="8" s="1"/>
  <c r="G42" i="8"/>
  <c r="M42" i="8" s="1"/>
  <c r="H42" i="8"/>
  <c r="N42" i="8" s="1"/>
  <c r="G43" i="8"/>
  <c r="M43" i="8" s="1"/>
  <c r="H43" i="8"/>
  <c r="N43" i="8" s="1"/>
  <c r="G20" i="8"/>
  <c r="M20" i="8" s="1"/>
  <c r="H20" i="8"/>
  <c r="N20" i="8" s="1"/>
  <c r="G56" i="8"/>
  <c r="M56" i="8" s="1"/>
  <c r="H56" i="8"/>
  <c r="N56" i="8" s="1"/>
  <c r="G60" i="8"/>
  <c r="M60" i="8" s="1"/>
  <c r="H60" i="8"/>
  <c r="N60" i="8" s="1"/>
  <c r="G52" i="8"/>
  <c r="M52" i="8" s="1"/>
  <c r="H52" i="8"/>
  <c r="N52" i="8" s="1"/>
  <c r="G62" i="8"/>
  <c r="M62" i="8" s="1"/>
  <c r="H62" i="8"/>
  <c r="N62" i="8" s="1"/>
  <c r="G44" i="8"/>
  <c r="M44" i="8" s="1"/>
  <c r="H44" i="8"/>
  <c r="N44" i="8" s="1"/>
  <c r="G45" i="8"/>
  <c r="M45" i="8" s="1"/>
  <c r="H45" i="8"/>
  <c r="N45" i="8" s="1"/>
  <c r="G46" i="8"/>
  <c r="M46" i="8" s="1"/>
  <c r="H46" i="8"/>
  <c r="N46" i="8" s="1"/>
  <c r="G57" i="8"/>
  <c r="M57" i="8" s="1"/>
  <c r="H57" i="8"/>
  <c r="N57" i="8" s="1"/>
  <c r="G47" i="8"/>
  <c r="M47" i="8" s="1"/>
  <c r="H47" i="8"/>
  <c r="N47" i="8" s="1"/>
  <c r="G21" i="8"/>
  <c r="M21" i="8" s="1"/>
  <c r="H21" i="8"/>
  <c r="N21" i="8" s="1"/>
  <c r="G48" i="8"/>
  <c r="M48" i="8" s="1"/>
  <c r="H48" i="8"/>
  <c r="N48" i="8" s="1"/>
  <c r="G15" i="8"/>
  <c r="M15" i="8" s="1"/>
  <c r="H15" i="8"/>
  <c r="N15" i="8" s="1"/>
  <c r="G24" i="8"/>
  <c r="M24" i="8" s="1"/>
  <c r="H24" i="8"/>
  <c r="N24" i="8" s="1"/>
  <c r="G58" i="8"/>
  <c r="M58" i="8" s="1"/>
  <c r="H58" i="8"/>
  <c r="N58" i="8" s="1"/>
  <c r="G29" i="8"/>
  <c r="M29" i="8" s="1"/>
  <c r="H29" i="8"/>
  <c r="N29" i="8" s="1"/>
  <c r="G30" i="8"/>
  <c r="M30" i="8" s="1"/>
  <c r="H30" i="8"/>
  <c r="N30" i="8" s="1"/>
  <c r="G53" i="8"/>
  <c r="M53" i="8" s="1"/>
  <c r="H53" i="8"/>
  <c r="N53" i="8" s="1"/>
  <c r="G31" i="8"/>
  <c r="M31" i="8" s="1"/>
  <c r="H31" i="8"/>
  <c r="N31" i="8" s="1"/>
  <c r="G23" i="8"/>
  <c r="M23" i="8" s="1"/>
  <c r="H23" i="8"/>
  <c r="N23" i="8" s="1"/>
  <c r="G14" i="8"/>
  <c r="M14" i="8" s="1"/>
  <c r="H14" i="8"/>
  <c r="N14" i="8" s="1"/>
  <c r="G4" i="8"/>
  <c r="M4" i="8" s="1"/>
  <c r="H4" i="8"/>
  <c r="N4" i="8" s="1"/>
  <c r="G68" i="8"/>
  <c r="M68" i="8" s="1"/>
  <c r="H68" i="8"/>
  <c r="N68" i="8" s="1"/>
  <c r="G5" i="8"/>
  <c r="M5" i="8" s="1"/>
  <c r="H5" i="8"/>
  <c r="N5" i="8" s="1"/>
  <c r="G17" i="8"/>
  <c r="M17" i="8" s="1"/>
  <c r="H17" i="8"/>
  <c r="N17" i="8" s="1"/>
  <c r="G63" i="8"/>
  <c r="M63" i="8" s="1"/>
  <c r="H63" i="8"/>
  <c r="N63" i="8" s="1"/>
  <c r="G65" i="8"/>
  <c r="M65" i="8" s="1"/>
  <c r="H65" i="8"/>
  <c r="N65" i="8" s="1"/>
  <c r="G66" i="8"/>
  <c r="M66" i="8" s="1"/>
  <c r="H66" i="8"/>
  <c r="N66" i="8" s="1"/>
  <c r="G13" i="8"/>
  <c r="M13" i="8" s="1"/>
  <c r="H13" i="8"/>
  <c r="N13" i="8" s="1"/>
  <c r="G12" i="8"/>
  <c r="M12" i="8" s="1"/>
  <c r="H12" i="8"/>
  <c r="N12" i="8" s="1"/>
  <c r="H32" i="8"/>
  <c r="N32" i="8" s="1"/>
  <c r="G32" i="8"/>
  <c r="M32" i="8" s="1"/>
  <c r="X29" i="7" l="1"/>
  <c r="AO29" i="7" s="1"/>
  <c r="AO3" i="7"/>
  <c r="AP3" i="7"/>
  <c r="AQ3" i="7"/>
  <c r="AR3" i="7"/>
  <c r="AS3" i="7"/>
  <c r="AT3" i="7"/>
  <c r="AU3" i="7"/>
  <c r="AV3" i="7"/>
  <c r="AO4" i="7"/>
  <c r="AP4" i="7"/>
  <c r="AQ4" i="7"/>
  <c r="AR4" i="7"/>
  <c r="AS4" i="7"/>
  <c r="AT4" i="7"/>
  <c r="AU4" i="7"/>
  <c r="AV4" i="7"/>
  <c r="AO5" i="7"/>
  <c r="AP5" i="7"/>
  <c r="AQ5" i="7"/>
  <c r="AR5" i="7"/>
  <c r="AS5" i="7"/>
  <c r="AT5" i="7"/>
  <c r="AU5" i="7"/>
  <c r="AV5" i="7"/>
  <c r="AO6" i="7"/>
  <c r="AP6" i="7"/>
  <c r="AQ6" i="7"/>
  <c r="AR6" i="7"/>
  <c r="AS6" i="7"/>
  <c r="AT6" i="7"/>
  <c r="AU6" i="7"/>
  <c r="AV6" i="7"/>
  <c r="AO7" i="7"/>
  <c r="AP7" i="7"/>
  <c r="AQ7" i="7"/>
  <c r="AR7" i="7"/>
  <c r="AS7" i="7"/>
  <c r="AT7" i="7"/>
  <c r="AU7" i="7"/>
  <c r="AV7" i="7"/>
  <c r="AO8" i="7"/>
  <c r="AP8" i="7"/>
  <c r="AQ8" i="7"/>
  <c r="AR8" i="7"/>
  <c r="AS8" i="7"/>
  <c r="AT8" i="7"/>
  <c r="AU8" i="7"/>
  <c r="AV8" i="7"/>
  <c r="AO9" i="7"/>
  <c r="AP9" i="7"/>
  <c r="AQ9" i="7"/>
  <c r="AR9" i="7"/>
  <c r="AS9" i="7"/>
  <c r="AT9" i="7"/>
  <c r="AU9" i="7"/>
  <c r="AV9" i="7"/>
  <c r="AO10" i="7"/>
  <c r="AP10" i="7"/>
  <c r="AQ10" i="7"/>
  <c r="AR10" i="7"/>
  <c r="AS10" i="7"/>
  <c r="AT10" i="7"/>
  <c r="AU10" i="7"/>
  <c r="AV10" i="7"/>
  <c r="AO11" i="7"/>
  <c r="AP11" i="7"/>
  <c r="AQ11" i="7"/>
  <c r="AR11" i="7"/>
  <c r="AS11" i="7"/>
  <c r="AT11" i="7"/>
  <c r="AU11" i="7"/>
  <c r="AV11" i="7"/>
  <c r="AO12" i="7"/>
  <c r="AP12" i="7"/>
  <c r="AQ12" i="7"/>
  <c r="AR12" i="7"/>
  <c r="AS12" i="7"/>
  <c r="AT12" i="7"/>
  <c r="AU12" i="7"/>
  <c r="AV12" i="7"/>
  <c r="AO13" i="7"/>
  <c r="AP13" i="7"/>
  <c r="AQ13" i="7"/>
  <c r="AR13" i="7"/>
  <c r="AS13" i="7"/>
  <c r="AT13" i="7"/>
  <c r="AU13" i="7"/>
  <c r="AV13" i="7"/>
  <c r="AO14" i="7"/>
  <c r="AP14" i="7"/>
  <c r="AQ14" i="7"/>
  <c r="AR14" i="7"/>
  <c r="AS14" i="7"/>
  <c r="AT14" i="7"/>
  <c r="AU14" i="7"/>
  <c r="AV14" i="7"/>
  <c r="AO15" i="7"/>
  <c r="AP15" i="7"/>
  <c r="AQ15" i="7"/>
  <c r="AR15" i="7"/>
  <c r="AS15" i="7"/>
  <c r="AT15" i="7"/>
  <c r="AU15" i="7"/>
  <c r="AV15" i="7"/>
  <c r="AO16" i="7"/>
  <c r="AP16" i="7"/>
  <c r="AQ16" i="7"/>
  <c r="AR16" i="7"/>
  <c r="AS16" i="7"/>
  <c r="AT16" i="7"/>
  <c r="AU16" i="7"/>
  <c r="AV16" i="7"/>
  <c r="AO17" i="7"/>
  <c r="AP17" i="7"/>
  <c r="AQ17" i="7"/>
  <c r="AR17" i="7"/>
  <c r="AS17" i="7"/>
  <c r="AT17" i="7"/>
  <c r="AU17" i="7"/>
  <c r="AV17" i="7"/>
  <c r="AO18" i="7"/>
  <c r="AP18" i="7"/>
  <c r="AQ18" i="7"/>
  <c r="AR18" i="7"/>
  <c r="AS18" i="7"/>
  <c r="AT18" i="7"/>
  <c r="AU18" i="7"/>
  <c r="AV18" i="7"/>
  <c r="AO19" i="7"/>
  <c r="AP19" i="7"/>
  <c r="AQ19" i="7"/>
  <c r="AR19" i="7"/>
  <c r="AS19" i="7"/>
  <c r="AT19" i="7"/>
  <c r="AU19" i="7"/>
  <c r="AV19" i="7"/>
  <c r="AO20" i="7"/>
  <c r="AP20" i="7"/>
  <c r="AQ20" i="7"/>
  <c r="AR20" i="7"/>
  <c r="AS20" i="7"/>
  <c r="AT20" i="7"/>
  <c r="AU20" i="7"/>
  <c r="AV20" i="7"/>
  <c r="AO21" i="7"/>
  <c r="AP21" i="7"/>
  <c r="AQ21" i="7"/>
  <c r="AR21" i="7"/>
  <c r="AS21" i="7"/>
  <c r="AT21" i="7"/>
  <c r="AU21" i="7"/>
  <c r="AV21" i="7"/>
  <c r="AO22" i="7"/>
  <c r="AP22" i="7"/>
  <c r="AQ22" i="7"/>
  <c r="AR22" i="7"/>
  <c r="AS22" i="7"/>
  <c r="AT22" i="7"/>
  <c r="AU22" i="7"/>
  <c r="AV22" i="7"/>
  <c r="AO23" i="7"/>
  <c r="AP23" i="7"/>
  <c r="AQ23" i="7"/>
  <c r="AR23" i="7"/>
  <c r="AS23" i="7"/>
  <c r="AT23" i="7"/>
  <c r="AU23" i="7"/>
  <c r="AV23" i="7"/>
  <c r="AO24" i="7"/>
  <c r="AP24" i="7"/>
  <c r="AQ24" i="7"/>
  <c r="AR24" i="7"/>
  <c r="AS24" i="7"/>
  <c r="AT24" i="7"/>
  <c r="AU24" i="7"/>
  <c r="AV24" i="7"/>
  <c r="AO25" i="7"/>
  <c r="AP25" i="7"/>
  <c r="AQ25" i="7"/>
  <c r="AR25" i="7"/>
  <c r="AS25" i="7"/>
  <c r="AT25" i="7"/>
  <c r="AU25" i="7"/>
  <c r="AV25" i="7"/>
  <c r="AO26" i="7"/>
  <c r="AP26" i="7"/>
  <c r="AQ26" i="7"/>
  <c r="AR26" i="7"/>
  <c r="AS26" i="7"/>
  <c r="AT26" i="7"/>
  <c r="AU26" i="7"/>
  <c r="AV26" i="7"/>
  <c r="AO27" i="7"/>
  <c r="AP27" i="7"/>
  <c r="AQ27" i="7"/>
  <c r="AR27" i="7"/>
  <c r="AS27" i="7"/>
  <c r="AT27" i="7"/>
  <c r="AU27" i="7"/>
  <c r="AV27" i="7"/>
  <c r="AO28" i="7"/>
  <c r="AP28" i="7"/>
  <c r="AQ28" i="7"/>
  <c r="AR28" i="7"/>
  <c r="AS28" i="7"/>
  <c r="AT28" i="7"/>
  <c r="AU28" i="7"/>
  <c r="AV28" i="7"/>
  <c r="AT29" i="7"/>
  <c r="AV29" i="7"/>
  <c r="AO30" i="7"/>
  <c r="AP30" i="7"/>
  <c r="AQ30" i="7"/>
  <c r="AR30" i="7"/>
  <c r="AS30" i="7"/>
  <c r="AT30" i="7"/>
  <c r="AU30" i="7"/>
  <c r="AV30" i="7"/>
  <c r="AO31" i="7"/>
  <c r="AP31" i="7"/>
  <c r="AQ31" i="7"/>
  <c r="AR31" i="7"/>
  <c r="AS31" i="7"/>
  <c r="AT31" i="7"/>
  <c r="AU31" i="7"/>
  <c r="AV31" i="7"/>
  <c r="AO32" i="7"/>
  <c r="AP32" i="7"/>
  <c r="AQ32" i="7"/>
  <c r="AR32" i="7"/>
  <c r="AS32" i="7"/>
  <c r="AT32" i="7"/>
  <c r="AU32" i="7"/>
  <c r="AV32" i="7"/>
  <c r="AO33" i="7"/>
  <c r="AP33" i="7"/>
  <c r="AQ33" i="7"/>
  <c r="AR33" i="7"/>
  <c r="AS33" i="7"/>
  <c r="AT33" i="7"/>
  <c r="AU33" i="7"/>
  <c r="AV33" i="7"/>
  <c r="AO34" i="7"/>
  <c r="AP34" i="7"/>
  <c r="AQ34" i="7"/>
  <c r="AR34" i="7"/>
  <c r="AS34" i="7"/>
  <c r="AT34" i="7"/>
  <c r="AU34" i="7"/>
  <c r="AV34" i="7"/>
  <c r="AO35" i="7"/>
  <c r="AP35" i="7"/>
  <c r="AQ35" i="7"/>
  <c r="AR35" i="7"/>
  <c r="AS35" i="7"/>
  <c r="AT35" i="7"/>
  <c r="AU35" i="7"/>
  <c r="AV35" i="7"/>
  <c r="AO36" i="7"/>
  <c r="AP36" i="7"/>
  <c r="AQ36" i="7"/>
  <c r="AR36" i="7"/>
  <c r="AS36" i="7"/>
  <c r="AT36" i="7"/>
  <c r="AU36" i="7"/>
  <c r="AV36" i="7"/>
  <c r="AO37" i="7"/>
  <c r="AP37" i="7"/>
  <c r="AQ37" i="7"/>
  <c r="AR37" i="7"/>
  <c r="AS37" i="7"/>
  <c r="AT37" i="7"/>
  <c r="AU37" i="7"/>
  <c r="AV37" i="7"/>
  <c r="AO38" i="7"/>
  <c r="AP38" i="7"/>
  <c r="AQ38" i="7"/>
  <c r="AR38" i="7"/>
  <c r="AS38" i="7"/>
  <c r="AT38" i="7"/>
  <c r="AU38" i="7"/>
  <c r="AV38" i="7"/>
  <c r="AO39" i="7"/>
  <c r="AP39" i="7"/>
  <c r="AQ39" i="7"/>
  <c r="AR39" i="7"/>
  <c r="AS39" i="7"/>
  <c r="AT39" i="7"/>
  <c r="AU39" i="7"/>
  <c r="AV39" i="7"/>
  <c r="AO40" i="7"/>
  <c r="AP40" i="7"/>
  <c r="AQ40" i="7"/>
  <c r="AR40" i="7"/>
  <c r="AS40" i="7"/>
  <c r="AT40" i="7"/>
  <c r="AU40" i="7"/>
  <c r="AV40" i="7"/>
  <c r="AO41" i="7"/>
  <c r="AP41" i="7"/>
  <c r="AQ41" i="7"/>
  <c r="AR41" i="7"/>
  <c r="AS41" i="7"/>
  <c r="AT41" i="7"/>
  <c r="AU41" i="7"/>
  <c r="AV41" i="7"/>
  <c r="AO42" i="7"/>
  <c r="AP42" i="7"/>
  <c r="AQ42" i="7"/>
  <c r="AR42" i="7"/>
  <c r="AS42" i="7"/>
  <c r="AT42" i="7"/>
  <c r="AU42" i="7"/>
  <c r="AV42" i="7"/>
  <c r="AO43" i="7"/>
  <c r="AP43" i="7"/>
  <c r="AQ43" i="7"/>
  <c r="AR43" i="7"/>
  <c r="AS43" i="7"/>
  <c r="AT43" i="7"/>
  <c r="AU43" i="7"/>
  <c r="AV43" i="7"/>
  <c r="AO44" i="7"/>
  <c r="AP44" i="7"/>
  <c r="AQ44" i="7"/>
  <c r="AR44" i="7"/>
  <c r="AS44" i="7"/>
  <c r="AT44" i="7"/>
  <c r="AU44" i="7"/>
  <c r="AV44" i="7"/>
  <c r="AO45" i="7"/>
  <c r="AP45" i="7"/>
  <c r="AQ45" i="7"/>
  <c r="AR45" i="7"/>
  <c r="AS45" i="7"/>
  <c r="AT45" i="7"/>
  <c r="AU45" i="7"/>
  <c r="AV45" i="7"/>
  <c r="AO46" i="7"/>
  <c r="AP46" i="7"/>
  <c r="AQ46" i="7"/>
  <c r="AR46" i="7"/>
  <c r="AS46" i="7"/>
  <c r="AT46" i="7"/>
  <c r="AU46" i="7"/>
  <c r="AV46" i="7"/>
  <c r="AO47" i="7"/>
  <c r="AP47" i="7"/>
  <c r="AQ47" i="7"/>
  <c r="AR47" i="7"/>
  <c r="AS47" i="7"/>
  <c r="AT47" i="7"/>
  <c r="AU47" i="7"/>
  <c r="AV47" i="7"/>
  <c r="AO48" i="7"/>
  <c r="AP48" i="7"/>
  <c r="AQ48" i="7"/>
  <c r="AR48" i="7"/>
  <c r="AS48" i="7"/>
  <c r="AT48" i="7"/>
  <c r="AU48" i="7"/>
  <c r="AV48" i="7"/>
  <c r="AO49" i="7"/>
  <c r="AP49" i="7"/>
  <c r="AQ49" i="7"/>
  <c r="AR49" i="7"/>
  <c r="AS49" i="7"/>
  <c r="AT49" i="7"/>
  <c r="AU49" i="7"/>
  <c r="AV49" i="7"/>
  <c r="AO50" i="7"/>
  <c r="AP50" i="7"/>
  <c r="AQ50" i="7"/>
  <c r="AR50" i="7"/>
  <c r="AS50" i="7"/>
  <c r="AT50" i="7"/>
  <c r="AU50" i="7"/>
  <c r="AV50" i="7"/>
  <c r="AO51" i="7"/>
  <c r="AP51" i="7"/>
  <c r="AQ51" i="7"/>
  <c r="AR51" i="7"/>
  <c r="AS51" i="7"/>
  <c r="AT51" i="7"/>
  <c r="AU51" i="7"/>
  <c r="AV51" i="7"/>
  <c r="AO52" i="7"/>
  <c r="AP52" i="7"/>
  <c r="AQ52" i="7"/>
  <c r="AR52" i="7"/>
  <c r="AS52" i="7"/>
  <c r="AT52" i="7"/>
  <c r="AU52" i="7"/>
  <c r="AV52" i="7"/>
  <c r="AO53" i="7"/>
  <c r="AP53" i="7"/>
  <c r="AQ53" i="7"/>
  <c r="AR53" i="7"/>
  <c r="AS53" i="7"/>
  <c r="AT53" i="7"/>
  <c r="AU53" i="7"/>
  <c r="AV53" i="7"/>
  <c r="AO54" i="7"/>
  <c r="AP54" i="7"/>
  <c r="AQ54" i="7"/>
  <c r="AR54" i="7"/>
  <c r="AS54" i="7"/>
  <c r="AT54" i="7"/>
  <c r="AU54" i="7"/>
  <c r="AV54" i="7"/>
  <c r="AO55" i="7"/>
  <c r="AP55" i="7"/>
  <c r="AQ55" i="7"/>
  <c r="AR55" i="7"/>
  <c r="AS55" i="7"/>
  <c r="AT55" i="7"/>
  <c r="AU55" i="7"/>
  <c r="AV55" i="7"/>
  <c r="AO56" i="7"/>
  <c r="AP56" i="7"/>
  <c r="AQ56" i="7"/>
  <c r="AR56" i="7"/>
  <c r="AS56" i="7"/>
  <c r="AT56" i="7"/>
  <c r="AU56" i="7"/>
  <c r="AV56" i="7"/>
  <c r="AO57" i="7"/>
  <c r="AP57" i="7"/>
  <c r="AQ57" i="7"/>
  <c r="AR57" i="7"/>
  <c r="AS57" i="7"/>
  <c r="AT57" i="7"/>
  <c r="AU57" i="7"/>
  <c r="AV57" i="7"/>
  <c r="AO58" i="7"/>
  <c r="AP58" i="7"/>
  <c r="AQ58" i="7"/>
  <c r="AR58" i="7"/>
  <c r="AS58" i="7"/>
  <c r="AT58" i="7"/>
  <c r="AU58" i="7"/>
  <c r="AV58" i="7"/>
  <c r="AO59" i="7"/>
  <c r="AP59" i="7"/>
  <c r="AQ59" i="7"/>
  <c r="AR59" i="7"/>
  <c r="AS59" i="7"/>
  <c r="AT59" i="7"/>
  <c r="AU59" i="7"/>
  <c r="AV59" i="7"/>
  <c r="AO60" i="7"/>
  <c r="AP60" i="7"/>
  <c r="AQ60" i="7"/>
  <c r="AR60" i="7"/>
  <c r="AS60" i="7"/>
  <c r="AT60" i="7"/>
  <c r="AU60" i="7"/>
  <c r="AV60" i="7"/>
  <c r="AO61" i="7"/>
  <c r="AP61" i="7"/>
  <c r="AQ61" i="7"/>
  <c r="AR61" i="7"/>
  <c r="AS61" i="7"/>
  <c r="AT61" i="7"/>
  <c r="AU61" i="7"/>
  <c r="AV61" i="7"/>
  <c r="AO62" i="7"/>
  <c r="AP62" i="7"/>
  <c r="AQ62" i="7"/>
  <c r="AR62" i="7"/>
  <c r="AS62" i="7"/>
  <c r="AT62" i="7"/>
  <c r="AU62" i="7"/>
  <c r="AV62" i="7"/>
  <c r="AO63" i="7"/>
  <c r="AP63" i="7"/>
  <c r="AQ63" i="7"/>
  <c r="AR63" i="7"/>
  <c r="AS63" i="7"/>
  <c r="AT63" i="7"/>
  <c r="AU63" i="7"/>
  <c r="AV63" i="7"/>
  <c r="AO64" i="7"/>
  <c r="AP64" i="7"/>
  <c r="AQ64" i="7"/>
  <c r="AR64" i="7"/>
  <c r="AS64" i="7"/>
  <c r="AT64" i="7"/>
  <c r="AU64" i="7"/>
  <c r="AV64" i="7"/>
  <c r="AO65" i="7"/>
  <c r="AP65" i="7"/>
  <c r="AQ65" i="7"/>
  <c r="AR65" i="7"/>
  <c r="AS65" i="7"/>
  <c r="AT65" i="7"/>
  <c r="AU65" i="7"/>
  <c r="AV65" i="7"/>
  <c r="AO66" i="7"/>
  <c r="AP66" i="7"/>
  <c r="AQ66" i="7"/>
  <c r="AR66" i="7"/>
  <c r="AS66" i="7"/>
  <c r="AT66" i="7"/>
  <c r="AU66" i="7"/>
  <c r="AV66" i="7"/>
  <c r="AO67" i="7"/>
  <c r="AP67" i="7"/>
  <c r="AQ67" i="7"/>
  <c r="AR67" i="7"/>
  <c r="AS67" i="7"/>
  <c r="AT67" i="7"/>
  <c r="AU67" i="7"/>
  <c r="AV67" i="7"/>
  <c r="AO68" i="7"/>
  <c r="AP68" i="7"/>
  <c r="AQ68" i="7"/>
  <c r="AR68" i="7"/>
  <c r="AS68" i="7"/>
  <c r="AT68" i="7"/>
  <c r="AU68" i="7"/>
  <c r="AV68" i="7"/>
  <c r="AU2" i="7"/>
  <c r="AV2" i="7"/>
  <c r="AT2" i="7"/>
  <c r="AQ2" i="7"/>
  <c r="AR2" i="7"/>
  <c r="AS2" i="7"/>
  <c r="AP2" i="7"/>
  <c r="AO2" i="7"/>
  <c r="AU29" i="7" l="1"/>
  <c r="AS29" i="7"/>
  <c r="AR29" i="7"/>
  <c r="AQ29" i="7"/>
  <c r="AP29" i="7"/>
  <c r="AN6" i="7" l="1"/>
  <c r="AN7" i="7"/>
  <c r="AN8" i="7"/>
  <c r="AN9" i="7"/>
  <c r="AN10" i="7"/>
  <c r="AN11" i="7"/>
  <c r="AN12" i="7"/>
  <c r="AN13" i="7"/>
  <c r="AN14" i="7"/>
  <c r="AN15" i="7"/>
  <c r="AN16" i="7"/>
  <c r="AN17" i="7"/>
  <c r="AN18" i="7"/>
  <c r="AN19" i="7"/>
  <c r="AN20" i="7"/>
  <c r="AN21" i="7"/>
  <c r="AN22" i="7"/>
  <c r="AN23" i="7"/>
  <c r="AN24" i="7"/>
  <c r="AN25" i="7"/>
  <c r="AN26" i="7"/>
  <c r="AN27" i="7"/>
  <c r="AN28" i="7"/>
  <c r="AN30" i="7"/>
  <c r="AN31" i="7"/>
  <c r="AN32" i="7"/>
  <c r="AN33" i="7"/>
  <c r="AN34" i="7"/>
  <c r="AN35" i="7"/>
  <c r="AN36" i="7"/>
  <c r="AN37" i="7"/>
  <c r="AN38" i="7"/>
  <c r="AN39" i="7"/>
  <c r="AN40" i="7"/>
  <c r="AN41" i="7"/>
  <c r="AN42" i="7"/>
  <c r="AN43" i="7"/>
  <c r="AN44" i="7"/>
  <c r="AN45" i="7"/>
  <c r="AN46" i="7"/>
  <c r="AN47" i="7"/>
  <c r="AN48" i="7"/>
  <c r="AN49" i="7"/>
  <c r="AN50" i="7"/>
  <c r="AN51" i="7"/>
  <c r="AN52" i="7"/>
  <c r="AN53" i="7"/>
  <c r="AN54" i="7"/>
  <c r="AN55" i="7"/>
  <c r="AN56" i="7"/>
  <c r="AN57" i="7"/>
  <c r="AN58" i="7"/>
  <c r="AN59" i="7"/>
  <c r="AN60" i="7"/>
  <c r="AN61" i="7"/>
  <c r="AN62" i="7"/>
  <c r="AN63" i="7"/>
  <c r="AN64" i="7"/>
  <c r="AN65" i="7"/>
  <c r="AN66" i="7"/>
  <c r="AN67" i="7"/>
  <c r="AN68" i="7"/>
  <c r="AN3" i="7"/>
  <c r="AN4" i="7"/>
  <c r="AN5" i="7"/>
  <c r="AN2" i="7"/>
  <c r="AM3" i="7"/>
  <c r="AM4" i="7"/>
  <c r="AM5" i="7"/>
  <c r="AM6" i="7"/>
  <c r="AM7" i="7"/>
  <c r="AM8" i="7"/>
  <c r="AM9" i="7"/>
  <c r="AM10" i="7"/>
  <c r="AM11" i="7"/>
  <c r="AM12" i="7"/>
  <c r="AM13" i="7"/>
  <c r="AM14" i="7"/>
  <c r="AM15" i="7"/>
  <c r="AM16" i="7"/>
  <c r="AM17" i="7"/>
  <c r="AM18" i="7"/>
  <c r="AM19" i="7"/>
  <c r="AM20" i="7"/>
  <c r="AM21" i="7"/>
  <c r="AM22" i="7"/>
  <c r="AM23" i="7"/>
  <c r="AM24" i="7"/>
  <c r="AM25" i="7"/>
  <c r="AM26" i="7"/>
  <c r="AM27" i="7"/>
  <c r="AM28" i="7"/>
  <c r="AM30" i="7"/>
  <c r="AM31" i="7"/>
  <c r="AM32" i="7"/>
  <c r="AM33" i="7"/>
  <c r="AM34" i="7"/>
  <c r="AM35" i="7"/>
  <c r="AM36" i="7"/>
  <c r="AM37" i="7"/>
  <c r="AM38" i="7"/>
  <c r="AM39" i="7"/>
  <c r="AM40" i="7"/>
  <c r="AM41" i="7"/>
  <c r="AM42" i="7"/>
  <c r="AM43" i="7"/>
  <c r="AM44" i="7"/>
  <c r="AM45" i="7"/>
  <c r="AM46" i="7"/>
  <c r="AM47" i="7"/>
  <c r="AM48" i="7"/>
  <c r="AM49" i="7"/>
  <c r="AM50" i="7"/>
  <c r="AM51" i="7"/>
  <c r="AM52" i="7"/>
  <c r="AM53" i="7"/>
  <c r="AM54" i="7"/>
  <c r="AM55" i="7"/>
  <c r="AM56" i="7"/>
  <c r="AM57" i="7"/>
  <c r="AM58" i="7"/>
  <c r="AM59" i="7"/>
  <c r="AM60" i="7"/>
  <c r="AM61" i="7"/>
  <c r="AM62" i="7"/>
  <c r="AM63" i="7"/>
  <c r="AM64" i="7"/>
  <c r="AM65" i="7"/>
  <c r="AM66" i="7"/>
  <c r="AM67" i="7"/>
  <c r="AM68" i="7"/>
  <c r="AM2" i="7"/>
  <c r="AH3" i="7"/>
  <c r="AH4" i="7"/>
  <c r="AH5" i="7"/>
  <c r="AH6" i="7"/>
  <c r="AH7" i="7"/>
  <c r="AH8" i="7"/>
  <c r="AH9" i="7"/>
  <c r="AH10" i="7"/>
  <c r="AH11" i="7"/>
  <c r="AH12" i="7"/>
  <c r="AH13" i="7"/>
  <c r="AH14" i="7"/>
  <c r="AH15" i="7"/>
  <c r="AH16" i="7"/>
  <c r="AH17" i="7"/>
  <c r="AH18" i="7"/>
  <c r="AH19" i="7"/>
  <c r="AH20" i="7"/>
  <c r="AH21" i="7"/>
  <c r="AH22" i="7"/>
  <c r="AH23" i="7"/>
  <c r="AH24" i="7"/>
  <c r="AH25" i="7"/>
  <c r="AH26" i="7"/>
  <c r="AH27" i="7"/>
  <c r="AH28" i="7"/>
  <c r="AH29" i="7"/>
  <c r="AH30" i="7"/>
  <c r="AH31" i="7"/>
  <c r="AH32" i="7"/>
  <c r="AH33" i="7"/>
  <c r="AH34" i="7"/>
  <c r="AH35" i="7"/>
  <c r="AH36" i="7"/>
  <c r="AH37" i="7"/>
  <c r="AH38" i="7"/>
  <c r="AH39" i="7"/>
  <c r="AH40" i="7"/>
  <c r="AH41" i="7"/>
  <c r="AH42" i="7"/>
  <c r="AH43" i="7"/>
  <c r="AH44" i="7"/>
  <c r="AH45" i="7"/>
  <c r="AH46" i="7"/>
  <c r="AH47" i="7"/>
  <c r="AH48" i="7"/>
  <c r="AH49" i="7"/>
  <c r="AH50" i="7"/>
  <c r="AH51" i="7"/>
  <c r="AH52" i="7"/>
  <c r="AH53" i="7"/>
  <c r="AH54" i="7"/>
  <c r="AH55" i="7"/>
  <c r="AH56" i="7"/>
  <c r="AH57" i="7"/>
  <c r="AH58" i="7"/>
  <c r="AH59" i="7"/>
  <c r="AH60" i="7"/>
  <c r="AH61" i="7"/>
  <c r="AH62" i="7"/>
  <c r="AH63" i="7"/>
  <c r="AH64" i="7"/>
  <c r="AH65" i="7"/>
  <c r="AH66" i="7"/>
  <c r="AH67" i="7"/>
  <c r="AH68" i="7"/>
  <c r="AH2" i="7"/>
  <c r="C3" i="7" l="1"/>
  <c r="D3" i="7"/>
  <c r="E3" i="7"/>
  <c r="F3" i="7"/>
  <c r="G3" i="7"/>
  <c r="H3" i="7"/>
  <c r="I3" i="7"/>
  <c r="J3" i="7"/>
  <c r="K3" i="7"/>
  <c r="L3" i="7"/>
  <c r="M3" i="7"/>
  <c r="N3" i="7"/>
  <c r="O3" i="7"/>
  <c r="P3" i="7"/>
  <c r="Q3" i="7"/>
  <c r="R3" i="7"/>
  <c r="S3" i="7"/>
  <c r="T3" i="7"/>
  <c r="U3" i="7"/>
  <c r="V3" i="7"/>
  <c r="W3" i="7"/>
  <c r="X3" i="7"/>
  <c r="C4" i="7"/>
  <c r="D4" i="7"/>
  <c r="E4" i="7"/>
  <c r="F4" i="7"/>
  <c r="G4" i="7"/>
  <c r="H4" i="7"/>
  <c r="I4" i="7"/>
  <c r="J4" i="7"/>
  <c r="K4" i="7"/>
  <c r="L4" i="7"/>
  <c r="M4" i="7"/>
  <c r="N4" i="7"/>
  <c r="O4" i="7"/>
  <c r="P4" i="7"/>
  <c r="Q4" i="7"/>
  <c r="R4" i="7"/>
  <c r="S4" i="7"/>
  <c r="T4" i="7"/>
  <c r="U4" i="7"/>
  <c r="V4" i="7"/>
  <c r="W4" i="7"/>
  <c r="X4" i="7"/>
  <c r="C5" i="7"/>
  <c r="D5" i="7"/>
  <c r="E5" i="7"/>
  <c r="F5" i="7"/>
  <c r="G5" i="7"/>
  <c r="H5" i="7"/>
  <c r="I5" i="7"/>
  <c r="J5" i="7"/>
  <c r="K5" i="7"/>
  <c r="L5" i="7"/>
  <c r="M5" i="7"/>
  <c r="N5" i="7"/>
  <c r="O5" i="7"/>
  <c r="P5" i="7"/>
  <c r="Q5" i="7"/>
  <c r="R5" i="7"/>
  <c r="S5" i="7"/>
  <c r="T5" i="7"/>
  <c r="U5" i="7"/>
  <c r="V5" i="7"/>
  <c r="W5" i="7"/>
  <c r="X5" i="7"/>
  <c r="C6" i="7"/>
  <c r="D6" i="7"/>
  <c r="E6" i="7"/>
  <c r="F6" i="7"/>
  <c r="G6" i="7"/>
  <c r="H6" i="7"/>
  <c r="I6" i="7"/>
  <c r="J6" i="7"/>
  <c r="K6" i="7"/>
  <c r="L6" i="7"/>
  <c r="M6" i="7"/>
  <c r="N6" i="7"/>
  <c r="O6" i="7"/>
  <c r="P6" i="7"/>
  <c r="Q6" i="7"/>
  <c r="R6" i="7"/>
  <c r="S6" i="7"/>
  <c r="T6" i="7"/>
  <c r="U6" i="7"/>
  <c r="V6" i="7"/>
  <c r="W6" i="7"/>
  <c r="X6" i="7"/>
  <c r="C7" i="7"/>
  <c r="D7" i="7"/>
  <c r="E7" i="7"/>
  <c r="F7" i="7"/>
  <c r="G7" i="7"/>
  <c r="H7" i="7"/>
  <c r="I7" i="7"/>
  <c r="J7" i="7"/>
  <c r="K7" i="7"/>
  <c r="L7" i="7"/>
  <c r="M7" i="7"/>
  <c r="N7" i="7"/>
  <c r="O7" i="7"/>
  <c r="P7" i="7"/>
  <c r="Q7" i="7"/>
  <c r="R7" i="7"/>
  <c r="S7" i="7"/>
  <c r="T7" i="7"/>
  <c r="U7" i="7"/>
  <c r="V7" i="7"/>
  <c r="W7" i="7"/>
  <c r="X7" i="7"/>
  <c r="C8" i="7"/>
  <c r="D8" i="7"/>
  <c r="E8" i="7"/>
  <c r="F8" i="7"/>
  <c r="G8" i="7"/>
  <c r="H8" i="7"/>
  <c r="I8" i="7"/>
  <c r="J8" i="7"/>
  <c r="K8" i="7"/>
  <c r="L8" i="7"/>
  <c r="M8" i="7"/>
  <c r="N8" i="7"/>
  <c r="O8" i="7"/>
  <c r="P8" i="7"/>
  <c r="Q8" i="7"/>
  <c r="R8" i="7"/>
  <c r="S8" i="7"/>
  <c r="T8" i="7"/>
  <c r="U8" i="7"/>
  <c r="V8" i="7"/>
  <c r="W8" i="7"/>
  <c r="X8" i="7"/>
  <c r="C9" i="7"/>
  <c r="D9" i="7"/>
  <c r="E9" i="7"/>
  <c r="F9" i="7"/>
  <c r="G9" i="7"/>
  <c r="H9" i="7"/>
  <c r="I9" i="7"/>
  <c r="J9" i="7"/>
  <c r="K9" i="7"/>
  <c r="L9" i="7"/>
  <c r="M9" i="7"/>
  <c r="N9" i="7"/>
  <c r="O9" i="7"/>
  <c r="P9" i="7"/>
  <c r="Q9" i="7"/>
  <c r="R9" i="7"/>
  <c r="S9" i="7"/>
  <c r="T9" i="7"/>
  <c r="U9" i="7"/>
  <c r="V9" i="7"/>
  <c r="W9" i="7"/>
  <c r="X9" i="7"/>
  <c r="C10" i="7"/>
  <c r="D10" i="7"/>
  <c r="E10" i="7"/>
  <c r="F10" i="7"/>
  <c r="G10" i="7"/>
  <c r="H10" i="7"/>
  <c r="I10" i="7"/>
  <c r="J10" i="7"/>
  <c r="K10" i="7"/>
  <c r="L10" i="7"/>
  <c r="M10" i="7"/>
  <c r="N10" i="7"/>
  <c r="O10" i="7"/>
  <c r="P10" i="7"/>
  <c r="Q10" i="7"/>
  <c r="R10" i="7"/>
  <c r="S10" i="7"/>
  <c r="T10" i="7"/>
  <c r="U10" i="7"/>
  <c r="V10" i="7"/>
  <c r="W10" i="7"/>
  <c r="X10" i="7"/>
  <c r="C11" i="7"/>
  <c r="D11" i="7"/>
  <c r="E11" i="7"/>
  <c r="F11" i="7"/>
  <c r="G11" i="7"/>
  <c r="H11" i="7"/>
  <c r="I11" i="7"/>
  <c r="J11" i="7"/>
  <c r="K11" i="7"/>
  <c r="L11" i="7"/>
  <c r="M11" i="7"/>
  <c r="N11" i="7"/>
  <c r="O11" i="7"/>
  <c r="P11" i="7"/>
  <c r="Q11" i="7"/>
  <c r="R11" i="7"/>
  <c r="S11" i="7"/>
  <c r="T11" i="7"/>
  <c r="U11" i="7"/>
  <c r="V11" i="7"/>
  <c r="W11" i="7"/>
  <c r="X11" i="7"/>
  <c r="C12" i="7"/>
  <c r="D12" i="7"/>
  <c r="E12" i="7"/>
  <c r="F12" i="7"/>
  <c r="G12" i="7"/>
  <c r="H12" i="7"/>
  <c r="I12" i="7"/>
  <c r="J12" i="7"/>
  <c r="K12" i="7"/>
  <c r="L12" i="7"/>
  <c r="M12" i="7"/>
  <c r="N12" i="7"/>
  <c r="O12" i="7"/>
  <c r="P12" i="7"/>
  <c r="Q12" i="7"/>
  <c r="R12" i="7"/>
  <c r="S12" i="7"/>
  <c r="T12" i="7"/>
  <c r="U12" i="7"/>
  <c r="V12" i="7"/>
  <c r="W12" i="7"/>
  <c r="X12" i="7"/>
  <c r="C13" i="7"/>
  <c r="D13" i="7"/>
  <c r="E13" i="7"/>
  <c r="F13" i="7"/>
  <c r="G13" i="7"/>
  <c r="H13" i="7"/>
  <c r="I13" i="7"/>
  <c r="J13" i="7"/>
  <c r="K13" i="7"/>
  <c r="L13" i="7"/>
  <c r="M13" i="7"/>
  <c r="N13" i="7"/>
  <c r="O13" i="7"/>
  <c r="P13" i="7"/>
  <c r="Q13" i="7"/>
  <c r="R13" i="7"/>
  <c r="S13" i="7"/>
  <c r="T13" i="7"/>
  <c r="U13" i="7"/>
  <c r="V13" i="7"/>
  <c r="W13" i="7"/>
  <c r="X13" i="7"/>
  <c r="C14" i="7"/>
  <c r="D14" i="7"/>
  <c r="E14" i="7"/>
  <c r="F14" i="7"/>
  <c r="G14" i="7"/>
  <c r="H14" i="7"/>
  <c r="I14" i="7"/>
  <c r="J14" i="7"/>
  <c r="K14" i="7"/>
  <c r="L14" i="7"/>
  <c r="M14" i="7"/>
  <c r="N14" i="7"/>
  <c r="O14" i="7"/>
  <c r="P14" i="7"/>
  <c r="Q14" i="7"/>
  <c r="R14" i="7"/>
  <c r="S14" i="7"/>
  <c r="T14" i="7"/>
  <c r="U14" i="7"/>
  <c r="V14" i="7"/>
  <c r="W14" i="7"/>
  <c r="X14" i="7"/>
  <c r="C15" i="7"/>
  <c r="D15" i="7"/>
  <c r="E15" i="7"/>
  <c r="F15" i="7"/>
  <c r="G15" i="7"/>
  <c r="H15" i="7"/>
  <c r="I15" i="7"/>
  <c r="J15" i="7"/>
  <c r="K15" i="7"/>
  <c r="L15" i="7"/>
  <c r="M15" i="7"/>
  <c r="N15" i="7"/>
  <c r="O15" i="7"/>
  <c r="P15" i="7"/>
  <c r="Q15" i="7"/>
  <c r="R15" i="7"/>
  <c r="S15" i="7"/>
  <c r="T15" i="7"/>
  <c r="U15" i="7"/>
  <c r="V15" i="7"/>
  <c r="W15" i="7"/>
  <c r="X15" i="7"/>
  <c r="C16" i="7"/>
  <c r="D16" i="7"/>
  <c r="E16" i="7"/>
  <c r="F16" i="7"/>
  <c r="G16" i="7"/>
  <c r="H16" i="7"/>
  <c r="I16" i="7"/>
  <c r="J16" i="7"/>
  <c r="K16" i="7"/>
  <c r="L16" i="7"/>
  <c r="M16" i="7"/>
  <c r="N16" i="7"/>
  <c r="O16" i="7"/>
  <c r="P16" i="7"/>
  <c r="Q16" i="7"/>
  <c r="R16" i="7"/>
  <c r="S16" i="7"/>
  <c r="T16" i="7"/>
  <c r="U16" i="7"/>
  <c r="V16" i="7"/>
  <c r="W16" i="7"/>
  <c r="X16" i="7"/>
  <c r="C17" i="7"/>
  <c r="D17" i="7"/>
  <c r="E17" i="7"/>
  <c r="F17" i="7"/>
  <c r="G17" i="7"/>
  <c r="H17" i="7"/>
  <c r="I17" i="7"/>
  <c r="J17" i="7"/>
  <c r="K17" i="7"/>
  <c r="L17" i="7"/>
  <c r="M17" i="7"/>
  <c r="N17" i="7"/>
  <c r="O17" i="7"/>
  <c r="P17" i="7"/>
  <c r="Q17" i="7"/>
  <c r="R17" i="7"/>
  <c r="S17" i="7"/>
  <c r="T17" i="7"/>
  <c r="U17" i="7"/>
  <c r="V17" i="7"/>
  <c r="W17" i="7"/>
  <c r="X17" i="7"/>
  <c r="C18" i="7"/>
  <c r="D18" i="7"/>
  <c r="E18" i="7"/>
  <c r="F18" i="7"/>
  <c r="G18" i="7"/>
  <c r="H18" i="7"/>
  <c r="I18" i="7"/>
  <c r="J18" i="7"/>
  <c r="K18" i="7"/>
  <c r="L18" i="7"/>
  <c r="M18" i="7"/>
  <c r="N18" i="7"/>
  <c r="O18" i="7"/>
  <c r="P18" i="7"/>
  <c r="Q18" i="7"/>
  <c r="R18" i="7"/>
  <c r="S18" i="7"/>
  <c r="T18" i="7"/>
  <c r="U18" i="7"/>
  <c r="V18" i="7"/>
  <c r="W18" i="7"/>
  <c r="X18" i="7"/>
  <c r="C19" i="7"/>
  <c r="D19" i="7"/>
  <c r="E19" i="7"/>
  <c r="F19" i="7"/>
  <c r="G19" i="7"/>
  <c r="H19" i="7"/>
  <c r="I19" i="7"/>
  <c r="J19" i="7"/>
  <c r="K19" i="7"/>
  <c r="L19" i="7"/>
  <c r="M19" i="7"/>
  <c r="N19" i="7"/>
  <c r="O19" i="7"/>
  <c r="P19" i="7"/>
  <c r="Q19" i="7"/>
  <c r="R19" i="7"/>
  <c r="S19" i="7"/>
  <c r="T19" i="7"/>
  <c r="U19" i="7"/>
  <c r="V19" i="7"/>
  <c r="W19" i="7"/>
  <c r="X19" i="7"/>
  <c r="C20" i="7"/>
  <c r="D20" i="7"/>
  <c r="E20" i="7"/>
  <c r="F20" i="7"/>
  <c r="G20" i="7"/>
  <c r="H20" i="7"/>
  <c r="I20" i="7"/>
  <c r="J20" i="7"/>
  <c r="K20" i="7"/>
  <c r="L20" i="7"/>
  <c r="M20" i="7"/>
  <c r="N20" i="7"/>
  <c r="O20" i="7"/>
  <c r="P20" i="7"/>
  <c r="Q20" i="7"/>
  <c r="R20" i="7"/>
  <c r="S20" i="7"/>
  <c r="T20" i="7"/>
  <c r="U20" i="7"/>
  <c r="V20" i="7"/>
  <c r="W20" i="7"/>
  <c r="X20" i="7"/>
  <c r="C21" i="7"/>
  <c r="D21" i="7"/>
  <c r="E21" i="7"/>
  <c r="F21" i="7"/>
  <c r="G21" i="7"/>
  <c r="H21" i="7"/>
  <c r="I21" i="7"/>
  <c r="J21" i="7"/>
  <c r="K21" i="7"/>
  <c r="L21" i="7"/>
  <c r="M21" i="7"/>
  <c r="N21" i="7"/>
  <c r="O21" i="7"/>
  <c r="P21" i="7"/>
  <c r="Q21" i="7"/>
  <c r="R21" i="7"/>
  <c r="S21" i="7"/>
  <c r="T21" i="7"/>
  <c r="U21" i="7"/>
  <c r="V21" i="7"/>
  <c r="W21" i="7"/>
  <c r="X21" i="7"/>
  <c r="C22" i="7"/>
  <c r="D22" i="7"/>
  <c r="E22" i="7"/>
  <c r="F22" i="7"/>
  <c r="G22" i="7"/>
  <c r="H22" i="7"/>
  <c r="I22" i="7"/>
  <c r="J22" i="7"/>
  <c r="K22" i="7"/>
  <c r="L22" i="7"/>
  <c r="M22" i="7"/>
  <c r="N22" i="7"/>
  <c r="O22" i="7"/>
  <c r="P22" i="7"/>
  <c r="Q22" i="7"/>
  <c r="R22" i="7"/>
  <c r="S22" i="7"/>
  <c r="T22" i="7"/>
  <c r="U22" i="7"/>
  <c r="V22" i="7"/>
  <c r="W22" i="7"/>
  <c r="X22" i="7"/>
  <c r="C23" i="7"/>
  <c r="D23" i="7"/>
  <c r="E23" i="7"/>
  <c r="F23" i="7"/>
  <c r="G23" i="7"/>
  <c r="H23" i="7"/>
  <c r="I23" i="7"/>
  <c r="J23" i="7"/>
  <c r="K23" i="7"/>
  <c r="L23" i="7"/>
  <c r="M23" i="7"/>
  <c r="N23" i="7"/>
  <c r="O23" i="7"/>
  <c r="P23" i="7"/>
  <c r="Q23" i="7"/>
  <c r="R23" i="7"/>
  <c r="S23" i="7"/>
  <c r="T23" i="7"/>
  <c r="U23" i="7"/>
  <c r="V23" i="7"/>
  <c r="W23" i="7"/>
  <c r="X23" i="7"/>
  <c r="C24" i="7"/>
  <c r="D24" i="7"/>
  <c r="E24" i="7"/>
  <c r="F24" i="7"/>
  <c r="G24" i="7"/>
  <c r="H24" i="7"/>
  <c r="I24" i="7"/>
  <c r="J24" i="7"/>
  <c r="K24" i="7"/>
  <c r="L24" i="7"/>
  <c r="M24" i="7"/>
  <c r="N24" i="7"/>
  <c r="O24" i="7"/>
  <c r="P24" i="7"/>
  <c r="Q24" i="7"/>
  <c r="R24" i="7"/>
  <c r="S24" i="7"/>
  <c r="T24" i="7"/>
  <c r="U24" i="7"/>
  <c r="V24" i="7"/>
  <c r="W24" i="7"/>
  <c r="X24" i="7"/>
  <c r="C25" i="7"/>
  <c r="D25" i="7"/>
  <c r="E25" i="7"/>
  <c r="F25" i="7"/>
  <c r="G25" i="7"/>
  <c r="H25" i="7"/>
  <c r="I25" i="7"/>
  <c r="J25" i="7"/>
  <c r="K25" i="7"/>
  <c r="L25" i="7"/>
  <c r="M25" i="7"/>
  <c r="N25" i="7"/>
  <c r="O25" i="7"/>
  <c r="P25" i="7"/>
  <c r="Q25" i="7"/>
  <c r="R25" i="7"/>
  <c r="S25" i="7"/>
  <c r="T25" i="7"/>
  <c r="U25" i="7"/>
  <c r="V25" i="7"/>
  <c r="W25" i="7"/>
  <c r="X25" i="7"/>
  <c r="C26" i="7"/>
  <c r="D26" i="7"/>
  <c r="E26" i="7"/>
  <c r="F26" i="7"/>
  <c r="G26" i="7"/>
  <c r="H26" i="7"/>
  <c r="I26" i="7"/>
  <c r="J26" i="7"/>
  <c r="K26" i="7"/>
  <c r="L26" i="7"/>
  <c r="M26" i="7"/>
  <c r="N26" i="7"/>
  <c r="O26" i="7"/>
  <c r="P26" i="7"/>
  <c r="Q26" i="7"/>
  <c r="R26" i="7"/>
  <c r="S26" i="7"/>
  <c r="T26" i="7"/>
  <c r="U26" i="7"/>
  <c r="V26" i="7"/>
  <c r="W26" i="7"/>
  <c r="X26" i="7"/>
  <c r="C27" i="7"/>
  <c r="D27" i="7"/>
  <c r="E27" i="7"/>
  <c r="F27" i="7"/>
  <c r="G27" i="7"/>
  <c r="H27" i="7"/>
  <c r="I27" i="7"/>
  <c r="J27" i="7"/>
  <c r="K27" i="7"/>
  <c r="L27" i="7"/>
  <c r="M27" i="7"/>
  <c r="N27" i="7"/>
  <c r="O27" i="7"/>
  <c r="P27" i="7"/>
  <c r="Q27" i="7"/>
  <c r="R27" i="7"/>
  <c r="S27" i="7"/>
  <c r="T27" i="7"/>
  <c r="U27" i="7"/>
  <c r="V27" i="7"/>
  <c r="W27" i="7"/>
  <c r="X27" i="7"/>
  <c r="C28" i="7"/>
  <c r="D28" i="7"/>
  <c r="E28" i="7"/>
  <c r="F28" i="7"/>
  <c r="G28" i="7"/>
  <c r="H28" i="7"/>
  <c r="I28" i="7"/>
  <c r="J28" i="7"/>
  <c r="K28" i="7"/>
  <c r="L28" i="7"/>
  <c r="M28" i="7"/>
  <c r="N28" i="7"/>
  <c r="O28" i="7"/>
  <c r="P28" i="7"/>
  <c r="Q28" i="7"/>
  <c r="R28" i="7"/>
  <c r="S28" i="7"/>
  <c r="T28" i="7"/>
  <c r="U28" i="7"/>
  <c r="V28" i="7"/>
  <c r="W28" i="7"/>
  <c r="X28" i="7"/>
  <c r="C29" i="7"/>
  <c r="D29" i="7"/>
  <c r="E29" i="7"/>
  <c r="F29" i="7"/>
  <c r="G29" i="7"/>
  <c r="H29" i="7"/>
  <c r="I29" i="7"/>
  <c r="J29" i="7"/>
  <c r="K29" i="7"/>
  <c r="L29" i="7"/>
  <c r="M29" i="7"/>
  <c r="N29" i="7"/>
  <c r="O29" i="7"/>
  <c r="P29" i="7"/>
  <c r="Q29" i="7"/>
  <c r="R29" i="7"/>
  <c r="S29" i="7"/>
  <c r="T29" i="7"/>
  <c r="U29" i="7"/>
  <c r="V29" i="7"/>
  <c r="W29" i="7"/>
  <c r="C30" i="7"/>
  <c r="D30" i="7"/>
  <c r="E30" i="7"/>
  <c r="F30" i="7"/>
  <c r="G30" i="7"/>
  <c r="H30" i="7"/>
  <c r="I30" i="7"/>
  <c r="J30" i="7"/>
  <c r="K30" i="7"/>
  <c r="L30" i="7"/>
  <c r="M30" i="7"/>
  <c r="N30" i="7"/>
  <c r="O30" i="7"/>
  <c r="P30" i="7"/>
  <c r="Q30" i="7"/>
  <c r="R30" i="7"/>
  <c r="S30" i="7"/>
  <c r="T30" i="7"/>
  <c r="U30" i="7"/>
  <c r="V30" i="7"/>
  <c r="W30" i="7"/>
  <c r="X30" i="7"/>
  <c r="C31" i="7"/>
  <c r="D31" i="7"/>
  <c r="E31" i="7"/>
  <c r="F31" i="7"/>
  <c r="G31" i="7"/>
  <c r="H31" i="7"/>
  <c r="I31" i="7"/>
  <c r="J31" i="7"/>
  <c r="K31" i="7"/>
  <c r="L31" i="7"/>
  <c r="M31" i="7"/>
  <c r="N31" i="7"/>
  <c r="O31" i="7"/>
  <c r="P31" i="7"/>
  <c r="Q31" i="7"/>
  <c r="R31" i="7"/>
  <c r="S31" i="7"/>
  <c r="T31" i="7"/>
  <c r="U31" i="7"/>
  <c r="V31" i="7"/>
  <c r="W31" i="7"/>
  <c r="X31" i="7"/>
  <c r="C32" i="7"/>
  <c r="D32" i="7"/>
  <c r="E32" i="7"/>
  <c r="F32" i="7"/>
  <c r="G32" i="7"/>
  <c r="H32" i="7"/>
  <c r="I32" i="7"/>
  <c r="J32" i="7"/>
  <c r="K32" i="7"/>
  <c r="L32" i="7"/>
  <c r="M32" i="7"/>
  <c r="N32" i="7"/>
  <c r="O32" i="7"/>
  <c r="P32" i="7"/>
  <c r="Q32" i="7"/>
  <c r="R32" i="7"/>
  <c r="S32" i="7"/>
  <c r="T32" i="7"/>
  <c r="U32" i="7"/>
  <c r="V32" i="7"/>
  <c r="W32" i="7"/>
  <c r="X32" i="7"/>
  <c r="C33" i="7"/>
  <c r="D33" i="7"/>
  <c r="E33" i="7"/>
  <c r="F33" i="7"/>
  <c r="G33" i="7"/>
  <c r="H33" i="7"/>
  <c r="I33" i="7"/>
  <c r="J33" i="7"/>
  <c r="K33" i="7"/>
  <c r="L33" i="7"/>
  <c r="M33" i="7"/>
  <c r="N33" i="7"/>
  <c r="O33" i="7"/>
  <c r="P33" i="7"/>
  <c r="Q33" i="7"/>
  <c r="R33" i="7"/>
  <c r="S33" i="7"/>
  <c r="T33" i="7"/>
  <c r="U33" i="7"/>
  <c r="V33" i="7"/>
  <c r="W33" i="7"/>
  <c r="X33" i="7"/>
  <c r="C34" i="7"/>
  <c r="D34" i="7"/>
  <c r="E34" i="7"/>
  <c r="F34" i="7"/>
  <c r="G34" i="7"/>
  <c r="H34" i="7"/>
  <c r="I34" i="7"/>
  <c r="J34" i="7"/>
  <c r="K34" i="7"/>
  <c r="L34" i="7"/>
  <c r="M34" i="7"/>
  <c r="N34" i="7"/>
  <c r="O34" i="7"/>
  <c r="P34" i="7"/>
  <c r="Q34" i="7"/>
  <c r="R34" i="7"/>
  <c r="S34" i="7"/>
  <c r="T34" i="7"/>
  <c r="U34" i="7"/>
  <c r="V34" i="7"/>
  <c r="W34" i="7"/>
  <c r="X34" i="7"/>
  <c r="C35" i="7"/>
  <c r="D35" i="7"/>
  <c r="E35" i="7"/>
  <c r="F35" i="7"/>
  <c r="G35" i="7"/>
  <c r="H35" i="7"/>
  <c r="I35" i="7"/>
  <c r="J35" i="7"/>
  <c r="K35" i="7"/>
  <c r="L35" i="7"/>
  <c r="M35" i="7"/>
  <c r="N35" i="7"/>
  <c r="O35" i="7"/>
  <c r="P35" i="7"/>
  <c r="Q35" i="7"/>
  <c r="R35" i="7"/>
  <c r="S35" i="7"/>
  <c r="T35" i="7"/>
  <c r="U35" i="7"/>
  <c r="V35" i="7"/>
  <c r="W35" i="7"/>
  <c r="X35" i="7"/>
  <c r="C36" i="7"/>
  <c r="D36" i="7"/>
  <c r="E36" i="7"/>
  <c r="F36" i="7"/>
  <c r="G36" i="7"/>
  <c r="H36" i="7"/>
  <c r="I36" i="7"/>
  <c r="J36" i="7"/>
  <c r="K36" i="7"/>
  <c r="L36" i="7"/>
  <c r="M36" i="7"/>
  <c r="N36" i="7"/>
  <c r="O36" i="7"/>
  <c r="P36" i="7"/>
  <c r="Q36" i="7"/>
  <c r="R36" i="7"/>
  <c r="S36" i="7"/>
  <c r="T36" i="7"/>
  <c r="U36" i="7"/>
  <c r="V36" i="7"/>
  <c r="W36" i="7"/>
  <c r="X36" i="7"/>
  <c r="C37" i="7"/>
  <c r="D37" i="7"/>
  <c r="E37" i="7"/>
  <c r="F37" i="7"/>
  <c r="G37" i="7"/>
  <c r="H37" i="7"/>
  <c r="I37" i="7"/>
  <c r="J37" i="7"/>
  <c r="K37" i="7"/>
  <c r="L37" i="7"/>
  <c r="M37" i="7"/>
  <c r="N37" i="7"/>
  <c r="O37" i="7"/>
  <c r="P37" i="7"/>
  <c r="Q37" i="7"/>
  <c r="R37" i="7"/>
  <c r="S37" i="7"/>
  <c r="T37" i="7"/>
  <c r="U37" i="7"/>
  <c r="V37" i="7"/>
  <c r="W37" i="7"/>
  <c r="X37" i="7"/>
  <c r="C38" i="7"/>
  <c r="D38" i="7"/>
  <c r="E38" i="7"/>
  <c r="F38" i="7"/>
  <c r="G38" i="7"/>
  <c r="H38" i="7"/>
  <c r="I38" i="7"/>
  <c r="J38" i="7"/>
  <c r="K38" i="7"/>
  <c r="L38" i="7"/>
  <c r="M38" i="7"/>
  <c r="N38" i="7"/>
  <c r="O38" i="7"/>
  <c r="P38" i="7"/>
  <c r="Q38" i="7"/>
  <c r="R38" i="7"/>
  <c r="S38" i="7"/>
  <c r="T38" i="7"/>
  <c r="U38" i="7"/>
  <c r="V38" i="7"/>
  <c r="W38" i="7"/>
  <c r="X38" i="7"/>
  <c r="C39" i="7"/>
  <c r="D39" i="7"/>
  <c r="E39" i="7"/>
  <c r="F39" i="7"/>
  <c r="G39" i="7"/>
  <c r="H39" i="7"/>
  <c r="I39" i="7"/>
  <c r="J39" i="7"/>
  <c r="K39" i="7"/>
  <c r="L39" i="7"/>
  <c r="M39" i="7"/>
  <c r="N39" i="7"/>
  <c r="O39" i="7"/>
  <c r="P39" i="7"/>
  <c r="Q39" i="7"/>
  <c r="R39" i="7"/>
  <c r="S39" i="7"/>
  <c r="T39" i="7"/>
  <c r="U39" i="7"/>
  <c r="V39" i="7"/>
  <c r="W39" i="7"/>
  <c r="X39" i="7"/>
  <c r="C40" i="7"/>
  <c r="D40" i="7"/>
  <c r="E40" i="7"/>
  <c r="F40" i="7"/>
  <c r="G40" i="7"/>
  <c r="H40" i="7"/>
  <c r="I40" i="7"/>
  <c r="J40" i="7"/>
  <c r="K40" i="7"/>
  <c r="L40" i="7"/>
  <c r="M40" i="7"/>
  <c r="N40" i="7"/>
  <c r="O40" i="7"/>
  <c r="P40" i="7"/>
  <c r="Q40" i="7"/>
  <c r="R40" i="7"/>
  <c r="S40" i="7"/>
  <c r="T40" i="7"/>
  <c r="U40" i="7"/>
  <c r="V40" i="7"/>
  <c r="W40" i="7"/>
  <c r="X40" i="7"/>
  <c r="C41" i="7"/>
  <c r="D41" i="7"/>
  <c r="E41" i="7"/>
  <c r="F41" i="7"/>
  <c r="G41" i="7"/>
  <c r="H41" i="7"/>
  <c r="I41" i="7"/>
  <c r="J41" i="7"/>
  <c r="K41" i="7"/>
  <c r="L41" i="7"/>
  <c r="M41" i="7"/>
  <c r="N41" i="7"/>
  <c r="O41" i="7"/>
  <c r="P41" i="7"/>
  <c r="Q41" i="7"/>
  <c r="R41" i="7"/>
  <c r="S41" i="7"/>
  <c r="T41" i="7"/>
  <c r="U41" i="7"/>
  <c r="V41" i="7"/>
  <c r="W41" i="7"/>
  <c r="X41" i="7"/>
  <c r="C42" i="7"/>
  <c r="D42" i="7"/>
  <c r="E42" i="7"/>
  <c r="F42" i="7"/>
  <c r="G42" i="7"/>
  <c r="H42" i="7"/>
  <c r="I42" i="7"/>
  <c r="J42" i="7"/>
  <c r="K42" i="7"/>
  <c r="L42" i="7"/>
  <c r="M42" i="7"/>
  <c r="N42" i="7"/>
  <c r="O42" i="7"/>
  <c r="P42" i="7"/>
  <c r="Q42" i="7"/>
  <c r="R42" i="7"/>
  <c r="S42" i="7"/>
  <c r="T42" i="7"/>
  <c r="U42" i="7"/>
  <c r="V42" i="7"/>
  <c r="W42" i="7"/>
  <c r="X42" i="7"/>
  <c r="C43" i="7"/>
  <c r="D43" i="7"/>
  <c r="E43" i="7"/>
  <c r="F43" i="7"/>
  <c r="G43" i="7"/>
  <c r="H43" i="7"/>
  <c r="I43" i="7"/>
  <c r="J43" i="7"/>
  <c r="K43" i="7"/>
  <c r="L43" i="7"/>
  <c r="M43" i="7"/>
  <c r="N43" i="7"/>
  <c r="O43" i="7"/>
  <c r="P43" i="7"/>
  <c r="Q43" i="7"/>
  <c r="R43" i="7"/>
  <c r="S43" i="7"/>
  <c r="T43" i="7"/>
  <c r="U43" i="7"/>
  <c r="V43" i="7"/>
  <c r="W43" i="7"/>
  <c r="X43" i="7"/>
  <c r="C44" i="7"/>
  <c r="D44" i="7"/>
  <c r="E44" i="7"/>
  <c r="F44" i="7"/>
  <c r="G44" i="7"/>
  <c r="H44" i="7"/>
  <c r="I44" i="7"/>
  <c r="J44" i="7"/>
  <c r="K44" i="7"/>
  <c r="L44" i="7"/>
  <c r="M44" i="7"/>
  <c r="N44" i="7"/>
  <c r="O44" i="7"/>
  <c r="P44" i="7"/>
  <c r="Q44" i="7"/>
  <c r="R44" i="7"/>
  <c r="S44" i="7"/>
  <c r="T44" i="7"/>
  <c r="U44" i="7"/>
  <c r="V44" i="7"/>
  <c r="W44" i="7"/>
  <c r="X44" i="7"/>
  <c r="C45" i="7"/>
  <c r="D45" i="7"/>
  <c r="E45" i="7"/>
  <c r="F45" i="7"/>
  <c r="G45" i="7"/>
  <c r="H45" i="7"/>
  <c r="I45" i="7"/>
  <c r="J45" i="7"/>
  <c r="K45" i="7"/>
  <c r="L45" i="7"/>
  <c r="M45" i="7"/>
  <c r="N45" i="7"/>
  <c r="O45" i="7"/>
  <c r="P45" i="7"/>
  <c r="Q45" i="7"/>
  <c r="R45" i="7"/>
  <c r="S45" i="7"/>
  <c r="T45" i="7"/>
  <c r="U45" i="7"/>
  <c r="V45" i="7"/>
  <c r="W45" i="7"/>
  <c r="X45" i="7"/>
  <c r="C46" i="7"/>
  <c r="D46" i="7"/>
  <c r="E46" i="7"/>
  <c r="F46" i="7"/>
  <c r="G46" i="7"/>
  <c r="H46" i="7"/>
  <c r="I46" i="7"/>
  <c r="J46" i="7"/>
  <c r="K46" i="7"/>
  <c r="L46" i="7"/>
  <c r="M46" i="7"/>
  <c r="N46" i="7"/>
  <c r="O46" i="7"/>
  <c r="P46" i="7"/>
  <c r="Q46" i="7"/>
  <c r="R46" i="7"/>
  <c r="S46" i="7"/>
  <c r="T46" i="7"/>
  <c r="U46" i="7"/>
  <c r="V46" i="7"/>
  <c r="W46" i="7"/>
  <c r="X46" i="7"/>
  <c r="C47" i="7"/>
  <c r="D47" i="7"/>
  <c r="E47" i="7"/>
  <c r="F47" i="7"/>
  <c r="G47" i="7"/>
  <c r="H47" i="7"/>
  <c r="I47" i="7"/>
  <c r="J47" i="7"/>
  <c r="K47" i="7"/>
  <c r="L47" i="7"/>
  <c r="M47" i="7"/>
  <c r="N47" i="7"/>
  <c r="O47" i="7"/>
  <c r="P47" i="7"/>
  <c r="Q47" i="7"/>
  <c r="R47" i="7"/>
  <c r="S47" i="7"/>
  <c r="T47" i="7"/>
  <c r="U47" i="7"/>
  <c r="V47" i="7"/>
  <c r="W47" i="7"/>
  <c r="X47" i="7"/>
  <c r="C48" i="7"/>
  <c r="D48" i="7"/>
  <c r="E48" i="7"/>
  <c r="F48" i="7"/>
  <c r="G48" i="7"/>
  <c r="H48" i="7"/>
  <c r="I48" i="7"/>
  <c r="J48" i="7"/>
  <c r="K48" i="7"/>
  <c r="L48" i="7"/>
  <c r="M48" i="7"/>
  <c r="N48" i="7"/>
  <c r="O48" i="7"/>
  <c r="P48" i="7"/>
  <c r="Q48" i="7"/>
  <c r="R48" i="7"/>
  <c r="S48" i="7"/>
  <c r="T48" i="7"/>
  <c r="U48" i="7"/>
  <c r="V48" i="7"/>
  <c r="W48" i="7"/>
  <c r="X48" i="7"/>
  <c r="C49" i="7"/>
  <c r="D49" i="7"/>
  <c r="E49" i="7"/>
  <c r="F49" i="7"/>
  <c r="G49" i="7"/>
  <c r="H49" i="7"/>
  <c r="I49" i="7"/>
  <c r="J49" i="7"/>
  <c r="K49" i="7"/>
  <c r="L49" i="7"/>
  <c r="M49" i="7"/>
  <c r="N49" i="7"/>
  <c r="O49" i="7"/>
  <c r="P49" i="7"/>
  <c r="Q49" i="7"/>
  <c r="R49" i="7"/>
  <c r="S49" i="7"/>
  <c r="T49" i="7"/>
  <c r="U49" i="7"/>
  <c r="V49" i="7"/>
  <c r="W49" i="7"/>
  <c r="X49" i="7"/>
  <c r="C50" i="7"/>
  <c r="D50" i="7"/>
  <c r="E50" i="7"/>
  <c r="F50" i="7"/>
  <c r="G50" i="7"/>
  <c r="H50" i="7"/>
  <c r="I50" i="7"/>
  <c r="J50" i="7"/>
  <c r="K50" i="7"/>
  <c r="L50" i="7"/>
  <c r="M50" i="7"/>
  <c r="N50" i="7"/>
  <c r="O50" i="7"/>
  <c r="P50" i="7"/>
  <c r="Q50" i="7"/>
  <c r="R50" i="7"/>
  <c r="S50" i="7"/>
  <c r="T50" i="7"/>
  <c r="U50" i="7"/>
  <c r="V50" i="7"/>
  <c r="W50" i="7"/>
  <c r="X50" i="7"/>
  <c r="C51" i="7"/>
  <c r="D51" i="7"/>
  <c r="E51" i="7"/>
  <c r="F51" i="7"/>
  <c r="G51" i="7"/>
  <c r="H51" i="7"/>
  <c r="I51" i="7"/>
  <c r="J51" i="7"/>
  <c r="K51" i="7"/>
  <c r="L51" i="7"/>
  <c r="M51" i="7"/>
  <c r="N51" i="7"/>
  <c r="O51" i="7"/>
  <c r="P51" i="7"/>
  <c r="Q51" i="7"/>
  <c r="R51" i="7"/>
  <c r="S51" i="7"/>
  <c r="T51" i="7"/>
  <c r="U51" i="7"/>
  <c r="V51" i="7"/>
  <c r="W51" i="7"/>
  <c r="X51" i="7"/>
  <c r="C52" i="7"/>
  <c r="D52" i="7"/>
  <c r="E52" i="7"/>
  <c r="F52" i="7"/>
  <c r="G52" i="7"/>
  <c r="H52" i="7"/>
  <c r="I52" i="7"/>
  <c r="J52" i="7"/>
  <c r="K52" i="7"/>
  <c r="L52" i="7"/>
  <c r="M52" i="7"/>
  <c r="N52" i="7"/>
  <c r="O52" i="7"/>
  <c r="P52" i="7"/>
  <c r="Q52" i="7"/>
  <c r="R52" i="7"/>
  <c r="S52" i="7"/>
  <c r="T52" i="7"/>
  <c r="U52" i="7"/>
  <c r="V52" i="7"/>
  <c r="W52" i="7"/>
  <c r="X52" i="7"/>
  <c r="C53" i="7"/>
  <c r="D53" i="7"/>
  <c r="E53" i="7"/>
  <c r="F53" i="7"/>
  <c r="G53" i="7"/>
  <c r="H53" i="7"/>
  <c r="I53" i="7"/>
  <c r="J53" i="7"/>
  <c r="K53" i="7"/>
  <c r="L53" i="7"/>
  <c r="M53" i="7"/>
  <c r="N53" i="7"/>
  <c r="O53" i="7"/>
  <c r="P53" i="7"/>
  <c r="Q53" i="7"/>
  <c r="R53" i="7"/>
  <c r="S53" i="7"/>
  <c r="T53" i="7"/>
  <c r="U53" i="7"/>
  <c r="V53" i="7"/>
  <c r="W53" i="7"/>
  <c r="X53" i="7"/>
  <c r="C54" i="7"/>
  <c r="D54" i="7"/>
  <c r="E54" i="7"/>
  <c r="F54" i="7"/>
  <c r="G54" i="7"/>
  <c r="H54" i="7"/>
  <c r="I54" i="7"/>
  <c r="J54" i="7"/>
  <c r="K54" i="7"/>
  <c r="L54" i="7"/>
  <c r="M54" i="7"/>
  <c r="N54" i="7"/>
  <c r="O54" i="7"/>
  <c r="P54" i="7"/>
  <c r="Q54" i="7"/>
  <c r="R54" i="7"/>
  <c r="S54" i="7"/>
  <c r="T54" i="7"/>
  <c r="U54" i="7"/>
  <c r="V54" i="7"/>
  <c r="W54" i="7"/>
  <c r="X54" i="7"/>
  <c r="C55" i="7"/>
  <c r="D55" i="7"/>
  <c r="E55" i="7"/>
  <c r="F55" i="7"/>
  <c r="G55" i="7"/>
  <c r="H55" i="7"/>
  <c r="I55" i="7"/>
  <c r="J55" i="7"/>
  <c r="K55" i="7"/>
  <c r="L55" i="7"/>
  <c r="M55" i="7"/>
  <c r="N55" i="7"/>
  <c r="O55" i="7"/>
  <c r="P55" i="7"/>
  <c r="Q55" i="7"/>
  <c r="R55" i="7"/>
  <c r="S55" i="7"/>
  <c r="T55" i="7"/>
  <c r="U55" i="7"/>
  <c r="V55" i="7"/>
  <c r="W55" i="7"/>
  <c r="X55" i="7"/>
  <c r="C56" i="7"/>
  <c r="D56" i="7"/>
  <c r="E56" i="7"/>
  <c r="F56" i="7"/>
  <c r="G56" i="7"/>
  <c r="H56" i="7"/>
  <c r="I56" i="7"/>
  <c r="J56" i="7"/>
  <c r="K56" i="7"/>
  <c r="L56" i="7"/>
  <c r="M56" i="7"/>
  <c r="N56" i="7"/>
  <c r="O56" i="7"/>
  <c r="P56" i="7"/>
  <c r="Q56" i="7"/>
  <c r="R56" i="7"/>
  <c r="S56" i="7"/>
  <c r="T56" i="7"/>
  <c r="U56" i="7"/>
  <c r="V56" i="7"/>
  <c r="W56" i="7"/>
  <c r="X56" i="7"/>
  <c r="C57" i="7"/>
  <c r="D57" i="7"/>
  <c r="E57" i="7"/>
  <c r="F57" i="7"/>
  <c r="G57" i="7"/>
  <c r="H57" i="7"/>
  <c r="I57" i="7"/>
  <c r="J57" i="7"/>
  <c r="K57" i="7"/>
  <c r="L57" i="7"/>
  <c r="M57" i="7"/>
  <c r="N57" i="7"/>
  <c r="O57" i="7"/>
  <c r="P57" i="7"/>
  <c r="Q57" i="7"/>
  <c r="R57" i="7"/>
  <c r="S57" i="7"/>
  <c r="T57" i="7"/>
  <c r="U57" i="7"/>
  <c r="V57" i="7"/>
  <c r="W57" i="7"/>
  <c r="X57" i="7"/>
  <c r="C58" i="7"/>
  <c r="D58" i="7"/>
  <c r="E58" i="7"/>
  <c r="F58" i="7"/>
  <c r="G58" i="7"/>
  <c r="H58" i="7"/>
  <c r="I58" i="7"/>
  <c r="J58" i="7"/>
  <c r="K58" i="7"/>
  <c r="L58" i="7"/>
  <c r="M58" i="7"/>
  <c r="N58" i="7"/>
  <c r="O58" i="7"/>
  <c r="P58" i="7"/>
  <c r="Q58" i="7"/>
  <c r="R58" i="7"/>
  <c r="S58" i="7"/>
  <c r="T58" i="7"/>
  <c r="U58" i="7"/>
  <c r="V58" i="7"/>
  <c r="W58" i="7"/>
  <c r="X58" i="7"/>
  <c r="C59" i="7"/>
  <c r="D59" i="7"/>
  <c r="E59" i="7"/>
  <c r="F59" i="7"/>
  <c r="G59" i="7"/>
  <c r="H59" i="7"/>
  <c r="I59" i="7"/>
  <c r="J59" i="7"/>
  <c r="K59" i="7"/>
  <c r="L59" i="7"/>
  <c r="M59" i="7"/>
  <c r="N59" i="7"/>
  <c r="O59" i="7"/>
  <c r="P59" i="7"/>
  <c r="Q59" i="7"/>
  <c r="R59" i="7"/>
  <c r="S59" i="7"/>
  <c r="T59" i="7"/>
  <c r="U59" i="7"/>
  <c r="V59" i="7"/>
  <c r="W59" i="7"/>
  <c r="X59" i="7"/>
  <c r="C60" i="7"/>
  <c r="D60" i="7"/>
  <c r="E60" i="7"/>
  <c r="F60" i="7"/>
  <c r="G60" i="7"/>
  <c r="H60" i="7"/>
  <c r="I60" i="7"/>
  <c r="J60" i="7"/>
  <c r="K60" i="7"/>
  <c r="L60" i="7"/>
  <c r="M60" i="7"/>
  <c r="N60" i="7"/>
  <c r="O60" i="7"/>
  <c r="P60" i="7"/>
  <c r="Q60" i="7"/>
  <c r="R60" i="7"/>
  <c r="S60" i="7"/>
  <c r="T60" i="7"/>
  <c r="U60" i="7"/>
  <c r="V60" i="7"/>
  <c r="W60" i="7"/>
  <c r="X60" i="7"/>
  <c r="C61" i="7"/>
  <c r="D61" i="7"/>
  <c r="E61" i="7"/>
  <c r="F61" i="7"/>
  <c r="G61" i="7"/>
  <c r="H61" i="7"/>
  <c r="I61" i="7"/>
  <c r="J61" i="7"/>
  <c r="K61" i="7"/>
  <c r="L61" i="7"/>
  <c r="M61" i="7"/>
  <c r="N61" i="7"/>
  <c r="O61" i="7"/>
  <c r="P61" i="7"/>
  <c r="Q61" i="7"/>
  <c r="R61" i="7"/>
  <c r="S61" i="7"/>
  <c r="T61" i="7"/>
  <c r="U61" i="7"/>
  <c r="V61" i="7"/>
  <c r="W61" i="7"/>
  <c r="X61" i="7"/>
  <c r="C62" i="7"/>
  <c r="D62" i="7"/>
  <c r="E62" i="7"/>
  <c r="F62" i="7"/>
  <c r="G62" i="7"/>
  <c r="H62" i="7"/>
  <c r="I62" i="7"/>
  <c r="J62" i="7"/>
  <c r="K62" i="7"/>
  <c r="L62" i="7"/>
  <c r="M62" i="7"/>
  <c r="N62" i="7"/>
  <c r="O62" i="7"/>
  <c r="P62" i="7"/>
  <c r="Q62" i="7"/>
  <c r="R62" i="7"/>
  <c r="S62" i="7"/>
  <c r="T62" i="7"/>
  <c r="U62" i="7"/>
  <c r="V62" i="7"/>
  <c r="W62" i="7"/>
  <c r="X62" i="7"/>
  <c r="C63" i="7"/>
  <c r="D63" i="7"/>
  <c r="E63" i="7"/>
  <c r="F63" i="7"/>
  <c r="G63" i="7"/>
  <c r="H63" i="7"/>
  <c r="I63" i="7"/>
  <c r="J63" i="7"/>
  <c r="K63" i="7"/>
  <c r="L63" i="7"/>
  <c r="M63" i="7"/>
  <c r="N63" i="7"/>
  <c r="O63" i="7"/>
  <c r="P63" i="7"/>
  <c r="Q63" i="7"/>
  <c r="R63" i="7"/>
  <c r="S63" i="7"/>
  <c r="T63" i="7"/>
  <c r="U63" i="7"/>
  <c r="V63" i="7"/>
  <c r="W63" i="7"/>
  <c r="X63" i="7"/>
  <c r="C64" i="7"/>
  <c r="D64" i="7"/>
  <c r="E64" i="7"/>
  <c r="F64" i="7"/>
  <c r="G64" i="7"/>
  <c r="H64" i="7"/>
  <c r="I64" i="7"/>
  <c r="J64" i="7"/>
  <c r="K64" i="7"/>
  <c r="L64" i="7"/>
  <c r="M64" i="7"/>
  <c r="N64" i="7"/>
  <c r="O64" i="7"/>
  <c r="P64" i="7"/>
  <c r="Q64" i="7"/>
  <c r="R64" i="7"/>
  <c r="S64" i="7"/>
  <c r="T64" i="7"/>
  <c r="U64" i="7"/>
  <c r="V64" i="7"/>
  <c r="W64" i="7"/>
  <c r="X64" i="7"/>
  <c r="C65" i="7"/>
  <c r="D65" i="7"/>
  <c r="E65" i="7"/>
  <c r="F65" i="7"/>
  <c r="G65" i="7"/>
  <c r="H65" i="7"/>
  <c r="I65" i="7"/>
  <c r="J65" i="7"/>
  <c r="K65" i="7"/>
  <c r="L65" i="7"/>
  <c r="M65" i="7"/>
  <c r="N65" i="7"/>
  <c r="O65" i="7"/>
  <c r="P65" i="7"/>
  <c r="Q65" i="7"/>
  <c r="R65" i="7"/>
  <c r="S65" i="7"/>
  <c r="T65" i="7"/>
  <c r="U65" i="7"/>
  <c r="V65" i="7"/>
  <c r="W65" i="7"/>
  <c r="X65" i="7"/>
  <c r="C66" i="7"/>
  <c r="D66" i="7"/>
  <c r="E66" i="7"/>
  <c r="F66" i="7"/>
  <c r="G66" i="7"/>
  <c r="H66" i="7"/>
  <c r="I66" i="7"/>
  <c r="J66" i="7"/>
  <c r="K66" i="7"/>
  <c r="L66" i="7"/>
  <c r="M66" i="7"/>
  <c r="N66" i="7"/>
  <c r="O66" i="7"/>
  <c r="P66" i="7"/>
  <c r="Q66" i="7"/>
  <c r="R66" i="7"/>
  <c r="S66" i="7"/>
  <c r="T66" i="7"/>
  <c r="U66" i="7"/>
  <c r="V66" i="7"/>
  <c r="W66" i="7"/>
  <c r="X66" i="7"/>
  <c r="C67" i="7"/>
  <c r="D67" i="7"/>
  <c r="E67" i="7"/>
  <c r="F67" i="7"/>
  <c r="G67" i="7"/>
  <c r="H67" i="7"/>
  <c r="I67" i="7"/>
  <c r="J67" i="7"/>
  <c r="K67" i="7"/>
  <c r="L67" i="7"/>
  <c r="M67" i="7"/>
  <c r="N67" i="7"/>
  <c r="O67" i="7"/>
  <c r="P67" i="7"/>
  <c r="Q67" i="7"/>
  <c r="R67" i="7"/>
  <c r="S67" i="7"/>
  <c r="T67" i="7"/>
  <c r="U67" i="7"/>
  <c r="V67" i="7"/>
  <c r="W67" i="7"/>
  <c r="X67" i="7"/>
  <c r="C68" i="7"/>
  <c r="D68" i="7"/>
  <c r="E68" i="7"/>
  <c r="F68" i="7"/>
  <c r="G68" i="7"/>
  <c r="H68" i="7"/>
  <c r="I68" i="7"/>
  <c r="J68" i="7"/>
  <c r="K68" i="7"/>
  <c r="L68" i="7"/>
  <c r="M68" i="7"/>
  <c r="N68" i="7"/>
  <c r="O68" i="7"/>
  <c r="P68" i="7"/>
  <c r="Q68" i="7"/>
  <c r="R68" i="7"/>
  <c r="S68" i="7"/>
  <c r="T68" i="7"/>
  <c r="U68" i="7"/>
  <c r="V68" i="7"/>
  <c r="W68" i="7"/>
  <c r="X68" i="7"/>
  <c r="D2" i="7"/>
  <c r="E2" i="7"/>
  <c r="F2" i="7"/>
  <c r="G2" i="7"/>
  <c r="H2" i="7"/>
  <c r="I2" i="7"/>
  <c r="J2" i="7"/>
  <c r="K2" i="7"/>
  <c r="L2" i="7"/>
  <c r="M2" i="7"/>
  <c r="N2" i="7"/>
  <c r="O2" i="7"/>
  <c r="P2" i="7"/>
  <c r="Q2" i="7"/>
  <c r="R2" i="7"/>
  <c r="S2" i="7"/>
  <c r="T2" i="7"/>
  <c r="U2" i="7"/>
  <c r="V2" i="7"/>
  <c r="W2" i="7"/>
  <c r="X2" i="7"/>
  <c r="C2" i="7"/>
  <c r="Y73" i="3" l="1"/>
  <c r="Y72" i="3"/>
  <c r="Y71" i="3"/>
  <c r="Y74" i="3" s="1"/>
  <c r="W73" i="3"/>
  <c r="W72" i="3"/>
  <c r="W71" i="3"/>
  <c r="U73" i="3"/>
  <c r="U72" i="3"/>
  <c r="U71" i="3"/>
  <c r="S73" i="3"/>
  <c r="S72" i="3"/>
  <c r="S71" i="3"/>
  <c r="Q73" i="3"/>
  <c r="Q72" i="3"/>
  <c r="Q71" i="3"/>
  <c r="Q74" i="3" s="1"/>
  <c r="O73" i="3"/>
  <c r="O72" i="3"/>
  <c r="O71" i="3"/>
  <c r="M73" i="3"/>
  <c r="M72" i="3"/>
  <c r="M71" i="3"/>
  <c r="K73" i="3"/>
  <c r="K72" i="3"/>
  <c r="K71" i="3"/>
  <c r="K74" i="3" s="1"/>
  <c r="I73" i="3"/>
  <c r="I72" i="3"/>
  <c r="I71" i="3"/>
  <c r="I74" i="3" s="1"/>
  <c r="G73" i="3"/>
  <c r="G72" i="3"/>
  <c r="G71" i="3"/>
  <c r="E73" i="3"/>
  <c r="E72" i="3"/>
  <c r="E71" i="3"/>
  <c r="C73" i="3"/>
  <c r="C72" i="3"/>
  <c r="C71" i="3"/>
  <c r="C74" i="3" s="1"/>
  <c r="AS73" i="3"/>
  <c r="AS72" i="3"/>
  <c r="AS71" i="3"/>
  <c r="AS74" i="3" s="1"/>
  <c r="AQ73" i="3"/>
  <c r="AQ72" i="3"/>
  <c r="AQ71" i="3"/>
  <c r="AO73" i="3"/>
  <c r="AO72" i="3"/>
  <c r="AO71" i="3"/>
  <c r="AM73" i="3"/>
  <c r="AM72" i="3"/>
  <c r="AM71" i="3"/>
  <c r="AM74" i="3" s="1"/>
  <c r="AK73" i="3"/>
  <c r="AK72" i="3"/>
  <c r="AK71" i="3"/>
  <c r="AK74" i="3" s="1"/>
  <c r="AI73" i="3"/>
  <c r="AI72" i="3"/>
  <c r="AI71" i="3"/>
  <c r="AG73" i="3"/>
  <c r="AG72" i="3"/>
  <c r="AG71" i="3"/>
  <c r="AG74" i="3" s="1"/>
  <c r="AE73" i="3"/>
  <c r="AE72" i="3"/>
  <c r="AE71" i="3"/>
  <c r="AE74" i="3" s="1"/>
  <c r="AC73" i="3"/>
  <c r="AC72" i="3"/>
  <c r="AC71" i="3"/>
  <c r="AC74" i="3" s="1"/>
  <c r="AA73" i="3"/>
  <c r="AA72" i="3"/>
  <c r="AA71" i="3"/>
  <c r="S74" i="3" l="1"/>
  <c r="AO74" i="3"/>
  <c r="E74" i="3"/>
  <c r="M74" i="3"/>
  <c r="U74" i="3"/>
  <c r="AI74" i="3"/>
  <c r="AQ74" i="3"/>
  <c r="G74" i="3"/>
  <c r="O74" i="3"/>
  <c r="W74" i="3"/>
  <c r="AA74" i="3"/>
  <c r="AJ3" i="4" l="1"/>
  <c r="AJ4" i="4"/>
  <c r="AJ5" i="4"/>
  <c r="P6" i="4"/>
  <c r="AJ6" i="4"/>
  <c r="P7" i="4"/>
  <c r="AJ7" i="4" s="1"/>
  <c r="P8" i="4"/>
  <c r="AJ8" i="4"/>
  <c r="AJ9" i="4"/>
  <c r="P10" i="4"/>
  <c r="AJ10" i="4"/>
  <c r="P11" i="4"/>
  <c r="AJ11" i="4" s="1"/>
  <c r="P12" i="4"/>
  <c r="AJ12" i="4" s="1"/>
  <c r="P13" i="4"/>
  <c r="AJ13" i="4"/>
  <c r="P14" i="4"/>
  <c r="AJ14" i="4" s="1"/>
  <c r="P15" i="4"/>
  <c r="AJ15" i="4"/>
  <c r="P16" i="4"/>
  <c r="P17" i="4"/>
  <c r="R17" i="4"/>
  <c r="AJ17" i="4"/>
  <c r="P18" i="4"/>
  <c r="AJ18" i="4"/>
  <c r="P19" i="4"/>
  <c r="AJ19" i="4" s="1"/>
  <c r="P20" i="4"/>
  <c r="AJ20" i="4"/>
  <c r="P21" i="4"/>
  <c r="Y21" i="4" s="1"/>
  <c r="AJ21" i="4"/>
  <c r="P22" i="4"/>
  <c r="AJ22" i="4" s="1"/>
  <c r="P24" i="4"/>
  <c r="AJ24" i="4"/>
  <c r="P25" i="4"/>
  <c r="AJ25" i="4"/>
  <c r="P26" i="4"/>
  <c r="AJ26" i="4"/>
  <c r="P27" i="4"/>
  <c r="AJ27" i="4"/>
  <c r="P28" i="4"/>
  <c r="AJ28" i="4"/>
  <c r="P29" i="4"/>
  <c r="AJ29" i="4" s="1"/>
  <c r="P31" i="4"/>
  <c r="AJ31" i="4" s="1"/>
  <c r="P32" i="4"/>
  <c r="AJ32" i="4" s="1"/>
  <c r="AJ34" i="4"/>
  <c r="AJ35" i="4"/>
  <c r="P36" i="4"/>
  <c r="AJ36" i="4"/>
  <c r="AJ38" i="4"/>
  <c r="AJ39" i="4"/>
  <c r="AJ40" i="4"/>
  <c r="AJ41" i="4"/>
  <c r="P42" i="4"/>
  <c r="AJ42" i="4" s="1"/>
  <c r="P43" i="4"/>
  <c r="AJ43" i="4"/>
  <c r="P45" i="4"/>
  <c r="AJ45" i="4"/>
  <c r="P46" i="4"/>
  <c r="R46" i="4" s="1"/>
  <c r="AJ46" i="4" s="1"/>
  <c r="P47" i="4"/>
  <c r="AJ47" i="4"/>
  <c r="P48" i="4"/>
  <c r="AJ48" i="4"/>
  <c r="P50" i="4"/>
  <c r="AJ50" i="4"/>
  <c r="P51" i="4"/>
  <c r="AJ51" i="4"/>
  <c r="P52" i="4"/>
  <c r="AJ52" i="4"/>
  <c r="AJ53" i="4"/>
  <c r="P54" i="4"/>
  <c r="AJ54" i="4"/>
  <c r="P55" i="4"/>
  <c r="AJ55" i="4"/>
  <c r="P56" i="4"/>
  <c r="P57" i="4"/>
  <c r="AJ57" i="4" s="1"/>
  <c r="P58" i="4"/>
  <c r="Y58" i="4" s="1"/>
  <c r="AJ58" i="4"/>
  <c r="AJ59" i="4"/>
  <c r="AJ60" i="4"/>
  <c r="P61" i="4"/>
  <c r="AJ61" i="4"/>
  <c r="AJ62" i="4"/>
  <c r="AJ64" i="4"/>
  <c r="AJ65" i="4"/>
  <c r="AJ66" i="4"/>
  <c r="AJ67" i="4"/>
  <c r="P68" i="4"/>
  <c r="AJ68" i="4" s="1"/>
  <c r="P69" i="4"/>
  <c r="AJ69" i="4"/>
  <c r="O15" i="6"/>
  <c r="P15" i="6"/>
  <c r="Q15" i="6"/>
  <c r="R15" i="6"/>
  <c r="S15" i="6"/>
  <c r="T15" i="6"/>
  <c r="U15" i="6"/>
  <c r="V15" i="6"/>
  <c r="W15" i="6"/>
  <c r="P3" i="4"/>
  <c r="Y3" i="4" s="1"/>
  <c r="Y4" i="4"/>
  <c r="Y5" i="4"/>
  <c r="Y6" i="4"/>
  <c r="Y7" i="4"/>
  <c r="Y8" i="4"/>
  <c r="P9" i="4"/>
  <c r="Y9" i="4"/>
  <c r="Y10" i="4"/>
  <c r="Y11" i="4"/>
  <c r="Y12" i="4"/>
  <c r="Y13" i="4"/>
  <c r="Y14" i="4"/>
  <c r="Y15" i="4"/>
  <c r="Y16" i="4"/>
  <c r="Y17" i="4"/>
  <c r="Y18" i="4"/>
  <c r="R19" i="4"/>
  <c r="Y19" i="4"/>
  <c r="Y20" i="4"/>
  <c r="R21" i="4"/>
  <c r="Y23" i="4"/>
  <c r="Y24" i="4"/>
  <c r="Y25" i="4"/>
  <c r="Y26" i="4"/>
  <c r="Y27" i="4"/>
  <c r="Y28" i="4"/>
  <c r="Y29" i="4"/>
  <c r="Y31" i="4"/>
  <c r="Y32" i="4"/>
  <c r="P33" i="4"/>
  <c r="Y33" i="4" s="1"/>
  <c r="Y36" i="4"/>
  <c r="P37" i="4"/>
  <c r="P38" i="4"/>
  <c r="Y38" i="4" s="1"/>
  <c r="R38" i="4"/>
  <c r="P39" i="4"/>
  <c r="Y39" i="4" s="1"/>
  <c r="R39" i="4"/>
  <c r="P40" i="4"/>
  <c r="Y40" i="4"/>
  <c r="P41" i="4"/>
  <c r="Y41" i="4"/>
  <c r="Y42" i="4"/>
  <c r="Y43" i="4"/>
  <c r="Y45" i="4"/>
  <c r="Y47" i="4"/>
  <c r="Y48" i="4"/>
  <c r="P49" i="4"/>
  <c r="Y49" i="4" s="1"/>
  <c r="Y50" i="4"/>
  <c r="Y51" i="4"/>
  <c r="Y52" i="4"/>
  <c r="Y53" i="4"/>
  <c r="R54" i="4"/>
  <c r="Y54" i="4"/>
  <c r="R55" i="4"/>
  <c r="Y55" i="4"/>
  <c r="Y56" i="4"/>
  <c r="Y57" i="4"/>
  <c r="Y59" i="4"/>
  <c r="Y60" i="4"/>
  <c r="Y61" i="4"/>
  <c r="P62" i="4"/>
  <c r="Y62" i="4"/>
  <c r="P64" i="4"/>
  <c r="Y64" i="4"/>
  <c r="P67" i="4"/>
  <c r="Y67" i="4" s="1"/>
  <c r="Y69" i="4"/>
  <c r="O8" i="6"/>
  <c r="P8" i="6"/>
  <c r="Q8" i="6"/>
  <c r="R8" i="6"/>
  <c r="S8" i="6"/>
  <c r="T8" i="6"/>
  <c r="U8" i="6"/>
  <c r="V8" i="6"/>
  <c r="W8" i="6"/>
  <c r="AG3" i="4"/>
  <c r="AG4" i="4"/>
  <c r="AG5" i="4"/>
  <c r="AG6" i="4"/>
  <c r="AG7" i="4"/>
  <c r="AG8" i="4"/>
  <c r="AG9" i="4"/>
  <c r="AG10" i="4"/>
  <c r="AG11" i="4"/>
  <c r="AG12" i="4"/>
  <c r="AG13" i="4"/>
  <c r="AG14" i="4"/>
  <c r="AG15" i="4"/>
  <c r="AG16" i="4"/>
  <c r="AG17" i="4"/>
  <c r="AG18" i="4"/>
  <c r="AG19" i="4"/>
  <c r="AG20" i="4"/>
  <c r="AG21" i="4"/>
  <c r="AG24" i="4"/>
  <c r="AG25" i="4"/>
  <c r="AG26" i="4"/>
  <c r="AG27" i="4"/>
  <c r="AG28" i="4"/>
  <c r="AG29" i="4"/>
  <c r="P30" i="4"/>
  <c r="Y30" i="4" s="1"/>
  <c r="AG31" i="4"/>
  <c r="AG32" i="4"/>
  <c r="AG33" i="4"/>
  <c r="AG34" i="4"/>
  <c r="P35" i="4"/>
  <c r="Y35" i="4" s="1"/>
  <c r="AG36" i="4"/>
  <c r="AG38" i="4"/>
  <c r="AG39" i="4"/>
  <c r="AG40" i="4"/>
  <c r="AG41" i="4"/>
  <c r="AG42" i="4"/>
  <c r="AG43" i="4"/>
  <c r="AG44" i="4"/>
  <c r="AG45" i="4"/>
  <c r="AG46" i="4"/>
  <c r="AG47" i="4"/>
  <c r="AG48" i="4"/>
  <c r="AG49" i="4"/>
  <c r="AG50" i="4"/>
  <c r="AG51" i="4"/>
  <c r="AG52" i="4"/>
  <c r="AG54" i="4"/>
  <c r="AG55" i="4"/>
  <c r="AG56" i="4"/>
  <c r="AG57" i="4"/>
  <c r="AG58" i="4"/>
  <c r="AG61" i="4"/>
  <c r="AG62" i="4"/>
  <c r="P63" i="4"/>
  <c r="AG63" i="4" s="1"/>
  <c r="AG64" i="4"/>
  <c r="AG68" i="4"/>
  <c r="AG69" i="4"/>
  <c r="O3" i="6"/>
  <c r="P3" i="6"/>
  <c r="Q3" i="6"/>
  <c r="R3" i="6"/>
  <c r="S3" i="6"/>
  <c r="T3" i="6"/>
  <c r="U3" i="6"/>
  <c r="V3" i="6"/>
  <c r="W3" i="6"/>
  <c r="AD3" i="4"/>
  <c r="AD4" i="4"/>
  <c r="AD5" i="4"/>
  <c r="AD6" i="4"/>
  <c r="AD7" i="4"/>
  <c r="AD8" i="4"/>
  <c r="AD9" i="4"/>
  <c r="AD10" i="4"/>
  <c r="AD11" i="4"/>
  <c r="AD12" i="4"/>
  <c r="AD13" i="4"/>
  <c r="AD14" i="4"/>
  <c r="AD15" i="4"/>
  <c r="AD16" i="4"/>
  <c r="AD17" i="4"/>
  <c r="AD18" i="4"/>
  <c r="AD19" i="4"/>
  <c r="AD20" i="4"/>
  <c r="AD21" i="4"/>
  <c r="AD22" i="4"/>
  <c r="AD23" i="4"/>
  <c r="AD24" i="4"/>
  <c r="R25" i="4"/>
  <c r="AD25" i="4"/>
  <c r="AD26" i="4"/>
  <c r="AD27" i="4"/>
  <c r="AD28" i="4"/>
  <c r="AD29" i="4"/>
  <c r="AD30" i="4"/>
  <c r="AD31" i="4"/>
  <c r="AD32" i="4"/>
  <c r="AD33" i="4"/>
  <c r="P34" i="4"/>
  <c r="Y34" i="4" s="1"/>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7" i="4"/>
  <c r="AD68" i="4"/>
  <c r="AD69" i="4"/>
  <c r="O17" i="6"/>
  <c r="P17" i="6"/>
  <c r="Q17" i="6"/>
  <c r="R17" i="6"/>
  <c r="S17" i="6"/>
  <c r="T17" i="6"/>
  <c r="U17" i="6"/>
  <c r="V17" i="6"/>
  <c r="W17" i="6"/>
  <c r="AH3" i="4"/>
  <c r="AH4" i="4"/>
  <c r="AH5" i="4"/>
  <c r="AH6" i="4"/>
  <c r="AH7" i="4"/>
  <c r="AH8" i="4"/>
  <c r="AH9" i="4"/>
  <c r="AH10" i="4"/>
  <c r="AH11" i="4"/>
  <c r="AH12" i="4"/>
  <c r="AH13" i="4"/>
  <c r="AH14" i="4"/>
  <c r="AH15" i="4"/>
  <c r="AH16" i="4"/>
  <c r="AH17" i="4"/>
  <c r="AH18" i="4"/>
  <c r="AH19" i="4"/>
  <c r="AH20" i="4"/>
  <c r="AH21" i="4"/>
  <c r="AH22" i="4"/>
  <c r="P23" i="4"/>
  <c r="AJ23" i="4" s="1"/>
  <c r="AH23" i="4"/>
  <c r="AH24" i="4"/>
  <c r="AH25" i="4"/>
  <c r="AH26" i="4"/>
  <c r="AH27" i="4"/>
  <c r="AH28" i="4"/>
  <c r="AH29" i="4"/>
  <c r="AH30" i="4"/>
  <c r="AH31" i="4"/>
  <c r="AH32" i="4"/>
  <c r="AH33" i="4"/>
  <c r="AH34" i="4"/>
  <c r="AH35" i="4"/>
  <c r="AH36" i="4"/>
  <c r="AH38" i="4"/>
  <c r="AH39" i="4"/>
  <c r="AH40" i="4"/>
  <c r="AH41" i="4"/>
  <c r="AH42" i="4"/>
  <c r="AH43" i="4"/>
  <c r="AH45" i="4"/>
  <c r="AH46" i="4"/>
  <c r="AH47" i="4"/>
  <c r="AH48" i="4"/>
  <c r="AH49" i="4"/>
  <c r="AH50" i="4"/>
  <c r="AH51" i="4"/>
  <c r="AH52" i="4"/>
  <c r="AH53" i="4"/>
  <c r="AH54" i="4"/>
  <c r="AH55" i="4"/>
  <c r="AH56" i="4"/>
  <c r="AH57" i="4"/>
  <c r="AH58" i="4"/>
  <c r="AH59" i="4"/>
  <c r="AH60" i="4"/>
  <c r="AH61" i="4"/>
  <c r="AH63" i="4"/>
  <c r="AH64" i="4"/>
  <c r="P65" i="4"/>
  <c r="Y65" i="4" s="1"/>
  <c r="AH65" i="4"/>
  <c r="AH67" i="4"/>
  <c r="AH68" i="4"/>
  <c r="AH69" i="4"/>
  <c r="O7" i="6"/>
  <c r="P7" i="6"/>
  <c r="Q7" i="6"/>
  <c r="R7" i="6"/>
  <c r="S7" i="6"/>
  <c r="T7" i="6"/>
  <c r="U7" i="6"/>
  <c r="V7" i="6"/>
  <c r="W7" i="6"/>
  <c r="AM3" i="4"/>
  <c r="AM4" i="4"/>
  <c r="AM6" i="4"/>
  <c r="AM7" i="4"/>
  <c r="AM8" i="4"/>
  <c r="AM9" i="4"/>
  <c r="AM10" i="4"/>
  <c r="AM11" i="4"/>
  <c r="AM12" i="4"/>
  <c r="AM13" i="4"/>
  <c r="AM14" i="4"/>
  <c r="AM15" i="4"/>
  <c r="R16" i="4"/>
  <c r="AJ16" i="4" s="1"/>
  <c r="AM16" i="4"/>
  <c r="AM17" i="4"/>
  <c r="AM18" i="4"/>
  <c r="AM19" i="4"/>
  <c r="AM20" i="4"/>
  <c r="AM21" i="4"/>
  <c r="AM22" i="4"/>
  <c r="AM23" i="4"/>
  <c r="AM24" i="4"/>
  <c r="AM25" i="4"/>
  <c r="AM26" i="4"/>
  <c r="AM27" i="4"/>
  <c r="AM28" i="4"/>
  <c r="AM29" i="4"/>
  <c r="AM30" i="4"/>
  <c r="AM31" i="4"/>
  <c r="AM32" i="4"/>
  <c r="AM33" i="4"/>
  <c r="AM34" i="4"/>
  <c r="AM35" i="4"/>
  <c r="AM36" i="4"/>
  <c r="AM38" i="4"/>
  <c r="AM39" i="4"/>
  <c r="AM40" i="4"/>
  <c r="AM41" i="4"/>
  <c r="AM42" i="4"/>
  <c r="AM43" i="4"/>
  <c r="AM45" i="4"/>
  <c r="AM46" i="4"/>
  <c r="AM47" i="4"/>
  <c r="AM48" i="4"/>
  <c r="AM49" i="4"/>
  <c r="AM50" i="4"/>
  <c r="AM51" i="4"/>
  <c r="AM52" i="4"/>
  <c r="P53" i="4"/>
  <c r="AG53" i="4" s="1"/>
  <c r="AM53" i="4"/>
  <c r="AM54" i="4"/>
  <c r="AM55" i="4"/>
  <c r="AM56" i="4"/>
  <c r="AM57" i="4"/>
  <c r="AM58" i="4"/>
  <c r="AM60" i="4"/>
  <c r="AM61" i="4"/>
  <c r="AM62" i="4"/>
  <c r="AM63" i="4"/>
  <c r="AM64" i="4"/>
  <c r="AM65" i="4"/>
  <c r="AM66" i="4"/>
  <c r="AM67" i="4"/>
  <c r="AM68" i="4"/>
  <c r="AM69" i="4"/>
  <c r="O20" i="6"/>
  <c r="P20" i="6"/>
  <c r="Q20" i="6"/>
  <c r="R20" i="6"/>
  <c r="S20" i="6"/>
  <c r="T20" i="6"/>
  <c r="U20" i="6"/>
  <c r="V20" i="6"/>
  <c r="W20" i="6"/>
  <c r="U3" i="4"/>
  <c r="U4" i="4"/>
  <c r="U6" i="4"/>
  <c r="U7" i="4"/>
  <c r="U8" i="4"/>
  <c r="U9" i="4"/>
  <c r="U10" i="4"/>
  <c r="U11" i="4"/>
  <c r="U12" i="4"/>
  <c r="U13" i="4"/>
  <c r="U14" i="4"/>
  <c r="U15" i="4"/>
  <c r="U16" i="4"/>
  <c r="U17" i="4"/>
  <c r="U18" i="4"/>
  <c r="U19" i="4"/>
  <c r="U20" i="4"/>
  <c r="U21" i="4"/>
  <c r="U22" i="4"/>
  <c r="U23" i="4"/>
  <c r="U24" i="4"/>
  <c r="U25" i="4"/>
  <c r="U26" i="4"/>
  <c r="R27" i="4"/>
  <c r="U27" i="4"/>
  <c r="U28" i="4"/>
  <c r="U29" i="4"/>
  <c r="U30" i="4"/>
  <c r="U31" i="4"/>
  <c r="U32" i="4"/>
  <c r="R33" i="4"/>
  <c r="AJ33" i="4" s="1"/>
  <c r="U33" i="4"/>
  <c r="U34" i="4"/>
  <c r="U35" i="4"/>
  <c r="U36"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7" i="4"/>
  <c r="U68" i="4"/>
  <c r="U69" i="4"/>
  <c r="O6" i="6"/>
  <c r="P6" i="6"/>
  <c r="Q6" i="6"/>
  <c r="R6" i="6"/>
  <c r="S6" i="6"/>
  <c r="T6" i="6"/>
  <c r="U6" i="6"/>
  <c r="V6" i="6"/>
  <c r="W6" i="6"/>
  <c r="V3" i="4"/>
  <c r="V6" i="4"/>
  <c r="V7" i="4"/>
  <c r="V8" i="4"/>
  <c r="V9" i="4"/>
  <c r="V10" i="4"/>
  <c r="V11" i="4"/>
  <c r="V12" i="4"/>
  <c r="V13" i="4"/>
  <c r="V14" i="4"/>
  <c r="V15" i="4"/>
  <c r="V16" i="4"/>
  <c r="V17" i="4"/>
  <c r="V18" i="4"/>
  <c r="V19" i="4"/>
  <c r="V20" i="4"/>
  <c r="V21" i="4"/>
  <c r="V22" i="4"/>
  <c r="V23" i="4"/>
  <c r="V24" i="4"/>
  <c r="V25" i="4"/>
  <c r="R26"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R58" i="4"/>
  <c r="V58" i="4"/>
  <c r="V60" i="4"/>
  <c r="V61" i="4"/>
  <c r="V62" i="4"/>
  <c r="V63" i="4"/>
  <c r="V64" i="4"/>
  <c r="V65" i="4"/>
  <c r="V67" i="4"/>
  <c r="V68" i="4"/>
  <c r="V69" i="4"/>
  <c r="O21" i="6"/>
  <c r="P21" i="6"/>
  <c r="Q21" i="6"/>
  <c r="R21" i="6"/>
  <c r="S21" i="6"/>
  <c r="T21" i="6"/>
  <c r="U21" i="6"/>
  <c r="V21" i="6"/>
  <c r="W21" i="6"/>
  <c r="Z3" i="4"/>
  <c r="Z4" i="4"/>
  <c r="Z5" i="4"/>
  <c r="Z6" i="4"/>
  <c r="Z7" i="4"/>
  <c r="Z8" i="4"/>
  <c r="Z9" i="4"/>
  <c r="Z10" i="4"/>
  <c r="Z11" i="4"/>
  <c r="Z12" i="4"/>
  <c r="Z13" i="4"/>
  <c r="Z14" i="4"/>
  <c r="Z15" i="4"/>
  <c r="Z16" i="4"/>
  <c r="Z17" i="4"/>
  <c r="Z18" i="4"/>
  <c r="Z19" i="4"/>
  <c r="Z20" i="4"/>
  <c r="Z21" i="4"/>
  <c r="Z22" i="4"/>
  <c r="Z23" i="4"/>
  <c r="Z24" i="4"/>
  <c r="Z25" i="4"/>
  <c r="Z26" i="4"/>
  <c r="Z27" i="4"/>
  <c r="Z28" i="4"/>
  <c r="R29" i="4"/>
  <c r="Z29" i="4"/>
  <c r="Z30" i="4"/>
  <c r="Z31" i="4"/>
  <c r="Z32" i="4"/>
  <c r="Z33" i="4"/>
  <c r="Z34" i="4"/>
  <c r="Z35" i="4"/>
  <c r="Z36"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7" i="4"/>
  <c r="Z68" i="4"/>
  <c r="Z69" i="4"/>
  <c r="O13" i="6"/>
  <c r="P13" i="6"/>
  <c r="Q13" i="6"/>
  <c r="R13" i="6"/>
  <c r="S13" i="6"/>
  <c r="T13" i="6"/>
  <c r="U13" i="6"/>
  <c r="V13" i="6"/>
  <c r="W13" i="6"/>
  <c r="AC3" i="4"/>
  <c r="AC4" i="4"/>
  <c r="AC5" i="4"/>
  <c r="AC6" i="4"/>
  <c r="AC7" i="4"/>
  <c r="AC8" i="4"/>
  <c r="AC9" i="4"/>
  <c r="AC10" i="4"/>
  <c r="AC11" i="4"/>
  <c r="AC12" i="4"/>
  <c r="AC13" i="4"/>
  <c r="AC14" i="4"/>
  <c r="AC15" i="4"/>
  <c r="AC16" i="4"/>
  <c r="AC17" i="4"/>
  <c r="AC18" i="4"/>
  <c r="AC19" i="4"/>
  <c r="AC20" i="4"/>
  <c r="AC21" i="4"/>
  <c r="AC22" i="4"/>
  <c r="AC23" i="4"/>
  <c r="AC24" i="4"/>
  <c r="AC25" i="4"/>
  <c r="AC26" i="4"/>
  <c r="AC27" i="4"/>
  <c r="AC28" i="4"/>
  <c r="AC29" i="4"/>
  <c r="AC30" i="4"/>
  <c r="AC31" i="4"/>
  <c r="AC32" i="4"/>
  <c r="AC33" i="4"/>
  <c r="R34" i="4"/>
  <c r="AC34" i="4"/>
  <c r="AC35" i="4"/>
  <c r="AC36" i="4"/>
  <c r="AC38" i="4"/>
  <c r="AC39" i="4"/>
  <c r="AC40" i="4"/>
  <c r="AC41" i="4"/>
  <c r="AC42" i="4"/>
  <c r="AC43" i="4"/>
  <c r="AC44" i="4"/>
  <c r="AC45" i="4"/>
  <c r="AC46" i="4"/>
  <c r="AC47" i="4"/>
  <c r="R48" i="4"/>
  <c r="AC48" i="4"/>
  <c r="AC49" i="4"/>
  <c r="AC50" i="4"/>
  <c r="AC51" i="4"/>
  <c r="AC52" i="4"/>
  <c r="AC53" i="4"/>
  <c r="AC54" i="4"/>
  <c r="AC55" i="4"/>
  <c r="AC56" i="4"/>
  <c r="AC57" i="4"/>
  <c r="AC58" i="4"/>
  <c r="AC59" i="4"/>
  <c r="AC60" i="4"/>
  <c r="AC61" i="4"/>
  <c r="AC62" i="4"/>
  <c r="AC63" i="4"/>
  <c r="AC64" i="4"/>
  <c r="AC65" i="4"/>
  <c r="AC67" i="4"/>
  <c r="AC68" i="4"/>
  <c r="AC69" i="4"/>
  <c r="O11" i="6"/>
  <c r="P11" i="6"/>
  <c r="Q11" i="6"/>
  <c r="R11" i="6"/>
  <c r="S11" i="6"/>
  <c r="T11" i="6"/>
  <c r="U11" i="6"/>
  <c r="V11" i="6"/>
  <c r="W11" i="6"/>
  <c r="X3" i="4"/>
  <c r="X4" i="4"/>
  <c r="X5" i="4"/>
  <c r="X6" i="4"/>
  <c r="X7" i="4"/>
  <c r="X8" i="4"/>
  <c r="X9" i="4"/>
  <c r="X10" i="4"/>
  <c r="X11" i="4"/>
  <c r="X12" i="4"/>
  <c r="X13" i="4"/>
  <c r="X14" i="4"/>
  <c r="X15" i="4"/>
  <c r="X16" i="4"/>
  <c r="X17" i="4"/>
  <c r="X18" i="4"/>
  <c r="X19" i="4"/>
  <c r="X20" i="4"/>
  <c r="X21" i="4"/>
  <c r="X22" i="4"/>
  <c r="X23" i="4"/>
  <c r="X24" i="4"/>
  <c r="X25" i="4"/>
  <c r="X26" i="4"/>
  <c r="X27" i="4"/>
  <c r="X28" i="4"/>
  <c r="X29" i="4"/>
  <c r="X30" i="4"/>
  <c r="R31" i="4"/>
  <c r="X31" i="4"/>
  <c r="X32" i="4"/>
  <c r="X33" i="4"/>
  <c r="X34" i="4"/>
  <c r="X35" i="4"/>
  <c r="X36" i="4"/>
  <c r="X38"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O23" i="6"/>
  <c r="P23" i="6"/>
  <c r="Q23" i="6"/>
  <c r="R23" i="6"/>
  <c r="S23" i="6"/>
  <c r="T23" i="6"/>
  <c r="U23" i="6"/>
  <c r="V23" i="6"/>
  <c r="W23" i="6"/>
  <c r="AF3" i="4"/>
  <c r="AF4" i="4"/>
  <c r="AF5" i="4"/>
  <c r="AF6" i="4"/>
  <c r="AF7" i="4"/>
  <c r="AF8" i="4"/>
  <c r="AF9" i="4"/>
  <c r="AF10" i="4"/>
  <c r="AF11" i="4"/>
  <c r="AF12" i="4"/>
  <c r="AF13" i="4"/>
  <c r="AF14" i="4"/>
  <c r="AF15" i="4"/>
  <c r="AF16" i="4"/>
  <c r="AF17" i="4"/>
  <c r="AF18" i="4"/>
  <c r="AF19" i="4"/>
  <c r="AF20" i="4"/>
  <c r="AF21" i="4"/>
  <c r="AF22" i="4"/>
  <c r="AF23" i="4"/>
  <c r="AF24" i="4"/>
  <c r="AF25" i="4"/>
  <c r="AF26" i="4"/>
  <c r="AF27" i="4"/>
  <c r="R28" i="4"/>
  <c r="AF28" i="4"/>
  <c r="AF29" i="4"/>
  <c r="AF30" i="4"/>
  <c r="AF31" i="4"/>
  <c r="AF32" i="4"/>
  <c r="AF33" i="4"/>
  <c r="AF34" i="4"/>
  <c r="AF35" i="4"/>
  <c r="AF36" i="4"/>
  <c r="AF38" i="4"/>
  <c r="AF39" i="4"/>
  <c r="AF40" i="4"/>
  <c r="AF41" i="4"/>
  <c r="AF42" i="4"/>
  <c r="AF43" i="4"/>
  <c r="AF44" i="4"/>
  <c r="AF45" i="4"/>
  <c r="AF46" i="4"/>
  <c r="AF47" i="4"/>
  <c r="AF48" i="4"/>
  <c r="AF49" i="4"/>
  <c r="AF50" i="4"/>
  <c r="AF51" i="4"/>
  <c r="AF52" i="4"/>
  <c r="R53" i="4"/>
  <c r="AF53" i="4"/>
  <c r="AF54" i="4"/>
  <c r="AF55" i="4"/>
  <c r="AF56" i="4"/>
  <c r="AF57" i="4"/>
  <c r="AF58" i="4"/>
  <c r="AF59" i="4"/>
  <c r="AF60" i="4"/>
  <c r="AF61" i="4"/>
  <c r="AF62" i="4"/>
  <c r="AF63" i="4"/>
  <c r="AF64" i="4"/>
  <c r="AF65" i="4"/>
  <c r="AF66" i="4"/>
  <c r="AF67" i="4"/>
  <c r="AF68" i="4"/>
  <c r="AF69" i="4"/>
  <c r="O16" i="6"/>
  <c r="P16" i="6"/>
  <c r="Q16" i="6"/>
  <c r="R16" i="6"/>
  <c r="S16" i="6"/>
  <c r="T16" i="6"/>
  <c r="U16" i="6"/>
  <c r="V16" i="6"/>
  <c r="W16" i="6"/>
  <c r="W3" i="4"/>
  <c r="W4" i="4"/>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O24" i="6"/>
  <c r="P24" i="6"/>
  <c r="Q24" i="6"/>
  <c r="R24" i="6"/>
  <c r="S24" i="6"/>
  <c r="T24" i="6"/>
  <c r="U24" i="6"/>
  <c r="V24" i="6"/>
  <c r="W24" i="6"/>
  <c r="AE3" i="4"/>
  <c r="AE4" i="4"/>
  <c r="AE5" i="4"/>
  <c r="AE6" i="4"/>
  <c r="AE7" i="4"/>
  <c r="AE8" i="4"/>
  <c r="AE9" i="4"/>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R36" i="4"/>
  <c r="AE36" i="4"/>
  <c r="AE38" i="4"/>
  <c r="AE39" i="4"/>
  <c r="AE40" i="4"/>
  <c r="AE41" i="4"/>
  <c r="AE42" i="4"/>
  <c r="AE43" i="4"/>
  <c r="P44" i="4"/>
  <c r="AH44" i="4" s="1"/>
  <c r="AE44" i="4"/>
  <c r="AE45" i="4"/>
  <c r="AE46" i="4"/>
  <c r="AE47" i="4"/>
  <c r="AE48" i="4"/>
  <c r="AE49" i="4"/>
  <c r="AE50" i="4"/>
  <c r="AE51" i="4"/>
  <c r="AE52" i="4"/>
  <c r="AE53" i="4"/>
  <c r="AE54" i="4"/>
  <c r="AE55" i="4"/>
  <c r="AE56" i="4"/>
  <c r="AE57" i="4"/>
  <c r="AE58" i="4"/>
  <c r="AE59" i="4"/>
  <c r="AE60" i="4"/>
  <c r="AE61" i="4"/>
  <c r="AE63" i="4"/>
  <c r="AE64" i="4"/>
  <c r="AE65" i="4"/>
  <c r="AE67" i="4"/>
  <c r="AE68" i="4"/>
  <c r="AE69" i="4"/>
  <c r="O12" i="6"/>
  <c r="P12" i="6"/>
  <c r="Q12" i="6"/>
  <c r="R12" i="6"/>
  <c r="S12" i="6"/>
  <c r="T12" i="6"/>
  <c r="U12" i="6"/>
  <c r="V12" i="6"/>
  <c r="W12" i="6"/>
  <c r="T3" i="4"/>
  <c r="T4" i="4"/>
  <c r="T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60" i="4"/>
  <c r="T61" i="4"/>
  <c r="T62" i="4"/>
  <c r="T63" i="4"/>
  <c r="T64" i="4"/>
  <c r="T65" i="4"/>
  <c r="T67" i="4"/>
  <c r="T68" i="4"/>
  <c r="T69" i="4"/>
  <c r="O4" i="6"/>
  <c r="P4" i="6"/>
  <c r="Q4" i="6"/>
  <c r="R4" i="6"/>
  <c r="S4" i="6"/>
  <c r="T4" i="6"/>
  <c r="U4" i="6"/>
  <c r="V4" i="6"/>
  <c r="W4" i="6"/>
  <c r="AL3" i="4"/>
  <c r="AL4" i="4"/>
  <c r="AL5" i="4"/>
  <c r="AL6" i="4"/>
  <c r="AL7" i="4"/>
  <c r="AL8" i="4"/>
  <c r="AL9" i="4"/>
  <c r="AL10" i="4"/>
  <c r="AL11" i="4"/>
  <c r="AL12" i="4"/>
  <c r="AL13" i="4"/>
  <c r="AL14" i="4"/>
  <c r="AL15" i="4"/>
  <c r="AL16" i="4"/>
  <c r="AL17" i="4"/>
  <c r="AL18" i="4"/>
  <c r="AL19" i="4"/>
  <c r="AL20" i="4"/>
  <c r="AL21" i="4"/>
  <c r="AL22" i="4"/>
  <c r="AL23" i="4"/>
  <c r="AL24" i="4"/>
  <c r="AL25" i="4"/>
  <c r="AL26" i="4"/>
  <c r="AL27" i="4"/>
  <c r="AL28" i="4"/>
  <c r="AL29" i="4"/>
  <c r="AL30" i="4"/>
  <c r="AL31" i="4"/>
  <c r="AL32" i="4"/>
  <c r="AL33" i="4"/>
  <c r="AL34" i="4"/>
  <c r="AL35" i="4"/>
  <c r="AL36" i="4"/>
  <c r="AL38" i="4"/>
  <c r="AL39" i="4"/>
  <c r="AL40" i="4"/>
  <c r="AL41" i="4"/>
  <c r="AL42" i="4"/>
  <c r="AL43" i="4"/>
  <c r="AL44" i="4"/>
  <c r="AL45" i="4"/>
  <c r="AL46" i="4"/>
  <c r="AL47" i="4"/>
  <c r="AL48" i="4"/>
  <c r="AL49" i="4"/>
  <c r="AL50" i="4"/>
  <c r="AL51" i="4"/>
  <c r="AL52" i="4"/>
  <c r="AL53" i="4"/>
  <c r="AL54" i="4"/>
  <c r="AL55" i="4"/>
  <c r="AL56" i="4"/>
  <c r="AL57" i="4"/>
  <c r="AL58" i="4"/>
  <c r="AL60" i="4"/>
  <c r="AL61" i="4"/>
  <c r="AL62" i="4"/>
  <c r="AL63" i="4"/>
  <c r="AL64" i="4"/>
  <c r="AL65" i="4"/>
  <c r="AL67" i="4"/>
  <c r="AL68" i="4"/>
  <c r="AL69" i="4"/>
  <c r="O5" i="6"/>
  <c r="P5" i="6"/>
  <c r="Q5" i="6"/>
  <c r="R5" i="6"/>
  <c r="S5" i="6"/>
  <c r="T5" i="6"/>
  <c r="U5" i="6"/>
  <c r="V5" i="6"/>
  <c r="W5" i="6"/>
  <c r="AA3" i="4"/>
  <c r="AA6" i="4"/>
  <c r="AA7" i="4"/>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8" i="4"/>
  <c r="AA39" i="4"/>
  <c r="AA40" i="4"/>
  <c r="AA41" i="4"/>
  <c r="AA42" i="4"/>
  <c r="AA43" i="4"/>
  <c r="AA44" i="4"/>
  <c r="R45" i="4"/>
  <c r="AA45" i="4"/>
  <c r="AA46" i="4"/>
  <c r="AA47" i="4"/>
  <c r="AA48" i="4"/>
  <c r="R49" i="4"/>
  <c r="AA49" i="4"/>
  <c r="AA50" i="4"/>
  <c r="AA51" i="4"/>
  <c r="AA52" i="4"/>
  <c r="AA53" i="4"/>
  <c r="AA54" i="4"/>
  <c r="AA55" i="4"/>
  <c r="AA56" i="4"/>
  <c r="R57" i="4"/>
  <c r="AA57" i="4"/>
  <c r="AA58" i="4"/>
  <c r="AA60" i="4"/>
  <c r="AA61" i="4"/>
  <c r="AA62" i="4"/>
  <c r="AA63" i="4"/>
  <c r="AA64" i="4"/>
  <c r="AA65" i="4"/>
  <c r="AA67" i="4"/>
  <c r="AA68" i="4"/>
  <c r="AA69" i="4"/>
  <c r="O18" i="6"/>
  <c r="P18" i="6"/>
  <c r="Q18" i="6"/>
  <c r="R18" i="6"/>
  <c r="S18" i="6"/>
  <c r="T18" i="6"/>
  <c r="U18" i="6"/>
  <c r="V18" i="6"/>
  <c r="W18" i="6"/>
  <c r="AI3" i="4"/>
  <c r="AI4" i="4"/>
  <c r="AI5" i="4"/>
  <c r="AI6" i="4"/>
  <c r="AI7" i="4"/>
  <c r="AI8" i="4"/>
  <c r="AI9" i="4"/>
  <c r="AI10" i="4"/>
  <c r="AI11" i="4"/>
  <c r="AI12" i="4"/>
  <c r="AI13" i="4"/>
  <c r="AI14" i="4"/>
  <c r="AI15" i="4"/>
  <c r="AI16" i="4"/>
  <c r="AI17" i="4"/>
  <c r="AI18" i="4"/>
  <c r="AI19" i="4"/>
  <c r="AI20" i="4"/>
  <c r="AI21" i="4"/>
  <c r="AI22" i="4"/>
  <c r="AI23" i="4"/>
  <c r="AI24" i="4"/>
  <c r="AI25" i="4"/>
  <c r="AI26" i="4"/>
  <c r="AI27" i="4"/>
  <c r="AI28" i="4"/>
  <c r="AI29" i="4"/>
  <c r="AI30" i="4"/>
  <c r="AI31" i="4"/>
  <c r="AI32" i="4"/>
  <c r="AI33" i="4"/>
  <c r="AI34" i="4"/>
  <c r="AI35" i="4"/>
  <c r="AI36" i="4"/>
  <c r="AI37" i="4"/>
  <c r="AI38" i="4"/>
  <c r="AI39" i="4"/>
  <c r="AI40" i="4"/>
  <c r="AI41" i="4"/>
  <c r="AI42" i="4"/>
  <c r="AI43" i="4"/>
  <c r="AI44" i="4"/>
  <c r="AI45" i="4"/>
  <c r="AI46" i="4"/>
  <c r="AI47" i="4"/>
  <c r="AI48" i="4"/>
  <c r="AI49" i="4"/>
  <c r="AI50" i="4"/>
  <c r="AI51" i="4"/>
  <c r="AI52" i="4"/>
  <c r="AI53" i="4"/>
  <c r="AI54" i="4"/>
  <c r="AI55" i="4"/>
  <c r="AI56" i="4"/>
  <c r="AI57" i="4"/>
  <c r="AI58" i="4"/>
  <c r="AI59" i="4"/>
  <c r="AI60" i="4"/>
  <c r="AI61" i="4"/>
  <c r="AI63" i="4"/>
  <c r="AI64" i="4"/>
  <c r="AI65" i="4"/>
  <c r="AI67" i="4"/>
  <c r="AI68" i="4"/>
  <c r="AI69" i="4"/>
  <c r="O9" i="6"/>
  <c r="P9" i="6"/>
  <c r="Q9" i="6"/>
  <c r="R9" i="6"/>
  <c r="S9" i="6"/>
  <c r="T9" i="6"/>
  <c r="U9" i="6"/>
  <c r="V9" i="6"/>
  <c r="W9" i="6"/>
  <c r="AK3" i="4"/>
  <c r="AK4" i="4"/>
  <c r="AK5" i="4"/>
  <c r="AK6" i="4"/>
  <c r="AK7" i="4"/>
  <c r="AK8" i="4"/>
  <c r="AK9" i="4"/>
  <c r="AK10" i="4"/>
  <c r="AK11" i="4"/>
  <c r="AK12" i="4"/>
  <c r="AK13" i="4"/>
  <c r="AK14" i="4"/>
  <c r="AK15" i="4"/>
  <c r="AK16" i="4"/>
  <c r="AK17" i="4"/>
  <c r="AK18" i="4"/>
  <c r="AK19" i="4"/>
  <c r="AK20" i="4"/>
  <c r="AK21" i="4"/>
  <c r="AK22" i="4"/>
  <c r="AK23" i="4"/>
  <c r="AK24" i="4"/>
  <c r="AK25" i="4"/>
  <c r="AK26" i="4"/>
  <c r="AK27" i="4"/>
  <c r="AK28" i="4"/>
  <c r="AK29" i="4"/>
  <c r="AK30" i="4"/>
  <c r="AK31" i="4"/>
  <c r="AK32" i="4"/>
  <c r="AK33" i="4"/>
  <c r="AK34" i="4"/>
  <c r="AK35" i="4"/>
  <c r="AK36"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7" i="4"/>
  <c r="AK68" i="4"/>
  <c r="AK69" i="4"/>
  <c r="O14" i="6"/>
  <c r="P14" i="6"/>
  <c r="Q14" i="6"/>
  <c r="R14" i="6"/>
  <c r="S14" i="6"/>
  <c r="T14" i="6"/>
  <c r="U14" i="6"/>
  <c r="V14" i="6"/>
  <c r="W14" i="6"/>
  <c r="AN3" i="4"/>
  <c r="AN4" i="4"/>
  <c r="AN5" i="4"/>
  <c r="AN6" i="4"/>
  <c r="AN7" i="4"/>
  <c r="AN8" i="4"/>
  <c r="AN9" i="4"/>
  <c r="AN10" i="4"/>
  <c r="AN11" i="4"/>
  <c r="AN12" i="4"/>
  <c r="AN13" i="4"/>
  <c r="AN14" i="4"/>
  <c r="AN15" i="4"/>
  <c r="AN16" i="4"/>
  <c r="AN17" i="4"/>
  <c r="AN18" i="4"/>
  <c r="AN19" i="4"/>
  <c r="AN20" i="4"/>
  <c r="AN21" i="4"/>
  <c r="AN22" i="4"/>
  <c r="AN23" i="4"/>
  <c r="AN24" i="4"/>
  <c r="AN25" i="4"/>
  <c r="AN26" i="4"/>
  <c r="AN27" i="4"/>
  <c r="AN28" i="4"/>
  <c r="AN29" i="4"/>
  <c r="AN30" i="4"/>
  <c r="AN31" i="4"/>
  <c r="AN32" i="4"/>
  <c r="AN33" i="4"/>
  <c r="AN34" i="4"/>
  <c r="AN35" i="4"/>
  <c r="AN36" i="4"/>
  <c r="AN38" i="4"/>
  <c r="AN39" i="4"/>
  <c r="AN40" i="4"/>
  <c r="AN41" i="4"/>
  <c r="AN42" i="4"/>
  <c r="AN43" i="4"/>
  <c r="AN44" i="4"/>
  <c r="AN45" i="4"/>
  <c r="AN46" i="4"/>
  <c r="AN47" i="4"/>
  <c r="AN48" i="4"/>
  <c r="AN49" i="4"/>
  <c r="AN50" i="4"/>
  <c r="AN51" i="4"/>
  <c r="AN52" i="4"/>
  <c r="AN53" i="4"/>
  <c r="AN54" i="4"/>
  <c r="AN55" i="4"/>
  <c r="AN56" i="4"/>
  <c r="AN57" i="4"/>
  <c r="AN58" i="4"/>
  <c r="AN59" i="4"/>
  <c r="AN60" i="4"/>
  <c r="AN61" i="4"/>
  <c r="AN62" i="4"/>
  <c r="AN63" i="4"/>
  <c r="AN64" i="4"/>
  <c r="AN65" i="4"/>
  <c r="AN67" i="4"/>
  <c r="AN68" i="4"/>
  <c r="AN69" i="4"/>
  <c r="O22" i="6"/>
  <c r="P22" i="6"/>
  <c r="Q22" i="6"/>
  <c r="R22" i="6"/>
  <c r="S22" i="6"/>
  <c r="T22" i="6"/>
  <c r="U22" i="6"/>
  <c r="V22" i="6"/>
  <c r="W22" i="6"/>
  <c r="AO3" i="4"/>
  <c r="AO4" i="4"/>
  <c r="AO5" i="4"/>
  <c r="AO6" i="4"/>
  <c r="AO7" i="4"/>
  <c r="AO8" i="4"/>
  <c r="AO9" i="4"/>
  <c r="AO10" i="4"/>
  <c r="AO11" i="4"/>
  <c r="AO12" i="4"/>
  <c r="AO13" i="4"/>
  <c r="AO14" i="4"/>
  <c r="AO15" i="4"/>
  <c r="AO16" i="4"/>
  <c r="AO17" i="4"/>
  <c r="AO18" i="4"/>
  <c r="AO19" i="4"/>
  <c r="AO20" i="4"/>
  <c r="AO21" i="4"/>
  <c r="AO22" i="4"/>
  <c r="AO23" i="4"/>
  <c r="AO24" i="4"/>
  <c r="AO25" i="4"/>
  <c r="AO26" i="4"/>
  <c r="AO27" i="4"/>
  <c r="AO28" i="4"/>
  <c r="AO29" i="4"/>
  <c r="AO30" i="4"/>
  <c r="AO31" i="4"/>
  <c r="AO32" i="4"/>
  <c r="AO33" i="4"/>
  <c r="AO34" i="4"/>
  <c r="AO35" i="4"/>
  <c r="AO36" i="4"/>
  <c r="AO38" i="4"/>
  <c r="AO39" i="4"/>
  <c r="R40" i="4"/>
  <c r="AO40" i="4"/>
  <c r="AO41" i="4"/>
  <c r="AO42" i="4"/>
  <c r="AO43" i="4"/>
  <c r="AO44" i="4"/>
  <c r="AO45" i="4"/>
  <c r="AO46" i="4"/>
  <c r="AO47" i="4"/>
  <c r="AO48" i="4"/>
  <c r="AO49" i="4"/>
  <c r="AO50" i="4"/>
  <c r="AO51" i="4"/>
  <c r="AO52" i="4"/>
  <c r="AO53" i="4"/>
  <c r="AO54" i="4"/>
  <c r="AO55" i="4"/>
  <c r="AO56" i="4"/>
  <c r="AO57" i="4"/>
  <c r="AO58" i="4"/>
  <c r="AO59" i="4"/>
  <c r="AO60" i="4"/>
  <c r="AO61" i="4"/>
  <c r="AO62" i="4"/>
  <c r="AO63" i="4"/>
  <c r="AO64" i="4"/>
  <c r="AO65" i="4"/>
  <c r="AO67" i="4"/>
  <c r="AO68" i="4"/>
  <c r="AO69" i="4"/>
  <c r="O10" i="6"/>
  <c r="P10" i="6"/>
  <c r="Q10" i="6"/>
  <c r="R10" i="6"/>
  <c r="S10" i="6"/>
  <c r="T10" i="6"/>
  <c r="U10" i="6"/>
  <c r="V10" i="6"/>
  <c r="W10" i="6"/>
  <c r="AB23" i="4"/>
  <c r="AB24" i="4"/>
  <c r="AB25" i="4"/>
  <c r="AB26" i="4"/>
  <c r="AB3" i="4"/>
  <c r="AB4" i="4"/>
  <c r="P5" i="4"/>
  <c r="AB5" i="4"/>
  <c r="AB6" i="4"/>
  <c r="AB7" i="4"/>
  <c r="AB8" i="4"/>
  <c r="AB9" i="4"/>
  <c r="AB10" i="4"/>
  <c r="AB11" i="4"/>
  <c r="AB12" i="4"/>
  <c r="AB13" i="4"/>
  <c r="AB14" i="4"/>
  <c r="AB15" i="4"/>
  <c r="AB16" i="4"/>
  <c r="AB17" i="4"/>
  <c r="AB18" i="4"/>
  <c r="AB19" i="4"/>
  <c r="AB20" i="4"/>
  <c r="AB21" i="4"/>
  <c r="AB22" i="4"/>
  <c r="AB27" i="4"/>
  <c r="AB28" i="4"/>
  <c r="AB29" i="4"/>
  <c r="AB30" i="4"/>
  <c r="AB31" i="4"/>
  <c r="AB32" i="4"/>
  <c r="AB33" i="4"/>
  <c r="AB34" i="4"/>
  <c r="AB35" i="4"/>
  <c r="AB36" i="4"/>
  <c r="AB38" i="4"/>
  <c r="AB39" i="4"/>
  <c r="AB40" i="4"/>
  <c r="AB41" i="4"/>
  <c r="AB42" i="4"/>
  <c r="AB43" i="4"/>
  <c r="AB44" i="4"/>
  <c r="AB45" i="4"/>
  <c r="AB46" i="4"/>
  <c r="AB47" i="4"/>
  <c r="AB48" i="4"/>
  <c r="AB49" i="4"/>
  <c r="AB50" i="4"/>
  <c r="AB51" i="4"/>
  <c r="AB52" i="4"/>
  <c r="AB53" i="4"/>
  <c r="AB54" i="4"/>
  <c r="AB55" i="4"/>
  <c r="AB56" i="4"/>
  <c r="AB57" i="4"/>
  <c r="AB58" i="4"/>
  <c r="AB59" i="4"/>
  <c r="AB60" i="4"/>
  <c r="AB61" i="4"/>
  <c r="AB62" i="4"/>
  <c r="AB63" i="4"/>
  <c r="AB64" i="4"/>
  <c r="AB65" i="4"/>
  <c r="AB66" i="4"/>
  <c r="AB67" i="4"/>
  <c r="AB68" i="4"/>
  <c r="AB69" i="4"/>
  <c r="P19" i="6"/>
  <c r="Q19" i="6"/>
  <c r="R19" i="6"/>
  <c r="S19" i="6"/>
  <c r="T19" i="6"/>
  <c r="U19" i="6"/>
  <c r="V19" i="6"/>
  <c r="W19" i="6"/>
  <c r="O19" i="6"/>
  <c r="AI3" i="7"/>
  <c r="AI4" i="7"/>
  <c r="AI5" i="7"/>
  <c r="AI6" i="7"/>
  <c r="AI7" i="7"/>
  <c r="AI8" i="7"/>
  <c r="AI9" i="7"/>
  <c r="AI10" i="7"/>
  <c r="AI11" i="7"/>
  <c r="AI12" i="7"/>
  <c r="AI13" i="7"/>
  <c r="AI14" i="7"/>
  <c r="AI15" i="7"/>
  <c r="AI16" i="7"/>
  <c r="AI17" i="7"/>
  <c r="AI18" i="7"/>
  <c r="AI19" i="7"/>
  <c r="AI20" i="7"/>
  <c r="AI21" i="7"/>
  <c r="AI22" i="7"/>
  <c r="AI23" i="7"/>
  <c r="AI24" i="7"/>
  <c r="AI25" i="7"/>
  <c r="AI26" i="7"/>
  <c r="AI27" i="7"/>
  <c r="AI28" i="7"/>
  <c r="AI29" i="7"/>
  <c r="AI30" i="7"/>
  <c r="AI31" i="7"/>
  <c r="AI32" i="7"/>
  <c r="AI33" i="7"/>
  <c r="AI34" i="7"/>
  <c r="AI35" i="7"/>
  <c r="AI36" i="7"/>
  <c r="AI37" i="7"/>
  <c r="AI38" i="7"/>
  <c r="AI39" i="7"/>
  <c r="AI40" i="7"/>
  <c r="AI41" i="7"/>
  <c r="AI42" i="7"/>
  <c r="AI43" i="7"/>
  <c r="AI44" i="7"/>
  <c r="AI45" i="7"/>
  <c r="AI46" i="7"/>
  <c r="AI47" i="7"/>
  <c r="AI48" i="7"/>
  <c r="AI49" i="7"/>
  <c r="AI50" i="7"/>
  <c r="AI51" i="7"/>
  <c r="AI52" i="7"/>
  <c r="AI53" i="7"/>
  <c r="AI54" i="7"/>
  <c r="AI55" i="7"/>
  <c r="AI56" i="7"/>
  <c r="AI57" i="7"/>
  <c r="AI58" i="7"/>
  <c r="AI59" i="7"/>
  <c r="AI60" i="7"/>
  <c r="AI61" i="7"/>
  <c r="AI62" i="7"/>
  <c r="AI63" i="7"/>
  <c r="AI64" i="7"/>
  <c r="AI65" i="7"/>
  <c r="AI66" i="7"/>
  <c r="AI67" i="7"/>
  <c r="AI68" i="7"/>
  <c r="AI2" i="7"/>
  <c r="T80" i="4"/>
  <c r="U80" i="4"/>
  <c r="V80" i="4"/>
  <c r="W80" i="4"/>
  <c r="X80" i="4"/>
  <c r="Y80" i="4"/>
  <c r="Z80" i="4"/>
  <c r="AA80" i="4"/>
  <c r="AB80" i="4"/>
  <c r="AC80" i="4"/>
  <c r="AD80" i="4"/>
  <c r="AE80" i="4"/>
  <c r="AF80" i="4"/>
  <c r="AG80" i="4"/>
  <c r="AH80" i="4"/>
  <c r="AI80" i="4"/>
  <c r="AJ80" i="4"/>
  <c r="AK80" i="4"/>
  <c r="AL80" i="4"/>
  <c r="AM80" i="4"/>
  <c r="AN80" i="4"/>
  <c r="AO80" i="4"/>
  <c r="AB3" i="7"/>
  <c r="AL3" i="7" s="1"/>
  <c r="AB4" i="7"/>
  <c r="AL4" i="7" s="1"/>
  <c r="AB5" i="7"/>
  <c r="AL5" i="7" s="1"/>
  <c r="AB6" i="7"/>
  <c r="AL6" i="7" s="1"/>
  <c r="AB7" i="7"/>
  <c r="AL7" i="7" s="1"/>
  <c r="AB8" i="7"/>
  <c r="AL8" i="7" s="1"/>
  <c r="AB9" i="7"/>
  <c r="AL9" i="7" s="1"/>
  <c r="AB10" i="7"/>
  <c r="AL10" i="7" s="1"/>
  <c r="AB11" i="7"/>
  <c r="AL11" i="7" s="1"/>
  <c r="AB12" i="7"/>
  <c r="AL12" i="7" s="1"/>
  <c r="AB13" i="7"/>
  <c r="AL13" i="7" s="1"/>
  <c r="AB14" i="7"/>
  <c r="AL14" i="7" s="1"/>
  <c r="AB15" i="7"/>
  <c r="AL15" i="7" s="1"/>
  <c r="AB16" i="7"/>
  <c r="AL16" i="7" s="1"/>
  <c r="AB17" i="7"/>
  <c r="AL17" i="7" s="1"/>
  <c r="AB18" i="7"/>
  <c r="AL18" i="7" s="1"/>
  <c r="AB19" i="7"/>
  <c r="AL19" i="7" s="1"/>
  <c r="AB20" i="7"/>
  <c r="AL20" i="7" s="1"/>
  <c r="AB21" i="7"/>
  <c r="AL21" i="7" s="1"/>
  <c r="AB22" i="7"/>
  <c r="AL22" i="7" s="1"/>
  <c r="AB23" i="7"/>
  <c r="AL23" i="7" s="1"/>
  <c r="AB24" i="7"/>
  <c r="AL24" i="7" s="1"/>
  <c r="AB25" i="7"/>
  <c r="AL25" i="7" s="1"/>
  <c r="AB26" i="7"/>
  <c r="AL26" i="7" s="1"/>
  <c r="AB27" i="7"/>
  <c r="AL27" i="7" s="1"/>
  <c r="AB28" i="7"/>
  <c r="AL28" i="7" s="1"/>
  <c r="AB29" i="7"/>
  <c r="AL29" i="7" s="1"/>
  <c r="AN29" i="7" s="1"/>
  <c r="AB30" i="7"/>
  <c r="AL30" i="7" s="1"/>
  <c r="AB31" i="7"/>
  <c r="AL31" i="7" s="1"/>
  <c r="AB32" i="7"/>
  <c r="AL32" i="7" s="1"/>
  <c r="AB33" i="7"/>
  <c r="AL33" i="7" s="1"/>
  <c r="AB34" i="7"/>
  <c r="AL34" i="7" s="1"/>
  <c r="AB35" i="7"/>
  <c r="AL35" i="7" s="1"/>
  <c r="AB36" i="7"/>
  <c r="AL36" i="7" s="1"/>
  <c r="AB37" i="7"/>
  <c r="AL37" i="7" s="1"/>
  <c r="AB38" i="7"/>
  <c r="AL38" i="7" s="1"/>
  <c r="AB39" i="7"/>
  <c r="AL39" i="7" s="1"/>
  <c r="AB40" i="7"/>
  <c r="AL40" i="7" s="1"/>
  <c r="AB41" i="7"/>
  <c r="AL41" i="7" s="1"/>
  <c r="AB42" i="7"/>
  <c r="AL42" i="7" s="1"/>
  <c r="AB43" i="7"/>
  <c r="AL43" i="7" s="1"/>
  <c r="AB44" i="7"/>
  <c r="AL44" i="7" s="1"/>
  <c r="AB45" i="7"/>
  <c r="AL45" i="7" s="1"/>
  <c r="AB46" i="7"/>
  <c r="AL46" i="7" s="1"/>
  <c r="AB47" i="7"/>
  <c r="AL47" i="7" s="1"/>
  <c r="AB48" i="7"/>
  <c r="AL48" i="7" s="1"/>
  <c r="AB49" i="7"/>
  <c r="AL49" i="7" s="1"/>
  <c r="AB50" i="7"/>
  <c r="AL50" i="7" s="1"/>
  <c r="AB51" i="7"/>
  <c r="AB52" i="7"/>
  <c r="AL52" i="7" s="1"/>
  <c r="AB53" i="7"/>
  <c r="AL53" i="7" s="1"/>
  <c r="AB54" i="7"/>
  <c r="AL54" i="7" s="1"/>
  <c r="AB55" i="7"/>
  <c r="AL55" i="7" s="1"/>
  <c r="AB56" i="7"/>
  <c r="AL56" i="7" s="1"/>
  <c r="AB57" i="7"/>
  <c r="AL57" i="7" s="1"/>
  <c r="AB58" i="7"/>
  <c r="AL58" i="7" s="1"/>
  <c r="AB59" i="7"/>
  <c r="AL59" i="7" s="1"/>
  <c r="AB60" i="7"/>
  <c r="AL60" i="7" s="1"/>
  <c r="AB61" i="7"/>
  <c r="AL61" i="7" s="1"/>
  <c r="AB62" i="7"/>
  <c r="AL62" i="7" s="1"/>
  <c r="AB63" i="7"/>
  <c r="AL63" i="7" s="1"/>
  <c r="AB64" i="7"/>
  <c r="AL64" i="7" s="1"/>
  <c r="AB65" i="7"/>
  <c r="AL65" i="7" s="1"/>
  <c r="AB66" i="7"/>
  <c r="AL66" i="7" s="1"/>
  <c r="AB67" i="7"/>
  <c r="AL67" i="7" s="1"/>
  <c r="AB68" i="7"/>
  <c r="AL68" i="7" s="1"/>
  <c r="AB2" i="7"/>
  <c r="AL2" i="7" s="1"/>
  <c r="Z3" i="7"/>
  <c r="AK3" i="7" s="1"/>
  <c r="Z4" i="7"/>
  <c r="AK4" i="7" s="1"/>
  <c r="Z5" i="7"/>
  <c r="AK5" i="7" s="1"/>
  <c r="Z6" i="7"/>
  <c r="AK6" i="7" s="1"/>
  <c r="Z7" i="7"/>
  <c r="AK7" i="7" s="1"/>
  <c r="Z8" i="7"/>
  <c r="AK8" i="7" s="1"/>
  <c r="Z9" i="7"/>
  <c r="AK9" i="7" s="1"/>
  <c r="Z10" i="7"/>
  <c r="AK10" i="7" s="1"/>
  <c r="Z11" i="7"/>
  <c r="AK11" i="7" s="1"/>
  <c r="Z12" i="7"/>
  <c r="AK12" i="7" s="1"/>
  <c r="Z13" i="7"/>
  <c r="AK13" i="7" s="1"/>
  <c r="Z14" i="7"/>
  <c r="AK14" i="7" s="1"/>
  <c r="Z15" i="7"/>
  <c r="AK15" i="7" s="1"/>
  <c r="Z16" i="7"/>
  <c r="AK16" i="7" s="1"/>
  <c r="Z17" i="7"/>
  <c r="AK17" i="7" s="1"/>
  <c r="Z18" i="7"/>
  <c r="AK18" i="7" s="1"/>
  <c r="Z19" i="7"/>
  <c r="AK19" i="7" s="1"/>
  <c r="Z20" i="7"/>
  <c r="AK20" i="7" s="1"/>
  <c r="Z21" i="7"/>
  <c r="AK21" i="7" s="1"/>
  <c r="Z22" i="7"/>
  <c r="AK22" i="7" s="1"/>
  <c r="Z23" i="7"/>
  <c r="AK23" i="7" s="1"/>
  <c r="Z24" i="7"/>
  <c r="AK24" i="7" s="1"/>
  <c r="Z25" i="7"/>
  <c r="AK25" i="7" s="1"/>
  <c r="Z26" i="7"/>
  <c r="AK26" i="7" s="1"/>
  <c r="Z27" i="7"/>
  <c r="Z28" i="7"/>
  <c r="AK28" i="7" s="1"/>
  <c r="Z29" i="7"/>
  <c r="AK29" i="7" s="1"/>
  <c r="AM29" i="7" s="1"/>
  <c r="Z30" i="7"/>
  <c r="AK30" i="7" s="1"/>
  <c r="Z31" i="7"/>
  <c r="AK31" i="7" s="1"/>
  <c r="Z32" i="7"/>
  <c r="AK32" i="7" s="1"/>
  <c r="Z33" i="7"/>
  <c r="AK33" i="7" s="1"/>
  <c r="Z34" i="7"/>
  <c r="AK34" i="7" s="1"/>
  <c r="Z35" i="7"/>
  <c r="AK35" i="7" s="1"/>
  <c r="Z36" i="7"/>
  <c r="AK36" i="7" s="1"/>
  <c r="Z37" i="7"/>
  <c r="AK37" i="7" s="1"/>
  <c r="Z38" i="7"/>
  <c r="AK38" i="7" s="1"/>
  <c r="Z39" i="7"/>
  <c r="AK39" i="7" s="1"/>
  <c r="Z40" i="7"/>
  <c r="AK40" i="7" s="1"/>
  <c r="Z41" i="7"/>
  <c r="AK41" i="7" s="1"/>
  <c r="Z42" i="7"/>
  <c r="AK42" i="7" s="1"/>
  <c r="Z43" i="7"/>
  <c r="AK43" i="7" s="1"/>
  <c r="Z44" i="7"/>
  <c r="AK44" i="7" s="1"/>
  <c r="Z45" i="7"/>
  <c r="AK45" i="7" s="1"/>
  <c r="Z46" i="7"/>
  <c r="AK46" i="7" s="1"/>
  <c r="Z47" i="7"/>
  <c r="AK47" i="7" s="1"/>
  <c r="Z48" i="7"/>
  <c r="AK48" i="7" s="1"/>
  <c r="Z49" i="7"/>
  <c r="AK49" i="7" s="1"/>
  <c r="Z50" i="7"/>
  <c r="AK50" i="7" s="1"/>
  <c r="Z51" i="7"/>
  <c r="AK51" i="7" s="1"/>
  <c r="Z52" i="7"/>
  <c r="AK52" i="7" s="1"/>
  <c r="Z53" i="7"/>
  <c r="AK53" i="7" s="1"/>
  <c r="Z54" i="7"/>
  <c r="AK54" i="7" s="1"/>
  <c r="Z55" i="7"/>
  <c r="AK55" i="7" s="1"/>
  <c r="Z56" i="7"/>
  <c r="AK56" i="7" s="1"/>
  <c r="Z57" i="7"/>
  <c r="AK57" i="7" s="1"/>
  <c r="Z58" i="7"/>
  <c r="AK58" i="7" s="1"/>
  <c r="Z59" i="7"/>
  <c r="AK59" i="7" s="1"/>
  <c r="Z60" i="7"/>
  <c r="AK60" i="7" s="1"/>
  <c r="Z61" i="7"/>
  <c r="AK61" i="7" s="1"/>
  <c r="Z62" i="7"/>
  <c r="AK62" i="7" s="1"/>
  <c r="Z63" i="7"/>
  <c r="AK63" i="7" s="1"/>
  <c r="Z64" i="7"/>
  <c r="AK64" i="7" s="1"/>
  <c r="Z65" i="7"/>
  <c r="Z66" i="7"/>
  <c r="AK66" i="7" s="1"/>
  <c r="Z67" i="7"/>
  <c r="Z68" i="7"/>
  <c r="AK68" i="7" s="1"/>
  <c r="Z2" i="7"/>
  <c r="AK2" i="7" s="1"/>
  <c r="AJ68" i="7"/>
  <c r="AD68" i="7"/>
  <c r="AF68" i="7"/>
  <c r="AJ67" i="7"/>
  <c r="AD67" i="7"/>
  <c r="AF67" i="7"/>
  <c r="AJ66" i="7"/>
  <c r="AD66" i="7"/>
  <c r="AF66" i="7"/>
  <c r="AJ65" i="7"/>
  <c r="AD65" i="7"/>
  <c r="AF65" i="7"/>
  <c r="AJ64" i="7"/>
  <c r="AD64" i="7"/>
  <c r="AF64" i="7"/>
  <c r="AJ63" i="7"/>
  <c r="AD63" i="7"/>
  <c r="AF63" i="7"/>
  <c r="AJ62" i="7"/>
  <c r="AD62" i="7"/>
  <c r="AF62" i="7"/>
  <c r="AJ61" i="7"/>
  <c r="AD61" i="7"/>
  <c r="AF61" i="7"/>
  <c r="AJ60" i="7"/>
  <c r="AD60" i="7"/>
  <c r="AF60" i="7"/>
  <c r="AJ59" i="7"/>
  <c r="AD59" i="7"/>
  <c r="AF59" i="7"/>
  <c r="AJ58" i="7"/>
  <c r="AD58" i="7"/>
  <c r="AF58" i="7"/>
  <c r="AJ57" i="7"/>
  <c r="AD57" i="7"/>
  <c r="AF57" i="7"/>
  <c r="AJ56" i="7"/>
  <c r="AD56" i="7"/>
  <c r="AF56" i="7"/>
  <c r="AJ55" i="7"/>
  <c r="AD55" i="7"/>
  <c r="AF55" i="7"/>
  <c r="AJ54" i="7"/>
  <c r="AD54" i="7"/>
  <c r="AF54" i="7"/>
  <c r="AJ53" i="7"/>
  <c r="AD53" i="7"/>
  <c r="AF53" i="7"/>
  <c r="AJ52" i="7"/>
  <c r="AD52" i="7"/>
  <c r="AF52" i="7"/>
  <c r="AJ51" i="7"/>
  <c r="AD51" i="7"/>
  <c r="AF51" i="7"/>
  <c r="AJ50" i="7"/>
  <c r="AD50" i="7"/>
  <c r="AF50" i="7"/>
  <c r="AJ49" i="7"/>
  <c r="AD49" i="7"/>
  <c r="AF49" i="7"/>
  <c r="AJ48" i="7"/>
  <c r="AD48" i="7"/>
  <c r="AF48" i="7"/>
  <c r="AJ47" i="7"/>
  <c r="AD47" i="7"/>
  <c r="AF47" i="7"/>
  <c r="AJ46" i="7"/>
  <c r="AD46" i="7"/>
  <c r="AF46" i="7"/>
  <c r="AJ45" i="7"/>
  <c r="AD45" i="7"/>
  <c r="AF45" i="7"/>
  <c r="AJ44" i="7"/>
  <c r="AD44" i="7"/>
  <c r="AF44" i="7"/>
  <c r="AJ43" i="7"/>
  <c r="AD43" i="7"/>
  <c r="AF43" i="7"/>
  <c r="AG43" i="7" s="1"/>
  <c r="AJ42" i="7"/>
  <c r="AD42" i="7"/>
  <c r="AF42" i="7"/>
  <c r="AJ41" i="7"/>
  <c r="AD41" i="7"/>
  <c r="AF41" i="7"/>
  <c r="AJ40" i="7"/>
  <c r="AD40" i="7"/>
  <c r="AF40" i="7"/>
  <c r="AJ39" i="7"/>
  <c r="AD39" i="7"/>
  <c r="AF39" i="7"/>
  <c r="AJ38" i="7"/>
  <c r="AD38" i="7"/>
  <c r="AF38" i="7"/>
  <c r="AJ37" i="7"/>
  <c r="AD37" i="7"/>
  <c r="AF37" i="7"/>
  <c r="AJ36" i="7"/>
  <c r="AD36" i="7"/>
  <c r="AF36" i="7"/>
  <c r="AJ35" i="7"/>
  <c r="AD35" i="7"/>
  <c r="AF35" i="7"/>
  <c r="AJ34" i="7"/>
  <c r="AD34" i="7"/>
  <c r="AF34" i="7"/>
  <c r="AJ33" i="7"/>
  <c r="AD33" i="7"/>
  <c r="AF33" i="7"/>
  <c r="AJ32" i="7"/>
  <c r="AD32" i="7"/>
  <c r="AF32" i="7"/>
  <c r="AJ31" i="7"/>
  <c r="AD31" i="7"/>
  <c r="AF31" i="7"/>
  <c r="AJ30" i="7"/>
  <c r="AD30" i="7"/>
  <c r="AF30" i="7"/>
  <c r="AJ29" i="7"/>
  <c r="AD29" i="7"/>
  <c r="AF29" i="7"/>
  <c r="AJ28" i="7"/>
  <c r="AD28" i="7"/>
  <c r="AF28" i="7"/>
  <c r="AJ27" i="7"/>
  <c r="AD27" i="7"/>
  <c r="AF27" i="7"/>
  <c r="AJ26" i="7"/>
  <c r="AD26" i="7"/>
  <c r="AF26" i="7"/>
  <c r="AJ25" i="7"/>
  <c r="AD25" i="7"/>
  <c r="AF25" i="7"/>
  <c r="AJ24" i="7"/>
  <c r="AD24" i="7"/>
  <c r="AF24" i="7"/>
  <c r="AJ23" i="7"/>
  <c r="AD23" i="7"/>
  <c r="AF23" i="7"/>
  <c r="AJ22" i="7"/>
  <c r="AD22" i="7"/>
  <c r="AF22" i="7"/>
  <c r="AJ21" i="7"/>
  <c r="AD21" i="7"/>
  <c r="AF21" i="7"/>
  <c r="AJ20" i="7"/>
  <c r="AD20" i="7"/>
  <c r="AF20" i="7"/>
  <c r="AJ19" i="7"/>
  <c r="AD19" i="7"/>
  <c r="AF19" i="7"/>
  <c r="AJ18" i="7"/>
  <c r="AD18" i="7"/>
  <c r="AF18" i="7"/>
  <c r="AJ17" i="7"/>
  <c r="AD17" i="7"/>
  <c r="AF17" i="7"/>
  <c r="AJ16" i="7"/>
  <c r="AD16" i="7"/>
  <c r="AF16" i="7"/>
  <c r="AJ15" i="7"/>
  <c r="AD15" i="7"/>
  <c r="AF15" i="7"/>
  <c r="AJ14" i="7"/>
  <c r="AD14" i="7"/>
  <c r="AF14" i="7"/>
  <c r="AJ13" i="7"/>
  <c r="AD13" i="7"/>
  <c r="AF13" i="7"/>
  <c r="AJ12" i="7"/>
  <c r="AD12" i="7"/>
  <c r="AF12" i="7"/>
  <c r="AG12" i="7" s="1"/>
  <c r="AJ11" i="7"/>
  <c r="AD11" i="7"/>
  <c r="AF11" i="7"/>
  <c r="AJ10" i="7"/>
  <c r="AD10" i="7"/>
  <c r="AF10" i="7"/>
  <c r="AJ9" i="7"/>
  <c r="AD9" i="7"/>
  <c r="AF9" i="7"/>
  <c r="AJ8" i="7"/>
  <c r="AD8" i="7"/>
  <c r="AF8" i="7"/>
  <c r="AJ7" i="7"/>
  <c r="AD7" i="7"/>
  <c r="AF7" i="7"/>
  <c r="AJ6" i="7"/>
  <c r="AD6" i="7"/>
  <c r="AF6" i="7"/>
  <c r="AJ5" i="7"/>
  <c r="AD5" i="7"/>
  <c r="AF5" i="7"/>
  <c r="AJ4" i="7"/>
  <c r="AD4" i="7"/>
  <c r="AF4" i="7"/>
  <c r="AJ3" i="7"/>
  <c r="AD3" i="7"/>
  <c r="AF3" i="7"/>
  <c r="AJ2" i="7"/>
  <c r="AD2" i="7"/>
  <c r="AF2" i="7"/>
  <c r="P4" i="4"/>
  <c r="R4" i="4"/>
  <c r="R5" i="4"/>
  <c r="R6" i="4"/>
  <c r="R7" i="4"/>
  <c r="R8" i="4"/>
  <c r="R9" i="4"/>
  <c r="R10" i="4"/>
  <c r="R11" i="4"/>
  <c r="R12" i="4"/>
  <c r="R13" i="4"/>
  <c r="R14" i="4"/>
  <c r="R15" i="4"/>
  <c r="R18" i="4"/>
  <c r="R20" i="4"/>
  <c r="R22" i="4"/>
  <c r="R23" i="4"/>
  <c r="R24" i="4"/>
  <c r="R30" i="4"/>
  <c r="R32" i="4"/>
  <c r="R35" i="4"/>
  <c r="R41" i="4"/>
  <c r="R42" i="4"/>
  <c r="R43" i="4"/>
  <c r="R44" i="4"/>
  <c r="R47" i="4"/>
  <c r="R50" i="4"/>
  <c r="R51" i="4"/>
  <c r="R52" i="4"/>
  <c r="R56" i="4"/>
  <c r="AJ56" i="4" s="1"/>
  <c r="L15" i="6" s="1"/>
  <c r="AD15" i="6" s="1"/>
  <c r="P59" i="4"/>
  <c r="P60" i="4"/>
  <c r="AG60" i="4" s="1"/>
  <c r="R60" i="4"/>
  <c r="R61" i="4"/>
  <c r="R62" i="4"/>
  <c r="R63" i="4"/>
  <c r="AJ63" i="4" s="1"/>
  <c r="R64" i="4"/>
  <c r="R65" i="4"/>
  <c r="P66" i="4"/>
  <c r="U66" i="4" s="1"/>
  <c r="R66" i="4"/>
  <c r="R67" i="4"/>
  <c r="R68" i="4"/>
  <c r="R69" i="4"/>
  <c r="R3" i="4"/>
  <c r="G72" i="4"/>
  <c r="AG60" i="7" l="1"/>
  <c r="AG42" i="7"/>
  <c r="AG56" i="7"/>
  <c r="AG51" i="7"/>
  <c r="AG3" i="7"/>
  <c r="AG67" i="7"/>
  <c r="AG50" i="7"/>
  <c r="AL51" i="7"/>
  <c r="AG8" i="7"/>
  <c r="AG28" i="7"/>
  <c r="AG40" i="7"/>
  <c r="AG59" i="7"/>
  <c r="AG65" i="7"/>
  <c r="AG24" i="7"/>
  <c r="AG21" i="7"/>
  <c r="AG48" i="7"/>
  <c r="AG27" i="7"/>
  <c r="AG5" i="7"/>
  <c r="AG63" i="7"/>
  <c r="AG66" i="7"/>
  <c r="AG35" i="7"/>
  <c r="AG47" i="7"/>
  <c r="AG7" i="7"/>
  <c r="AG14" i="7"/>
  <c r="AG18" i="7"/>
  <c r="AG25" i="7"/>
  <c r="AG36" i="7"/>
  <c r="AG54" i="7"/>
  <c r="AG57" i="7"/>
  <c r="AK67" i="7"/>
  <c r="AK27" i="7"/>
  <c r="AG11" i="7"/>
  <c r="AG15" i="7"/>
  <c r="AG44" i="7"/>
  <c r="AG22" i="7"/>
  <c r="AG29" i="7"/>
  <c r="AG33" i="7"/>
  <c r="AG64" i="7"/>
  <c r="AK65" i="7"/>
  <c r="AG17" i="7"/>
  <c r="AG19" i="7"/>
  <c r="AG30" i="7"/>
  <c r="AG37" i="7"/>
  <c r="AG55" i="7"/>
  <c r="AG41" i="7"/>
  <c r="AG9" i="7"/>
  <c r="AG16" i="7"/>
  <c r="AG34" i="7"/>
  <c r="AG49" i="7"/>
  <c r="AG62" i="7"/>
  <c r="AG68" i="7"/>
  <c r="AG6" i="7"/>
  <c r="AG20" i="7"/>
  <c r="AG31" i="7"/>
  <c r="AG38" i="7"/>
  <c r="AG46" i="7"/>
  <c r="AG53" i="7"/>
  <c r="AG2" i="7"/>
  <c r="N7" i="6"/>
  <c r="AF7" i="6" s="1"/>
  <c r="N15" i="6"/>
  <c r="AF15" i="6" s="1"/>
  <c r="N18" i="6"/>
  <c r="AF18" i="6" s="1"/>
  <c r="K15" i="6"/>
  <c r="AC15" i="6" s="1"/>
  <c r="N17" i="6"/>
  <c r="N14" i="6"/>
  <c r="AF14" i="6" s="1"/>
  <c r="K8" i="6"/>
  <c r="AC8" i="6" s="1"/>
  <c r="K18" i="6"/>
  <c r="AC18" i="6" s="1"/>
  <c r="K12" i="6"/>
  <c r="AC12" i="6" s="1"/>
  <c r="N23" i="6"/>
  <c r="AF23" i="6" s="1"/>
  <c r="N21" i="6"/>
  <c r="AF21" i="6" s="1"/>
  <c r="K23" i="6"/>
  <c r="AC23" i="6" s="1"/>
  <c r="N20" i="6"/>
  <c r="AF20" i="6" s="1"/>
  <c r="L19" i="6"/>
  <c r="AD19" i="6" s="1"/>
  <c r="K9" i="6"/>
  <c r="AC9" i="6" s="1"/>
  <c r="N16" i="6"/>
  <c r="AF16" i="6" s="1"/>
  <c r="G19" i="6"/>
  <c r="Y19" i="6" s="1"/>
  <c r="N4" i="6"/>
  <c r="AF4" i="6" s="1"/>
  <c r="K3" i="6"/>
  <c r="AC3" i="6" s="1"/>
  <c r="N12" i="6"/>
  <c r="AF12" i="6" s="1"/>
  <c r="N24" i="6"/>
  <c r="AF24" i="6" s="1"/>
  <c r="L8" i="6"/>
  <c r="AD8" i="6" s="1"/>
  <c r="M6" i="6"/>
  <c r="AE6" i="6" s="1"/>
  <c r="K19" i="6"/>
  <c r="AC19" i="6" s="1"/>
  <c r="L10" i="6"/>
  <c r="AD10" i="6" s="1"/>
  <c r="N19" i="6"/>
  <c r="AF19" i="6" s="1"/>
  <c r="K16" i="6"/>
  <c r="AC16" i="6" s="1"/>
  <c r="G23" i="6"/>
  <c r="Y23" i="6" s="1"/>
  <c r="N5" i="6"/>
  <c r="AF5" i="6" s="1"/>
  <c r="K4" i="6"/>
  <c r="AC4" i="6" s="1"/>
  <c r="H4" i="6"/>
  <c r="Z4" i="6" s="1"/>
  <c r="N6" i="6"/>
  <c r="AF6" i="6" s="1"/>
  <c r="J24" i="6"/>
  <c r="AB24" i="6" s="1"/>
  <c r="G18" i="6"/>
  <c r="Y18" i="6" s="1"/>
  <c r="H23" i="6"/>
  <c r="Z23" i="6" s="1"/>
  <c r="K14" i="6"/>
  <c r="AC14" i="6" s="1"/>
  <c r="M15" i="6"/>
  <c r="AE15" i="6" s="1"/>
  <c r="J22" i="6"/>
  <c r="AB22" i="6" s="1"/>
  <c r="F23" i="6"/>
  <c r="X23" i="6" s="1"/>
  <c r="G13" i="6"/>
  <c r="Y13" i="6" s="1"/>
  <c r="H6" i="6"/>
  <c r="Z6" i="6" s="1"/>
  <c r="F4" i="6"/>
  <c r="X4" i="6" s="1"/>
  <c r="L16" i="6"/>
  <c r="AD16" i="6" s="1"/>
  <c r="N11" i="6"/>
  <c r="AF11" i="6" s="1"/>
  <c r="K11" i="6"/>
  <c r="AC11" i="6" s="1"/>
  <c r="J13" i="6"/>
  <c r="AB13" i="6" s="1"/>
  <c r="K6" i="6"/>
  <c r="AC6" i="6" s="1"/>
  <c r="J20" i="6"/>
  <c r="AB20" i="6" s="1"/>
  <c r="K17" i="6"/>
  <c r="AC17" i="6" s="1"/>
  <c r="J9" i="6"/>
  <c r="AB9" i="6" s="1"/>
  <c r="G9" i="6"/>
  <c r="Y9" i="6" s="1"/>
  <c r="G7" i="6"/>
  <c r="Y7" i="6" s="1"/>
  <c r="H17" i="6"/>
  <c r="Z17" i="6" s="1"/>
  <c r="M19" i="6"/>
  <c r="AE19" i="6" s="1"/>
  <c r="H22" i="6"/>
  <c r="Z22" i="6" s="1"/>
  <c r="H12" i="6"/>
  <c r="Z12" i="6" s="1"/>
  <c r="M23" i="6"/>
  <c r="AE23" i="6" s="1"/>
  <c r="J7" i="6"/>
  <c r="AB7" i="6" s="1"/>
  <c r="G15" i="6"/>
  <c r="Y15" i="6" s="1"/>
  <c r="J23" i="6"/>
  <c r="AB23" i="6" s="1"/>
  <c r="L13" i="6"/>
  <c r="AD13" i="6" s="1"/>
  <c r="J21" i="6"/>
  <c r="AB21" i="6" s="1"/>
  <c r="I21" i="6"/>
  <c r="AA21" i="6" s="1"/>
  <c r="H20" i="6"/>
  <c r="Z20" i="6" s="1"/>
  <c r="N22" i="6"/>
  <c r="AF22" i="6" s="1"/>
  <c r="K22" i="6"/>
  <c r="AC22" i="6" s="1"/>
  <c r="F12" i="6"/>
  <c r="X12" i="6" s="1"/>
  <c r="I17" i="6"/>
  <c r="AA17" i="6" s="1"/>
  <c r="G17" i="6"/>
  <c r="Y17" i="6" s="1"/>
  <c r="F17" i="6"/>
  <c r="X17" i="6" s="1"/>
  <c r="K24" i="6"/>
  <c r="AC24" i="6" s="1"/>
  <c r="F22" i="6"/>
  <c r="X22" i="6" s="1"/>
  <c r="H18" i="6"/>
  <c r="Z18" i="6" s="1"/>
  <c r="J12" i="6"/>
  <c r="AB12" i="6" s="1"/>
  <c r="N13" i="6"/>
  <c r="AF13" i="6" s="1"/>
  <c r="K20" i="6"/>
  <c r="AC20" i="6" s="1"/>
  <c r="H10" i="6"/>
  <c r="Z10" i="6" s="1"/>
  <c r="G16" i="6"/>
  <c r="Y16" i="6" s="1"/>
  <c r="J11" i="6"/>
  <c r="AB11" i="6" s="1"/>
  <c r="M20" i="6"/>
  <c r="AE20" i="6" s="1"/>
  <c r="H7" i="6"/>
  <c r="Z7" i="6" s="1"/>
  <c r="G22" i="6"/>
  <c r="Y22" i="6" s="1"/>
  <c r="H19" i="6"/>
  <c r="Z19" i="6" s="1"/>
  <c r="F5" i="6"/>
  <c r="X5" i="6" s="1"/>
  <c r="M16" i="6"/>
  <c r="AE16" i="6" s="1"/>
  <c r="L23" i="6"/>
  <c r="AD23" i="6" s="1"/>
  <c r="J6" i="6"/>
  <c r="AB6" i="6" s="1"/>
  <c r="G6" i="6"/>
  <c r="Y6" i="6" s="1"/>
  <c r="J17" i="6"/>
  <c r="AB17" i="6" s="1"/>
  <c r="N9" i="6"/>
  <c r="AF9" i="6" s="1"/>
  <c r="G10" i="6"/>
  <c r="Y10" i="6" s="1"/>
  <c r="J14" i="6"/>
  <c r="AB14" i="6" s="1"/>
  <c r="L9" i="6"/>
  <c r="AD9" i="6" s="1"/>
  <c r="H9" i="6"/>
  <c r="Z9" i="6" s="1"/>
  <c r="J18" i="6"/>
  <c r="AB18" i="6" s="1"/>
  <c r="L24" i="6"/>
  <c r="AD24" i="6" s="1"/>
  <c r="G11" i="6"/>
  <c r="Y11" i="6" s="1"/>
  <c r="K21" i="6"/>
  <c r="AC21" i="6" s="1"/>
  <c r="H21" i="6"/>
  <c r="Z21" i="6" s="1"/>
  <c r="AL59" i="4"/>
  <c r="L5" i="6" s="1"/>
  <c r="AD5" i="6" s="1"/>
  <c r="AA59" i="4"/>
  <c r="L18" i="6" s="1"/>
  <c r="AD18" i="6" s="1"/>
  <c r="T59" i="4"/>
  <c r="AG59" i="4"/>
  <c r="L3" i="6" s="1"/>
  <c r="AD3" i="6" s="1"/>
  <c r="AM59" i="4"/>
  <c r="L20" i="6" s="1"/>
  <c r="AD20" i="6" s="1"/>
  <c r="AE66" i="4"/>
  <c r="Y66" i="4"/>
  <c r="Z66" i="4"/>
  <c r="M13" i="6" s="1"/>
  <c r="AE13" i="6" s="1"/>
  <c r="AC66" i="4"/>
  <c r="M11" i="6" s="1"/>
  <c r="AE11" i="6" s="1"/>
  <c r="AN66" i="4"/>
  <c r="M22" i="6" s="1"/>
  <c r="AE22" i="6" s="1"/>
  <c r="AO66" i="4"/>
  <c r="M10" i="6" s="1"/>
  <c r="AE10" i="6" s="1"/>
  <c r="AK66" i="4"/>
  <c r="M14" i="6" s="1"/>
  <c r="AE14" i="6" s="1"/>
  <c r="AI66" i="4"/>
  <c r="AL66" i="4"/>
  <c r="M5" i="6" s="1"/>
  <c r="AE5" i="6" s="1"/>
  <c r="T66" i="4"/>
  <c r="AA66" i="4"/>
  <c r="M18" i="6" s="1"/>
  <c r="AE18" i="6" s="1"/>
  <c r="AD66" i="4"/>
  <c r="M17" i="6" s="1"/>
  <c r="AE17" i="6" s="1"/>
  <c r="V66" i="4"/>
  <c r="M21" i="6" s="1"/>
  <c r="AE21" i="6" s="1"/>
  <c r="AG66" i="4"/>
  <c r="AH66" i="4"/>
  <c r="V59" i="4"/>
  <c r="L21" i="6" s="1"/>
  <c r="AD21" i="6" s="1"/>
  <c r="AG4" i="7"/>
  <c r="AG10" i="7"/>
  <c r="AG13" i="7"/>
  <c r="AG52" i="7"/>
  <c r="AG58" i="7"/>
  <c r="AG61" i="7"/>
  <c r="AG45" i="7"/>
  <c r="F16" i="6"/>
  <c r="X16" i="6" s="1"/>
  <c r="V4" i="4"/>
  <c r="AA4" i="4"/>
  <c r="AI62" i="4"/>
  <c r="AE62" i="4"/>
  <c r="AH62" i="4"/>
  <c r="AG23" i="7"/>
  <c r="AG26" i="7"/>
  <c r="AG32" i="7"/>
  <c r="AJ37" i="4"/>
  <c r="AK37" i="4"/>
  <c r="I14" i="6" s="1"/>
  <c r="AA14" i="6" s="1"/>
  <c r="AA37" i="4"/>
  <c r="I18" i="6" s="1"/>
  <c r="AA18" i="6" s="1"/>
  <c r="AL37" i="4"/>
  <c r="AE37" i="4"/>
  <c r="W37" i="4"/>
  <c r="W73" i="4" s="1"/>
  <c r="AG24" i="6" s="1"/>
  <c r="AF37" i="4"/>
  <c r="I16" i="6" s="1"/>
  <c r="AA16" i="6" s="1"/>
  <c r="R37" i="4"/>
  <c r="Y37" i="4"/>
  <c r="AG37" i="4"/>
  <c r="I3" i="6" s="1"/>
  <c r="AA3" i="6" s="1"/>
  <c r="AH37" i="4"/>
  <c r="I7" i="6" s="1"/>
  <c r="AA7" i="6" s="1"/>
  <c r="AM37" i="4"/>
  <c r="Z37" i="4"/>
  <c r="AN37" i="4"/>
  <c r="U37" i="4"/>
  <c r="I6" i="6" s="1"/>
  <c r="AA6" i="6" s="1"/>
  <c r="X37" i="4"/>
  <c r="I23" i="6" s="1"/>
  <c r="AA23" i="6" s="1"/>
  <c r="AC37" i="4"/>
  <c r="AO37" i="4"/>
  <c r="I10" i="6" s="1"/>
  <c r="AA10" i="6" s="1"/>
  <c r="AB37" i="4"/>
  <c r="AB72" i="4" s="1"/>
  <c r="AG39" i="7"/>
  <c r="P72" i="4"/>
  <c r="R59" i="4"/>
  <c r="G12" i="6"/>
  <c r="Y12" i="6" s="1"/>
  <c r="H11" i="6"/>
  <c r="Z11" i="6" s="1"/>
  <c r="F13" i="6"/>
  <c r="X13" i="6" s="1"/>
  <c r="G21" i="6"/>
  <c r="Y21" i="6" s="1"/>
  <c r="G20" i="6"/>
  <c r="Y20" i="6" s="1"/>
  <c r="K7" i="6"/>
  <c r="AC7" i="6" s="1"/>
  <c r="J19" i="6"/>
  <c r="AB19" i="6" s="1"/>
  <c r="H5" i="6"/>
  <c r="Z5" i="6" s="1"/>
  <c r="H24" i="6"/>
  <c r="Z24" i="6" s="1"/>
  <c r="J16" i="6"/>
  <c r="AB16" i="6" s="1"/>
  <c r="J10" i="6"/>
  <c r="AB10" i="6" s="1"/>
  <c r="L22" i="6"/>
  <c r="AD22" i="6" s="1"/>
  <c r="G14" i="6"/>
  <c r="Y14" i="6" s="1"/>
  <c r="K5" i="6"/>
  <c r="AC5" i="6" s="1"/>
  <c r="L12" i="6"/>
  <c r="AD12" i="6" s="1"/>
  <c r="J4" i="6"/>
  <c r="AB4" i="6" s="1"/>
  <c r="I4" i="6"/>
  <c r="AA4" i="6" s="1"/>
  <c r="G4" i="6"/>
  <c r="Y4" i="6" s="1"/>
  <c r="F11" i="6"/>
  <c r="X11" i="6" s="1"/>
  <c r="AM5" i="4"/>
  <c r="U5" i="4"/>
  <c r="V5" i="4"/>
  <c r="AA5" i="4"/>
  <c r="I9" i="6"/>
  <c r="AA9" i="6" s="1"/>
  <c r="F9" i="6"/>
  <c r="X9" i="6" s="1"/>
  <c r="AF17" i="6"/>
  <c r="L17" i="6"/>
  <c r="AD17" i="6" s="1"/>
  <c r="J3" i="6"/>
  <c r="AB3" i="6" s="1"/>
  <c r="F15" i="6"/>
  <c r="X15" i="6" s="1"/>
  <c r="F19" i="6"/>
  <c r="X19" i="6" s="1"/>
  <c r="F14" i="6"/>
  <c r="X14" i="6" s="1"/>
  <c r="L14" i="6"/>
  <c r="AD14" i="6" s="1"/>
  <c r="M24" i="6"/>
  <c r="AE24" i="6" s="1"/>
  <c r="N10" i="6"/>
  <c r="AF10" i="6" s="1"/>
  <c r="K10" i="6"/>
  <c r="AC10" i="6" s="1"/>
  <c r="G5" i="6"/>
  <c r="Y5" i="6" s="1"/>
  <c r="H16" i="6"/>
  <c r="Z16" i="6" s="1"/>
  <c r="L6" i="6"/>
  <c r="AD6" i="6" s="1"/>
  <c r="L7" i="6"/>
  <c r="AD7" i="6" s="1"/>
  <c r="H14" i="6"/>
  <c r="Z14" i="6" s="1"/>
  <c r="G24" i="6"/>
  <c r="Y24" i="6" s="1"/>
  <c r="H13" i="6"/>
  <c r="Z13" i="6" s="1"/>
  <c r="J5" i="6"/>
  <c r="AB5" i="6" s="1"/>
  <c r="L11" i="6"/>
  <c r="AD11" i="6" s="1"/>
  <c r="K13" i="6"/>
  <c r="AC13" i="6" s="1"/>
  <c r="F7" i="6"/>
  <c r="X7" i="6" s="1"/>
  <c r="H8" i="6"/>
  <c r="Z8" i="6" s="1"/>
  <c r="F10" i="6"/>
  <c r="X10" i="6" s="1"/>
  <c r="F24" i="6"/>
  <c r="X24" i="6" s="1"/>
  <c r="J8" i="6"/>
  <c r="AB8" i="6" s="1"/>
  <c r="G8" i="6"/>
  <c r="Y8" i="6" s="1"/>
  <c r="Y44" i="4"/>
  <c r="Y63" i="4"/>
  <c r="AJ44" i="4"/>
  <c r="AG35" i="4"/>
  <c r="AJ49" i="4"/>
  <c r="J15" i="6" s="1"/>
  <c r="AB15" i="6" s="1"/>
  <c r="AG23" i="4"/>
  <c r="G3" i="6" s="1"/>
  <c r="Y3" i="6" s="1"/>
  <c r="AM44" i="4"/>
  <c r="AG67" i="4"/>
  <c r="N3" i="6" s="1"/>
  <c r="AF3" i="6" s="1"/>
  <c r="AG22" i="4"/>
  <c r="Y68" i="4"/>
  <c r="N8" i="6" s="1"/>
  <c r="Y22" i="4"/>
  <c r="AG65" i="4"/>
  <c r="AG30" i="4"/>
  <c r="AJ30" i="4"/>
  <c r="H15" i="6" s="1"/>
  <c r="Z15" i="6" s="1"/>
  <c r="Y46" i="4"/>
  <c r="T72" i="4" l="1"/>
  <c r="M8" i="6"/>
  <c r="AE8" i="6" s="1"/>
  <c r="M3" i="6"/>
  <c r="AE3" i="6" s="1"/>
  <c r="M12" i="6"/>
  <c r="AE12" i="6" s="1"/>
  <c r="M4" i="6"/>
  <c r="AE4" i="6" s="1"/>
  <c r="W72" i="4"/>
  <c r="W74" i="4" s="1"/>
  <c r="AE73" i="4"/>
  <c r="AG12" i="6" s="1"/>
  <c r="AM19" i="6"/>
  <c r="M9" i="6"/>
  <c r="AE9" i="6" s="1"/>
  <c r="I20" i="6"/>
  <c r="AA20" i="6" s="1"/>
  <c r="AO73" i="4"/>
  <c r="AG10" i="6" s="1"/>
  <c r="I24" i="6"/>
  <c r="AA24" i="6" s="1"/>
  <c r="AI73" i="4"/>
  <c r="AG9" i="6" s="1"/>
  <c r="I19" i="6"/>
  <c r="AA19" i="6" s="1"/>
  <c r="AO72" i="4"/>
  <c r="AM23" i="6"/>
  <c r="AG72" i="4"/>
  <c r="AB73" i="4"/>
  <c r="AG19" i="6" s="1"/>
  <c r="AM5" i="6"/>
  <c r="AK73" i="4"/>
  <c r="AG14" i="6" s="1"/>
  <c r="AM4" i="6"/>
  <c r="AC72" i="4"/>
  <c r="AM12" i="6"/>
  <c r="AM11" i="6"/>
  <c r="AM8" i="6"/>
  <c r="AM24" i="6"/>
  <c r="AM6" i="6"/>
  <c r="F3" i="6"/>
  <c r="X3" i="6" s="1"/>
  <c r="AM3" i="6"/>
  <c r="AM9" i="6"/>
  <c r="AI72" i="4"/>
  <c r="I12" i="6"/>
  <c r="AA12" i="6" s="1"/>
  <c r="AM13" i="6"/>
  <c r="AM15" i="6"/>
  <c r="AM18" i="6"/>
  <c r="AM21" i="6"/>
  <c r="AM22" i="6"/>
  <c r="AM17" i="6"/>
  <c r="AM14" i="6"/>
  <c r="Z72" i="4"/>
  <c r="AM7" i="6"/>
  <c r="AM20" i="6"/>
  <c r="AM10" i="6"/>
  <c r="AM16" i="6"/>
  <c r="H3" i="6"/>
  <c r="AJ14" i="6" s="1"/>
  <c r="AL18" i="6"/>
  <c r="AL22" i="6"/>
  <c r="AL10" i="6"/>
  <c r="AF8" i="6"/>
  <c r="AP15" i="6"/>
  <c r="AP8" i="6"/>
  <c r="AP19" i="6"/>
  <c r="AP24" i="6"/>
  <c r="AP16" i="6"/>
  <c r="AP3" i="6"/>
  <c r="AP9" i="6"/>
  <c r="AP20" i="6"/>
  <c r="AP5" i="6"/>
  <c r="AP22" i="6"/>
  <c r="AP6" i="6"/>
  <c r="AP4" i="6"/>
  <c r="AP12" i="6"/>
  <c r="AP18" i="6"/>
  <c r="AP23" i="6"/>
  <c r="AP17" i="6"/>
  <c r="AP7" i="6"/>
  <c r="AP21" i="6"/>
  <c r="AP13" i="6"/>
  <c r="AP14" i="6"/>
  <c r="AP11" i="6"/>
  <c r="AP10" i="6"/>
  <c r="AI17" i="6"/>
  <c r="Y73" i="4"/>
  <c r="AG8" i="6" s="1"/>
  <c r="Y72" i="4"/>
  <c r="F8" i="6"/>
  <c r="F20" i="6"/>
  <c r="AM72" i="4"/>
  <c r="AM73" i="4"/>
  <c r="AG20" i="6" s="1"/>
  <c r="AH72" i="4"/>
  <c r="AH73" i="4"/>
  <c r="AG7" i="6" s="1"/>
  <c r="AG73" i="4"/>
  <c r="AG3" i="6" s="1"/>
  <c r="I8" i="6"/>
  <c r="AI21" i="6"/>
  <c r="AI13" i="6"/>
  <c r="AA72" i="4"/>
  <c r="F18" i="6"/>
  <c r="AA73" i="4"/>
  <c r="AG18" i="6" s="1"/>
  <c r="AL4" i="6"/>
  <c r="AL14" i="6"/>
  <c r="AI14" i="6"/>
  <c r="AL23" i="6"/>
  <c r="AI5" i="6"/>
  <c r="AL5" i="6"/>
  <c r="F21" i="6"/>
  <c r="V73" i="4"/>
  <c r="AG21" i="6" s="1"/>
  <c r="V72" i="4"/>
  <c r="AD72" i="4"/>
  <c r="AD73" i="4"/>
  <c r="AG17" i="6" s="1"/>
  <c r="AK72" i="4"/>
  <c r="C24" i="6"/>
  <c r="AF73" i="4"/>
  <c r="AG16" i="6" s="1"/>
  <c r="I11" i="6"/>
  <c r="AC73" i="4"/>
  <c r="AG11" i="6" s="1"/>
  <c r="AF72" i="4"/>
  <c r="AL7" i="6"/>
  <c r="AI18" i="6"/>
  <c r="AI11" i="6"/>
  <c r="AL9" i="6"/>
  <c r="AL19" i="6"/>
  <c r="AL11" i="6"/>
  <c r="AL3" i="6"/>
  <c r="AI23" i="6"/>
  <c r="AI12" i="6"/>
  <c r="AI7" i="6"/>
  <c r="AI9" i="6"/>
  <c r="X72" i="4"/>
  <c r="X73" i="4"/>
  <c r="AG23" i="6" s="1"/>
  <c r="I5" i="6"/>
  <c r="AL72" i="4"/>
  <c r="AL73" i="4"/>
  <c r="AG5" i="6" s="1"/>
  <c r="AL17" i="6"/>
  <c r="AL6" i="6"/>
  <c r="AJ73" i="4"/>
  <c r="AG15" i="6" s="1"/>
  <c r="M7" i="6"/>
  <c r="L4" i="6"/>
  <c r="AN6" i="6" s="1"/>
  <c r="T73" i="4"/>
  <c r="AG4" i="6" s="1"/>
  <c r="AI8" i="6"/>
  <c r="I22" i="6"/>
  <c r="AN72" i="4"/>
  <c r="AN73" i="4"/>
  <c r="AG22" i="6" s="1"/>
  <c r="AI4" i="6"/>
  <c r="AI10" i="6"/>
  <c r="AI16" i="6"/>
  <c r="AI24" i="6"/>
  <c r="AL12" i="6"/>
  <c r="AL24" i="6"/>
  <c r="AL13" i="6"/>
  <c r="AL20" i="6"/>
  <c r="AL16" i="6"/>
  <c r="AI6" i="6"/>
  <c r="AL15" i="6"/>
  <c r="AI15" i="6"/>
  <c r="Z73" i="4"/>
  <c r="AG13" i="6" s="1"/>
  <c r="I13" i="6"/>
  <c r="I15" i="6"/>
  <c r="AI22" i="6"/>
  <c r="AL8" i="6"/>
  <c r="AL21" i="6"/>
  <c r="AI19" i="6"/>
  <c r="AI20" i="6"/>
  <c r="AI3" i="6"/>
  <c r="F6" i="6"/>
  <c r="U73" i="4"/>
  <c r="AG6" i="6" s="1"/>
  <c r="U72" i="4"/>
  <c r="AE72" i="4"/>
  <c r="AJ72" i="4"/>
  <c r="AE74" i="4" l="1"/>
  <c r="C12" i="6" s="1"/>
  <c r="AK74" i="4"/>
  <c r="AO14" i="6"/>
  <c r="AJ9" i="6"/>
  <c r="AO74" i="4"/>
  <c r="C10" i="6" s="1"/>
  <c r="AI74" i="4"/>
  <c r="C9" i="6" s="1"/>
  <c r="AB74" i="4"/>
  <c r="C19" i="6" s="1"/>
  <c r="AJ17" i="6"/>
  <c r="AJ5" i="6"/>
  <c r="AJ4" i="6"/>
  <c r="AJ23" i="6"/>
  <c r="AJ8" i="6"/>
  <c r="AJ3" i="6"/>
  <c r="AJ16" i="6"/>
  <c r="AN7" i="6"/>
  <c r="AK20" i="6"/>
  <c r="AJ12" i="6"/>
  <c r="AJ15" i="6"/>
  <c r="AJ7" i="6"/>
  <c r="AN21" i="6"/>
  <c r="AJ21" i="6"/>
  <c r="AJ22" i="6"/>
  <c r="AN17" i="6"/>
  <c r="T74" i="4"/>
  <c r="C4" i="6" s="1"/>
  <c r="Z3" i="6"/>
  <c r="AJ20" i="6"/>
  <c r="AJ10" i="6"/>
  <c r="AJ18" i="6"/>
  <c r="AJ11" i="6"/>
  <c r="Y74" i="4"/>
  <c r="C8" i="6" s="1"/>
  <c r="AN24" i="6"/>
  <c r="AJ6" i="6"/>
  <c r="AJ19" i="6"/>
  <c r="AN3" i="6"/>
  <c r="AJ13" i="6"/>
  <c r="AN10" i="6"/>
  <c r="AN12" i="6"/>
  <c r="AJ24" i="6"/>
  <c r="X8" i="6"/>
  <c r="AH14" i="6"/>
  <c r="AH4" i="6"/>
  <c r="AH19" i="6"/>
  <c r="AH17" i="6"/>
  <c r="AH16" i="6"/>
  <c r="AH8" i="6"/>
  <c r="AH13" i="6"/>
  <c r="AH15" i="6"/>
  <c r="AH24" i="6"/>
  <c r="AH12" i="6"/>
  <c r="AH22" i="6"/>
  <c r="AH11" i="6"/>
  <c r="AH9" i="6"/>
  <c r="AH5" i="6"/>
  <c r="AH7" i="6"/>
  <c r="AH10" i="6"/>
  <c r="AO10" i="6"/>
  <c r="AO13" i="6"/>
  <c r="AN14" i="6"/>
  <c r="AN11" i="6"/>
  <c r="AO24" i="6"/>
  <c r="AO4" i="6"/>
  <c r="C14" i="6"/>
  <c r="AO21" i="6"/>
  <c r="AA8" i="6"/>
  <c r="AK8" i="6"/>
  <c r="AO11" i="6"/>
  <c r="AO23" i="6"/>
  <c r="AO16" i="6"/>
  <c r="AN20" i="6"/>
  <c r="AN5" i="6"/>
  <c r="AL74" i="4"/>
  <c r="AF74" i="4"/>
  <c r="AD74" i="4"/>
  <c r="AO20" i="6"/>
  <c r="X18" i="6"/>
  <c r="AH18" i="6"/>
  <c r="AO5" i="6"/>
  <c r="AA5" i="6"/>
  <c r="AK5" i="6"/>
  <c r="V74" i="4"/>
  <c r="AA74" i="4"/>
  <c r="AO9" i="6"/>
  <c r="AH3" i="6"/>
  <c r="AA11" i="6"/>
  <c r="AK11" i="6"/>
  <c r="Z74" i="4"/>
  <c r="AO22" i="6"/>
  <c r="AA15" i="6"/>
  <c r="AK7" i="6"/>
  <c r="AK14" i="6"/>
  <c r="AK9" i="6"/>
  <c r="AK19" i="6"/>
  <c r="AK17" i="6"/>
  <c r="AK3" i="6"/>
  <c r="AK16" i="6"/>
  <c r="AK6" i="6"/>
  <c r="AK10" i="6"/>
  <c r="AK21" i="6"/>
  <c r="AK15" i="6"/>
  <c r="AK18" i="6"/>
  <c r="AK24" i="6"/>
  <c r="AK4" i="6"/>
  <c r="AN74" i="4"/>
  <c r="AA22" i="6"/>
  <c r="AK22" i="6"/>
  <c r="X74" i="4"/>
  <c r="AU71" i="7" s="1"/>
  <c r="AO19" i="6"/>
  <c r="AH23" i="6"/>
  <c r="X21" i="6"/>
  <c r="AH21" i="6"/>
  <c r="AN16" i="6"/>
  <c r="AC74" i="4"/>
  <c r="AH74" i="4"/>
  <c r="AG74" i="4"/>
  <c r="AO17" i="6"/>
  <c r="AO6" i="6"/>
  <c r="U74" i="4"/>
  <c r="AN22" i="6"/>
  <c r="AO18" i="6"/>
  <c r="AN23" i="6"/>
  <c r="AO3" i="6"/>
  <c r="AO15" i="6"/>
  <c r="AA13" i="6"/>
  <c r="AK13" i="6"/>
  <c r="X6" i="6"/>
  <c r="AH6" i="6"/>
  <c r="AN18" i="6"/>
  <c r="AK12" i="6"/>
  <c r="AM74" i="4"/>
  <c r="AO12" i="6"/>
  <c r="AE7" i="6"/>
  <c r="AO7" i="6"/>
  <c r="AJ74" i="4"/>
  <c r="AD4" i="6"/>
  <c r="AN4" i="6"/>
  <c r="AN15" i="6"/>
  <c r="AN13" i="6"/>
  <c r="AN19" i="6"/>
  <c r="AK23" i="6"/>
  <c r="AN9" i="6"/>
  <c r="AN8" i="6"/>
  <c r="X20" i="6"/>
  <c r="AH20" i="6"/>
  <c r="AO8" i="6"/>
  <c r="AO71" i="7" l="1"/>
  <c r="T75" i="4"/>
  <c r="D4" i="6" s="1"/>
  <c r="C11" i="6"/>
  <c r="AC75" i="4"/>
  <c r="D11" i="6" s="1"/>
  <c r="AI75" i="4"/>
  <c r="D9" i="6" s="1"/>
  <c r="C20" i="6"/>
  <c r="AM75" i="4"/>
  <c r="D20" i="6" s="1"/>
  <c r="C13" i="6"/>
  <c r="Z75" i="4"/>
  <c r="D13" i="6" s="1"/>
  <c r="X75" i="4"/>
  <c r="D23" i="6" s="1"/>
  <c r="C23" i="6"/>
  <c r="AP71" i="7"/>
  <c r="AV71" i="7"/>
  <c r="C6" i="6"/>
  <c r="U75" i="4"/>
  <c r="D6" i="6" s="1"/>
  <c r="W75" i="4"/>
  <c r="D24" i="6" s="1"/>
  <c r="AK75" i="4"/>
  <c r="D14" i="6" s="1"/>
  <c r="AR71" i="7"/>
  <c r="C17" i="6"/>
  <c r="AD75" i="4"/>
  <c r="D17" i="6" s="1"/>
  <c r="AJ75" i="4"/>
  <c r="D15" i="6" s="1"/>
  <c r="AQ71" i="7"/>
  <c r="C15" i="6"/>
  <c r="AT71" i="7"/>
  <c r="C21" i="6"/>
  <c r="V75" i="4"/>
  <c r="D21" i="6" s="1"/>
  <c r="AO75" i="4"/>
  <c r="D10" i="6" s="1"/>
  <c r="AE75" i="4"/>
  <c r="D12" i="6" s="1"/>
  <c r="C22" i="6"/>
  <c r="AN75" i="4"/>
  <c r="D22" i="6" s="1"/>
  <c r="C16" i="6"/>
  <c r="AF75" i="4"/>
  <c r="D16" i="6" s="1"/>
  <c r="Y75" i="4"/>
  <c r="D8" i="6" s="1"/>
  <c r="C7" i="6"/>
  <c r="AH75" i="4"/>
  <c r="D7" i="6" s="1"/>
  <c r="C3" i="6"/>
  <c r="AG75" i="4"/>
  <c r="D3" i="6" s="1"/>
  <c r="C18" i="6"/>
  <c r="AS71" i="7"/>
  <c r="AA75" i="4"/>
  <c r="D18" i="6" s="1"/>
  <c r="C5" i="6"/>
  <c r="AL75" i="4"/>
  <c r="D5" i="6" s="1"/>
  <c r="AB75" i="4"/>
  <c r="D19" i="6" s="1"/>
  <c r="AN71" i="7" l="1"/>
</calcChain>
</file>

<file path=xl/comments1.xml><?xml version="1.0" encoding="utf-8"?>
<comments xmlns="http://schemas.openxmlformats.org/spreadsheetml/2006/main">
  <authors>
    <author>Michal</author>
  </authors>
  <commentList>
    <comment ref="AO2" authorId="0" shapeId="0">
      <text>
        <r>
          <rPr>
            <b/>
            <sz val="9"/>
            <color indexed="81"/>
            <rFont val="Segoe UI"/>
            <family val="2"/>
            <charset val="238"/>
          </rPr>
          <t>Michal:</t>
        </r>
        <r>
          <rPr>
            <sz val="9"/>
            <color indexed="81"/>
            <rFont val="Segoe UI"/>
            <family val="2"/>
            <charset val="238"/>
          </rPr>
          <t xml:space="preserve">
This number means, that X% of "central regions" answered "yes" in this question. </t>
        </r>
      </text>
    </comment>
    <comment ref="AO71"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sharedStrings.xml><?xml version="1.0" encoding="utf-8"?>
<sst xmlns="http://schemas.openxmlformats.org/spreadsheetml/2006/main" count="7976" uniqueCount="1684">
  <si>
    <t>questionID</t>
  </si>
  <si>
    <t>question</t>
  </si>
  <si>
    <t>Vinnytsia region</t>
  </si>
  <si>
    <t>Vinnytsia region_comment</t>
  </si>
  <si>
    <t>Volyn region</t>
  </si>
  <si>
    <t>Volyn region_comment</t>
  </si>
  <si>
    <t>Dnipropetrovsk region</t>
  </si>
  <si>
    <t>Dnipropetrovsk region_comment</t>
  </si>
  <si>
    <t>Zhytomyr region</t>
  </si>
  <si>
    <t>Zhytomyr region_comment</t>
  </si>
  <si>
    <t>Zakarpattia region</t>
  </si>
  <si>
    <t>Zakarpattia region_comment</t>
  </si>
  <si>
    <t>Zaporizhzhia region</t>
  </si>
  <si>
    <t>Zaporizhzhia region_comment</t>
  </si>
  <si>
    <t>Ivano-Frankivsk region</t>
  </si>
  <si>
    <t>Ivano-Frankivsk region_comment</t>
  </si>
  <si>
    <t>Kyiv region</t>
  </si>
  <si>
    <t>Kyiv region_comment</t>
  </si>
  <si>
    <t>Kirovohrad region</t>
  </si>
  <si>
    <t>Kirovohrad region_comment</t>
  </si>
  <si>
    <t>Lviv region</t>
  </si>
  <si>
    <t>Lviv region_comment</t>
  </si>
  <si>
    <t>Mykolaiv region</t>
  </si>
  <si>
    <t>Mykolaiv region_comment</t>
  </si>
  <si>
    <t>Odesa region</t>
  </si>
  <si>
    <t>Odesa region_comment</t>
  </si>
  <si>
    <t>Poltava region</t>
  </si>
  <si>
    <t>Poltava region_comment</t>
  </si>
  <si>
    <t>Rivne region</t>
  </si>
  <si>
    <t>Rivne region_comment</t>
  </si>
  <si>
    <t>Sumy region</t>
  </si>
  <si>
    <t>Sumy region_comment</t>
  </si>
  <si>
    <t>Ternopil region</t>
  </si>
  <si>
    <t>Ternopil region_comment</t>
  </si>
  <si>
    <t>Kharkiv region</t>
  </si>
  <si>
    <t>Kharkiv region_comment</t>
  </si>
  <si>
    <t>Kherson region</t>
  </si>
  <si>
    <t>Kherson region_comment</t>
  </si>
  <si>
    <t>Khmelnytskyi region</t>
  </si>
  <si>
    <t>Khmelnytskyi region_comment</t>
  </si>
  <si>
    <t>Cherkasy region</t>
  </si>
  <si>
    <t>Cherkasy region_comment</t>
  </si>
  <si>
    <t>Chernivtsi region</t>
  </si>
  <si>
    <t>Chernivtsi region_comment</t>
  </si>
  <si>
    <t>Chernihiv region</t>
  </si>
  <si>
    <t>Chernihiv region_comment</t>
  </si>
  <si>
    <t>Q1</t>
  </si>
  <si>
    <t xml:space="preserve">Is there an online platform for communication between citizens and the Regional Council available on the Regional Council website for filing complaints, suggestions and appeals, as well as requests for information? </t>
  </si>
  <si>
    <t>no</t>
  </si>
  <si>
    <t>yes</t>
  </si>
  <si>
    <t>http://te-rada.org/profile/?ref=appeal</t>
  </si>
  <si>
    <t>https://chor.gov.ua/zv-yazki-z-gromadskistyu/elektronna-priymalnya</t>
  </si>
  <si>
    <t>Q2</t>
  </si>
  <si>
    <t>Do the responds to citizens' appeals, suggestions, and complaints are available on the respective online platform for public observation?</t>
  </si>
  <si>
    <t>Q3</t>
  </si>
  <si>
    <t>Is there a possibility to track the progress of appeals, complaints, and suggestions on the respective online platform?</t>
  </si>
  <si>
    <t>Q4</t>
  </si>
  <si>
    <t xml:space="preserve">Does the Regional Council provide the response to requests for information within the statutory deadlines (official request of ICPS)? </t>
  </si>
  <si>
    <t>Q5</t>
  </si>
  <si>
    <t>Does the Regional Council provide the response to requests for information in full (official request of ICPS)?</t>
  </si>
  <si>
    <t>Q6</t>
  </si>
  <si>
    <t xml:space="preserve">Does the Regional Council provide the response to requests for information within the statutory deadlines (Secret shopper’s request)? </t>
  </si>
  <si>
    <t>Q7</t>
  </si>
  <si>
    <t xml:space="preserve">Does the Regional Council provide the response to requests for information in full (Secret shopper’s request)? </t>
  </si>
  <si>
    <t>Q8</t>
  </si>
  <si>
    <t xml:space="preserve">Is the information about the head of the Regional Council, Regional Council deputies (including CVs or biographical information, contact information, time and place of reception of citizens) published on the Regional Council website? </t>
  </si>
  <si>
    <t>Q9</t>
  </si>
  <si>
    <t xml:space="preserve"> Is the information on the list and contact details of the Regional Council standing committees, as well as names of Council standing committees’ members published on the Regional Council website?</t>
  </si>
  <si>
    <t>http://volynrada.gov.ua/standing_committees</t>
  </si>
  <si>
    <t>https://kor.gov.ua/sklad_rady/komisii.html</t>
  </si>
  <si>
    <t>http://te-rada.org/user/#&amp;type=4</t>
  </si>
  <si>
    <t>http://www.oblrada.kharkov.ua/ua/deputies/commission</t>
  </si>
  <si>
    <t>https://chor.gov.ua/oblasna-rada/postijni-komisiji</t>
  </si>
  <si>
    <t>Q10</t>
  </si>
  <si>
    <t>Is the information on the contact details of the Regional Council executive body and names of its members published on the Regional Council website?</t>
  </si>
  <si>
    <t>http://volynrada.gov.ua/aparat</t>
  </si>
  <si>
    <t>https://kor.gov.ua/sklad_rady/vykonavchyi_aparat.html</t>
  </si>
  <si>
    <t>http://te-rada.org/?id=64</t>
  </si>
  <si>
    <t>http://www.oblrada.kharkov.ua/ua/board-structure/executive-body</t>
  </si>
  <si>
    <t>https://chor.gov.ua/oblasna-rada/vikonavchiy-aparat</t>
  </si>
  <si>
    <t>Q11</t>
  </si>
  <si>
    <t>Is the information on convening the session published on the Regional Council website no later than 10 days prior to the session in user-friendly access (e.g. in a separate section)?</t>
  </si>
  <si>
    <t>http://te-rada.org/list/?t=4&amp;s=rada</t>
  </si>
  <si>
    <t>Q12</t>
  </si>
  <si>
    <t xml:space="preserve">Are the preparatory materials to all sessions (including agenda, draft documents for approval) published on the Regional Council website at least two days before the meeting? </t>
  </si>
  <si>
    <t>http://www.vinrada.gov.ua/proekti_rishen.htm</t>
  </si>
  <si>
    <t>http://oblrada.odessa.gov.ua/dokumenty/proekty-rishen/</t>
  </si>
  <si>
    <t>https://chor.gov.ua/normativni-dokumenti/proekti-regulyatornih-aktiv-ta-rishen</t>
  </si>
  <si>
    <t>Q13</t>
  </si>
  <si>
    <t>Are the materials as well as minutes of the meetings and the results of roll-call votes of the Regional Council sessions published on the Regional Council website?</t>
  </si>
  <si>
    <t>Q14</t>
  </si>
  <si>
    <t>Are materials as well as audio/video recording of the meetings published on the Regional Council?</t>
  </si>
  <si>
    <t>http://www.vinrada.gov.ua/audio-ta-videozapis-10.htm</t>
  </si>
  <si>
    <t>http://oblrada.odessa.gov.ua/dokumenty/stenogramy/</t>
  </si>
  <si>
    <t>http://te-rada.org/meeting/</t>
  </si>
  <si>
    <t>partially</t>
  </si>
  <si>
    <t>Q15</t>
  </si>
  <si>
    <t>Are materials of the Regional Council standing committees published on the Regional Council website (including transcripts, audio/video recording of the meetings, minutes of the meetings and the results of roll-call votes)?</t>
  </si>
  <si>
    <t>Q16</t>
  </si>
  <si>
    <t>Are the Regional Council decisions published on the Regional Council website?</t>
  </si>
  <si>
    <t>http://www.vinrada.gov.ua/rishennya-5.htm</t>
  </si>
  <si>
    <t>http://volynrada.gov.ua/session</t>
  </si>
  <si>
    <t>https://kor.gov.ua/robota_rady/rishennia.html</t>
  </si>
  <si>
    <t>http://oblrada.odessa.gov.ua/dokumenty/rishennya/</t>
  </si>
  <si>
    <t>http://te-rada.org/document/</t>
  </si>
  <si>
    <t>Q17</t>
  </si>
  <si>
    <t>Are the regular reports on the work of the head of the Regional Council published on the Regional Council website (at least annually)?</t>
  </si>
  <si>
    <t>http://www.vinrada.gov.ua/dodatok-do-proektu-rishennya-pro-zvit-golovi-oblasnoi-radi-olijnika-ad-video.htm</t>
  </si>
  <si>
    <t>Q18</t>
  </si>
  <si>
    <t>Are the reports on the processing of requests for public information published periodically (at least annually) on the Regional Council website?</t>
  </si>
  <si>
    <t>http://volynrada.gov.ua/node/26153</t>
  </si>
  <si>
    <t>http://te-rada.org/list/?t=25&amp;s=rada</t>
  </si>
  <si>
    <t>http://oblrada.cv.ua/document/pub_info/</t>
  </si>
  <si>
    <t>Q19</t>
  </si>
  <si>
    <t>Is the information on the approved socio-economic and cultural development programs, target programs, as well as reports on their implementation published on the Regional Council website?</t>
  </si>
  <si>
    <t>http://te-rada.org/?id=300</t>
  </si>
  <si>
    <t>Q20</t>
  </si>
  <si>
    <t>Is the basic information about the region published on the Regional Council website (administrative-territorial structure, culture, nature, etc.)?</t>
  </si>
  <si>
    <t>http://volynrada.gov.ua/general-information</t>
  </si>
  <si>
    <t>http://zor.gov.ua/zap-krai</t>
  </si>
  <si>
    <t>https://kor.gov.ua/kyivska_oblast/pro_oblast.html</t>
  </si>
  <si>
    <t>https://sorada.gov.ua/pro-sumsku-oblast.html</t>
  </si>
  <si>
    <t>http://www.oblrada.kharkov.ua/ua/kharkiv-region</t>
  </si>
  <si>
    <t>http://oblrada.cv.ua/passport/</t>
  </si>
  <si>
    <t>Q21</t>
  </si>
  <si>
    <t xml:space="preserve">Is the procedure for the public access to the Regional Council sessions published in the user-friendly access on the Regional Council website? </t>
  </si>
  <si>
    <t>Q22</t>
  </si>
  <si>
    <t xml:space="preserve">Is there an instrument allowing the public to submit, track and sign electronic petitions to the Regional Council on the Regional Council website? </t>
  </si>
  <si>
    <t>https://petition.kor.gov.ua/</t>
  </si>
  <si>
    <t>Q23</t>
  </si>
  <si>
    <t xml:space="preserve">Are the conditions for providing grants and funding of business projects from the regional budget to the regional residents published on the Regional Council website? </t>
  </si>
  <si>
    <t>http://volynrada.gov.ua/design</t>
  </si>
  <si>
    <t>Q24</t>
  </si>
  <si>
    <t xml:space="preserve">Is the information on the given grants and business projects financed from the regional budget published on the Regional Council website? </t>
  </si>
  <si>
    <t>Q25</t>
  </si>
  <si>
    <t xml:space="preserve">Is the information on the completed and ongoing projects with foreign funding, implemented in the region (grant projects, international technical assistance projects), including reports on their implementation published on the Regional Council website? </t>
  </si>
  <si>
    <t>https://sorada.gov.ua/grants.html</t>
  </si>
  <si>
    <t>Q26</t>
  </si>
  <si>
    <t xml:space="preserve">Is the information on the open educational and cultural competitions for participation of youth and citizens published on the Regional Council website? </t>
  </si>
  <si>
    <t>Q27</t>
  </si>
  <si>
    <t xml:space="preserve">Is there a separate section in English on the Regional Council website, where the foreigners may find postal contact details, phone numbers of the Regional Council management in specific fields and the head of the Regional Council?    </t>
  </si>
  <si>
    <t>http://www.oblrada.kharkov.ua/en/</t>
  </si>
  <si>
    <t>Q28</t>
  </si>
  <si>
    <t>Is the Regional Council procurement plan for the current period published on the Regional Council website?</t>
  </si>
  <si>
    <t>https://sorada.gov.ua/derzhavni-zakupivli.html</t>
  </si>
  <si>
    <t>http://km-oblrada.gov.ua/derzhavni-zakupivli-orenda/</t>
  </si>
  <si>
    <t>Q29</t>
  </si>
  <si>
    <t>Are the procurement plans for 2014, 2015, 2016 published on the Regional Council website?</t>
  </si>
  <si>
    <t>http://oblrada.cv.ua/activity/purchases/</t>
  </si>
  <si>
    <t>https://chor.gov.ua/oblasna-rada/derzhavni-zakupivli</t>
  </si>
  <si>
    <t>Q30</t>
  </si>
  <si>
    <t>Is there a separate section on the Regional Council website containing publication of information on the Regional Council procurements, including notifications on the planned Regional Council procurements?</t>
  </si>
  <si>
    <t>http://oblrada.odessa.gov.ua/pro-oblasnu-radu/derzhavni-zakupivli/odeska-oblasna-rada/</t>
  </si>
  <si>
    <t>Q31</t>
  </si>
  <si>
    <t xml:space="preserve">Is the information on the completed Regional Council procurements published in the respective section (type of procurement, date, price, candidates, their proposals, minutes of meetings of the Commission)? </t>
  </si>
  <si>
    <t>http://zor.gov.ua/content/derzhavni-zakupivli</t>
  </si>
  <si>
    <t>Q32</t>
  </si>
  <si>
    <t xml:space="preserve">Are all the contracts and the amendments thereto published on the Regional Council website on a regular basis (providing hyperlinks between contracts, invoices and amendments to contracts for easy access to all the documents relating to the respective contract)? </t>
  </si>
  <si>
    <t>Q33</t>
  </si>
  <si>
    <t xml:space="preserve">Is there a possibility to track on the Regional Council website in a real-time mode the information on procurements carried out through the e-procurement system with the respective hyperlinks to the current offers?  </t>
  </si>
  <si>
    <t>Q34</t>
  </si>
  <si>
    <t>Does the Regional Council publish on its website the list of agencies, institutions, enterprises joint property of territorial communities of villages, towns and cities in the region?</t>
  </si>
  <si>
    <t>http://www.vinrada.gov.ua/reestr_obektiv.htm</t>
  </si>
  <si>
    <t>https://kor.gov.ua/kyivska_oblast/pidporiadkovani_pidpryiemstva/komunalni_pidpryiemstva.html</t>
  </si>
  <si>
    <t>http://mayno.sm.gov.ua/node/13</t>
  </si>
  <si>
    <t>http://oblrada.cv.ua/activity/communal/</t>
  </si>
  <si>
    <t>Q35</t>
  </si>
  <si>
    <t>Does the Regional Council publish on its website the list of real property of joint property of territorial communities of villages, towns and cities in the region?</t>
  </si>
  <si>
    <t>Q36</t>
  </si>
  <si>
    <t>Are the procedure and conditions of communal property objects’ privatization published on the Regional Council website?</t>
  </si>
  <si>
    <t>Q37</t>
  </si>
  <si>
    <t xml:space="preserve">Are the procedure and conditions for the deprivation of the right to use communal property objects published on the Regional Council website? </t>
  </si>
  <si>
    <t>http://6.zt.gov.ua/index.php/ofitsijni-dokumenti/normativni-dokumenti/rishennya-oblasnoji-radi/3837-%E2%84%96-817-%D0%BF%D1%80%D0%BE-%D0%B7%D0%B0%D1%82%D0%B2%D0%B5%D1%80%D0%B4%D0%B6%D0%B5%D0%BD%D0%BD%D1%8F-%D0%BF%D0%BE%D0%BB%D0%BE%D0%B6%D0%B5%D0%BD%D0%BD%D1%8F-%D0%BF%D1%80%D0%BE-%D0%BF%D0%BE%D1%80%D1%8F%D0%B4%D0%BE%D0%BA-%D0%B2%D1%96%D0%B4%D1%87%D1%83%D0%B6%D0%B5%D0%BD%D0%BD%D1%8F-%D0%BC%D0%B0%D0%B9%D0%BD%D0%B0,-%D1%89%D0%BE-%D0%BF%D0%B5%D1%80%D0%B5%D0%B1%D1%83%D0%B2%D0%B0%D1%94-%D1%83-%D1%81%D0%BF%D1%96%D0%BB%D1%8C%D0%BD%D1%96%D0%B9-%D0%B2%D0%BB%D0%B0%D1%81%D0%BD%D0%BE%D1%81%D1%82%D1%96-%D1%82%D0%B5%D1%80%D0%B8%D1%82%D0%BE%D1%80%D1%96%D0%B0%D0%BB%D1%8C%D0%BD%D0%B8%D1%85-%D0%B3%D1%80%D0%BE%D0%BC%D0%B0%D0%B4-%D1%81%D1%96%D0%BB,-%D1%81%D0%B5%D0%BB%D0%B8%D1%89,-%D0%BC%D1%96%D1%81%D1%82-%D0%BE%D0%B1%D0%BB%D0%B0%D1%81%D1%82%D1%96,-%D1%83-%D0%BD%D0%BE%D0%B2%D1%96%D0%B9-%D1%80%D0%B5%D0%B4%D0%B0%D0%BA%D1%86%D1%96%D1%97.html</t>
  </si>
  <si>
    <t>Q38</t>
  </si>
  <si>
    <t>Are the procedure and conditions of the territorial community’s property rental published on the Regional Council website?</t>
  </si>
  <si>
    <t>http://te-rada.org/list/?t=31&amp;s=rada</t>
  </si>
  <si>
    <t>Q39</t>
  </si>
  <si>
    <t xml:space="preserve">Is the procedure of competition for the right to purchase/rent the territorial community’s property published on the Regional Council website?   </t>
  </si>
  <si>
    <t>Q40</t>
  </si>
  <si>
    <t xml:space="preserve">Is the information on the planned competitive procedures for the sale/rental of the territorial community’s property published on the Regional Council website? </t>
  </si>
  <si>
    <t>http://te-rada.org/list/?t=29&amp;s=rada</t>
  </si>
  <si>
    <t>Q41</t>
  </si>
  <si>
    <t xml:space="preserve">Is the information on results of the competitive procedures of the sale/rental of the communal property objects published on the Regional Council website? </t>
  </si>
  <si>
    <t>Q42</t>
  </si>
  <si>
    <t xml:space="preserve">Is the analysis of expediency of the sale/rental of property, including available financial maintenance expenses and the projected amount of revenues to the regional budget published before every sale/rental on the Regional Council website? </t>
  </si>
  <si>
    <t>Q43</t>
  </si>
  <si>
    <t>Are the results of competitions for the sale/rental of property published on the Regional Council website on a regular basis?</t>
  </si>
  <si>
    <t>Q44</t>
  </si>
  <si>
    <t>Is the information regarding every sold/rented object with indication of the amount of revenues to the regional budget and a person who has won the competition published on the Regional Council website?</t>
  </si>
  <si>
    <t>Q45</t>
  </si>
  <si>
    <t>Is the current budget with all the amendments published on the Regional Council website?</t>
  </si>
  <si>
    <t>Q46</t>
  </si>
  <si>
    <t>Are the budgets for 2014, 2015, 2016 published on the Regional Council website?</t>
  </si>
  <si>
    <t>Q47</t>
  </si>
  <si>
    <t xml:space="preserve">Does the Regional Council publish on its website the reports on the implementation of the budget for informing the population no less than 2 times a year? </t>
  </si>
  <si>
    <t>Q48</t>
  </si>
  <si>
    <t>Does the Regional Council publish on its website draft budgets for the following year no later than 20 working days prior to consideration for the approval?</t>
  </si>
  <si>
    <t>Q49</t>
  </si>
  <si>
    <t xml:space="preserve">Does the Regional Council publish on its website the procedure and the schedule of consultations with citizens and businesses on content of the draft budget for the following year? </t>
  </si>
  <si>
    <t>Q50</t>
  </si>
  <si>
    <t xml:space="preserve">Does the Regional Council publish on its website the report on the results of public consultations on the budget for the following year? </t>
  </si>
  <si>
    <t>Q51</t>
  </si>
  <si>
    <t xml:space="preserve">Does the mechanism for citizen’s involvement in the budget process provided in the Regional Council (budget participation)? </t>
  </si>
  <si>
    <t>Q52</t>
  </si>
  <si>
    <t>Does the Regional Council publish on its website contacts and operating mode  of agencies, organizations and enterprises of social protection, which are jointly owned by territorial communities of villages, towns and cities in the region and their contact information?</t>
  </si>
  <si>
    <t>Q53</t>
  </si>
  <si>
    <t xml:space="preserve">Does the Regional Council publish on its website the information on the existing social protection programs? </t>
  </si>
  <si>
    <t>http://volynrada.gov.ua/programs</t>
  </si>
  <si>
    <t>Q54</t>
  </si>
  <si>
    <t xml:space="preserve">Does the Regional Council website contain a separate section for publishing information on the employment with the Regional Council and/or with agencies, institutions, enterprises joint property of territorial communities of villages, towns and cities in the region?   </t>
  </si>
  <si>
    <t>https://sorada.gov.ua/pro-oblasnu-radu/vykonavchyj-aparat/konkurs-na-zamishchennja-vakantnyh-posad.html</t>
  </si>
  <si>
    <t>http://www.oblrada.kharkov.ua/ua/board-structure/executive-body/vacancies/2015-03-01-11-09-14</t>
  </si>
  <si>
    <t>Q55</t>
  </si>
  <si>
    <t xml:space="preserve">Did the Regional Council publish the procedure for the competition aimed at filling the vacant posts in the Regional Council?  </t>
  </si>
  <si>
    <t>http://www.vinrada.gov.ua/poryadok-provedennya-konkursu.htm</t>
  </si>
  <si>
    <t>http://volynrada.gov.ua/order/pro-zatverdzhennya-poryadku-provedennya-ispitu-kandidativ-na-zamishchennya-vakantnikh-posad-po</t>
  </si>
  <si>
    <t>https://sorada.gov.ua/pro-oblasnu-radu/vykonavchyj-aparat/vacancy-rules.html</t>
  </si>
  <si>
    <t>Q56</t>
  </si>
  <si>
    <t xml:space="preserve">Does the Regional Council publish on its website all announcements of competition aimed at filling the vacant post 1 month prior to the selection? </t>
  </si>
  <si>
    <t>http://www.vinrada.gov.ua/ogoloshennya-pro-konkurs.htm</t>
  </si>
  <si>
    <t>Q57</t>
  </si>
  <si>
    <t xml:space="preserve">Does the Regional Council publish on its website the results of the selection process, including the final evaluation and the final ranking of candidates? </t>
  </si>
  <si>
    <t>Q58</t>
  </si>
  <si>
    <t>Does the Regional Council publish on its website the results of the selection process, including the final evaluation and the final ranking of candidates at least for the last 2 years?</t>
  </si>
  <si>
    <t>Q59</t>
  </si>
  <si>
    <t xml:space="preserve">Did the Regional Council publish on its website rules of conduct for the elected officials and employees of the Regional Council (Code of Ethics)?  </t>
  </si>
  <si>
    <t>https://sorada.gov.ua/pro-oblasnu-radu/vykonavchyj-aparat/pravyla-etychnoji-povedinky-posadovyh-osib-mistsevogo-samovrjaduvannja.html</t>
  </si>
  <si>
    <t>Q60</t>
  </si>
  <si>
    <t xml:space="preserve">Does the Regional Council website contain the declarations of property, income, expenses and financial obligations of the head of the Regional Council and regional council members in 2016? </t>
  </si>
  <si>
    <t>Q61</t>
  </si>
  <si>
    <t xml:space="preserve">Did the Regional Council publish on its website the procedure for monitoring and resolving conflicts of interest? </t>
  </si>
  <si>
    <t>https://sorada.gov.ua/pro-oblasnu-radu/zapobigannja-projavam-koruptsiji.html</t>
  </si>
  <si>
    <t>Q62</t>
  </si>
  <si>
    <t xml:space="preserve">Does the Regional Council website contain the hotline telephone number of the relevant law enforcement bodies for the reporting about the facts of corruption committed by the Regional Council employees, Regional Council members and the head of the Regional Council?  </t>
  </si>
  <si>
    <t>Q63</t>
  </si>
  <si>
    <t xml:space="preserve">Did the Regional Council establish a special regime of reporting on acts of misconduct (create special channels of information for the whistleblowers; introduce protection measures for the whistleblowers)? </t>
  </si>
  <si>
    <t>Q64</t>
  </si>
  <si>
    <t xml:space="preserve">Does the Regional Council website contain a separate section for the public, where one may leave messages (complaints) about violations of the code of ethics, illegal practices of the Regional Council employees, conflicts of interests?  </t>
  </si>
  <si>
    <t>Q65</t>
  </si>
  <si>
    <t>Does the Regional Council publish and disseminate the newspaper  with the relevant information about the activities of Regional Council and announcements of the events?</t>
  </si>
  <si>
    <t>http://zhytomyrschyna.zt.ua/</t>
  </si>
  <si>
    <t>http://poltava.to/</t>
  </si>
  <si>
    <t>Q66</t>
  </si>
  <si>
    <t>Is there a page of the Regional Council on Facebook?</t>
  </si>
  <si>
    <t>https://www.facebook.com/zt.gov.ua/?fref=ts</t>
  </si>
  <si>
    <t>https://www.facebook.com/zakrada.gov.ua/?fref=ts</t>
  </si>
  <si>
    <t>https://www.facebook.com/sorada.gov.ua</t>
  </si>
  <si>
    <t>https://www.facebook.com/ternopiloblrada/?fref=ts</t>
  </si>
  <si>
    <t>Q67</t>
  </si>
  <si>
    <t xml:space="preserve">Is the information updated operatively on the Facebook page? </t>
  </si>
  <si>
    <t>Вінницька область</t>
  </si>
  <si>
    <t>Вінницька область_comment</t>
  </si>
  <si>
    <t>Волинська область</t>
  </si>
  <si>
    <t>Волинська область_comment</t>
  </si>
  <si>
    <t>Дніпропетровська область</t>
  </si>
  <si>
    <t>Дніпропетровська область_comment</t>
  </si>
  <si>
    <t>Житомирська область</t>
  </si>
  <si>
    <t>Житомирська область_comment</t>
  </si>
  <si>
    <t>Закарпатська область</t>
  </si>
  <si>
    <t>Закарпатська область_comment</t>
  </si>
  <si>
    <t>Запорізька область</t>
  </si>
  <si>
    <t>Запорізька область_comment</t>
  </si>
  <si>
    <t>Івано-Франківська область</t>
  </si>
  <si>
    <t>Івано-Франківська область_comment</t>
  </si>
  <si>
    <t>Київська область</t>
  </si>
  <si>
    <t>Київська область_comment</t>
  </si>
  <si>
    <t>Кіровоградська область</t>
  </si>
  <si>
    <t>Кіровоградська область_comment</t>
  </si>
  <si>
    <t>Львівська область</t>
  </si>
  <si>
    <t>Львівська область_comment</t>
  </si>
  <si>
    <t>Миколаївська область</t>
  </si>
  <si>
    <t>Миколаївська область_comment</t>
  </si>
  <si>
    <t>Одеська область</t>
  </si>
  <si>
    <t>Одеська область_comment</t>
  </si>
  <si>
    <t>Полтавська область</t>
  </si>
  <si>
    <t>Полтавська область_comment</t>
  </si>
  <si>
    <t>Рівненська область</t>
  </si>
  <si>
    <t>Рівненська область_comment</t>
  </si>
  <si>
    <t>Сумська область</t>
  </si>
  <si>
    <t>Сумська область_comment</t>
  </si>
  <si>
    <t>Тернопільська область</t>
  </si>
  <si>
    <t>Тернопільська область_comment</t>
  </si>
  <si>
    <t>Харківська область</t>
  </si>
  <si>
    <t>Харківська область_comment</t>
  </si>
  <si>
    <t>Херсонська область</t>
  </si>
  <si>
    <t>Херсонська область_comment</t>
  </si>
  <si>
    <t>Хмельницька область</t>
  </si>
  <si>
    <t>Хмельницька область_comment</t>
  </si>
  <si>
    <t>Черкаська область</t>
  </si>
  <si>
    <t>Черкаська область_comment</t>
  </si>
  <si>
    <t>Чернівецька область</t>
  </si>
  <si>
    <t>Чернівецька область_comment</t>
  </si>
  <si>
    <t>Чернігівська область</t>
  </si>
  <si>
    <t>Чернігівська область_comment</t>
  </si>
  <si>
    <t>Чи створено на веб-сайті обласної ради онлайн платформу для комунікації між громадянином та обласною радою, подання скарг, пропозицій та звернень, запитів на інформацію?</t>
  </si>
  <si>
    <t>ні</t>
  </si>
  <si>
    <t>так</t>
  </si>
  <si>
    <t>Чи публікується у вільному доступі відповідь на звернення громадян, пропозиції, скарги в публічному доступі на відповідній онлайн платформі?</t>
  </si>
  <si>
    <t xml:space="preserve">Чи надано можливість відстежувати стан розгляду звернень, скарг, пропозицій на відповідній онлайн платформі? </t>
  </si>
  <si>
    <t>Чи забезпечено надання відповіді на запити на інформацію у встановлені законом терміни (офіційний запит МЦПД)?</t>
  </si>
  <si>
    <t>Чи забезпечено надання повної інформації у відповіді на запит на інформацію (офіційний запит МЦПД)?</t>
  </si>
  <si>
    <t>Чи забезпечено надання відповіді на запити на інформацію у встановлені законом терміни (запит таємного клієнта)?</t>
  </si>
  <si>
    <t>Чи забезпечено надання повної інформації у відповіді на запит на інформацію (запит таємного клієнта)?</t>
  </si>
  <si>
    <t>Чи опубліковано на веб-сайті обласної ради інформацію про голову обласної ради, депутатів обласної ради (резюме чи біографічні дані та контактні дані, час та місце проведення прийому громадян)?</t>
  </si>
  <si>
    <t>Чи опубліковано на веб-сайті обласної ради інформацію про перелік, поіменний склад та контактні дані постійних комісій ради?</t>
  </si>
  <si>
    <t>Чи опубліковано на веб-сайті обласної ради інформацію про поіменний склад та контактні дані виконавчого апарату обласної ради?</t>
  </si>
  <si>
    <t>Чи публікується на веб-сайті обласної ради повідомлення про майбутні сесії обласної ради принаймні за 10 днів до початку сесії в зручному для користувача доступі (наприклад в окремому розділі)?</t>
  </si>
  <si>
    <t>Чи публікуються на веб-сайті обласної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</si>
  <si>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публікує обласна рада на своєму сайті матеріали засідань обласної ради: протоколи засідань, результати поіменного голосування?</t>
  </si>
  <si>
    <t>Чи публікує обласна рада на своєму сайті аудіо/відеозапис засідань обласної ради?</t>
  </si>
  <si>
    <t>частково</t>
  </si>
  <si>
    <t>Чи публікує обласна рада на своєму сайті матеріали засідань постійних комісій обласної ради (в тому числі  аудіо/відеозапис засідання, протоколи засідань, результати поіменного голосування)?</t>
  </si>
  <si>
    <t>Чи публікується на веб-сайті обласної ради рішення ради?</t>
  </si>
  <si>
    <t>Чи публікується на веб-сайті звіти голови обласної ради про його роботу (не рідше 1 разу на рік)?</t>
  </si>
  <si>
    <t>Чи опубліковуються періодично (не рідше 1 разу на рік) на веб-сайті обласної ради звіти про виконання запитів на публічну інформацію?</t>
  </si>
  <si>
    <t>Чи опубліковано на веб-сайті обласної ради інформацію про затвердженні програми соціально-економічного та культурного розвитку, цільові програми, включаючи звіти про їх виконання?</t>
  </si>
  <si>
    <t>http://www.vinrada.gov.ua/perelik_dovgostrokovih_program.htm http://www.vinrada.gov.ua/zvit_pro_vikonannya_zahodiv_oblasnih_program.htm</t>
  </si>
  <si>
    <t>Чи опубліковано на сайті обласної ради основну інформацію про область (адміністративно-територіальний устрій, культуру, природу і т.д.)?</t>
  </si>
  <si>
    <t>Чи опубліковано на веб-сайті обласної ради в зручному для користувача вигляді порядок доступу громадян до засідань обласної ради (наприклад в окремому розділі)?</t>
  </si>
  <si>
    <t>Чи створено на веб-сайті обласної ради інструмент, який дозволяє громадськості подавати, підписувати і відстежувати електронні петиції до обласної ради?</t>
  </si>
  <si>
    <t>http://petition.te-rada.org/petition</t>
  </si>
  <si>
    <t>Чи опубліковано на веб-сайті умови отримання грантів та фінансування соціальних проектів/конкурсів з обласного бюджету жителями області?</t>
  </si>
  <si>
    <t>Чи опубліковано на веб-сайті інформацію про надані гранти та профінансовані соціальні проекти/конкурси з обласного бюджету?</t>
  </si>
  <si>
    <t>Чи опубліковано на веб-сайті обласної ради інформацію про завершені та триваючі проекти з іноземним фінансуванням, що реалізуються в області (грантових проектів, проектів міжнародної технічної допомоги), включаючи звіти про їх реалізацію?</t>
  </si>
  <si>
    <t>Чи опубліковано на веб-сайті обласної ради інформацію про відкриті освітні та культурні конкурси для участі молоді та громадян?</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</si>
  <si>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</si>
  <si>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Чи опубліковано на веб-сайті обласної ради плани державних закупівель на поточний період?</t>
  </si>
  <si>
    <t>Чи опубліковано на веб-сайті обласної ради плани державних закупівель за 2014,2015,2016 рік?</t>
  </si>
  <si>
    <t>Чи створено розділ на веб-сайті обласної ради для розміщення інформації про закупівлі обласної ради, в тому числі повідомлень про заплановані закупівлі обласної ради?</t>
  </si>
  <si>
    <t>Чи опубліковано у відповідному розділі інформацію про завершені закупівлі обласної ради (із зазначенням типу закупівлі, дати, ціни, кандидатів, їх пропозиції, протоколів засідань Комісії)?</t>
  </si>
  <si>
    <t>Чи опубліковуються на веб-сайті обласної ради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</si>
  <si>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обласної ради інформацію про закупівлі, які здійснюються через електронну систему закупівель з наданням відповідних гіперпосилань на актуальні пропозиції?</t>
  </si>
  <si>
    <t>Чи публікується на веб-сайті обласної ради перелік установ, закладів, підприємств спільної власності територіальних громад сіл, селищ, міст області?</t>
  </si>
  <si>
    <t>Чи публікується на веб-сайті обласної ради перелік об’єктів нерухомого майна спільної власності територіальних громад сіл, селищ, міст області?</t>
  </si>
  <si>
    <t>Чи опубліковано на веб-сайті обласної ради порядок та умови приватизації об’єктів права комунальної власності?</t>
  </si>
  <si>
    <t>Чи опубліковано на веб-сайті обласної ради порядок та умови відчуження об’єктів права комунальної власності?</t>
  </si>
  <si>
    <t>Чи опубліковано на веб-сайті обласної ради порядок та умови здачі в оренду об’єктів права комунальної власності?</t>
  </si>
  <si>
    <t>Чи опубліковано на веб-сайті обласної ради порядок проведення конкурсу на право купівлі/оренди об’єктів права комунальної власності?</t>
  </si>
  <si>
    <t>Чи опубліковано на сайті інформацію щодо запланованих конкурсних процедур продажу/здачі в оренду об’єктів права комунальної власності?</t>
  </si>
  <si>
    <t>Чи опубліковано на сайті інформацію про результати конкурсних процедур продажу об’єктів права комунальної власності або їх оренди?</t>
  </si>
  <si>
    <t xml:space="preserve">Чи опубліковано на сайті аналіз доцільності продажу/здачі в оренду об’єктів права комунальної власності, включаючи наявні фінансові витрати на утримання та прогнозований розмір надходжень до обласного бюджету, перед будь-яким продажем/орендою? </t>
  </si>
  <si>
    <t>Чи публікуються на постійній основі результати конкурсів щодо продажу/здачі в оренду об’єктів права комунальної власності на офіційному сайті обласної ради?</t>
  </si>
  <si>
    <t>Чи публікується на сайті інформація щодо кожного проданого/зданого в оренду об’єкту із зазначенням розміру надходжень до обласного бюджету та особи, яка виграла конкурс?</t>
  </si>
  <si>
    <t>Чи опублікований на веб-сайті обласної ради поточний бюджет зі всіма змінами?</t>
  </si>
  <si>
    <t>Чи опубліковані на веб-сайті обласної ради бюджети за 2014, 2015, 2016 роки?</t>
  </si>
  <si>
    <t>Чи публікує обласна рада на своєму веб-сайті звіт про виконання бюджету для інформування населення не менш, як 2 рази на рік?</t>
  </si>
  <si>
    <t>Чи публікує обласна рада на своєму веб-сайті проект бюджету на наступний рік не пізніше як за 20 робочих днів до дати його розгляду?</t>
  </si>
  <si>
    <t>Чи опубліковано на веб-сайті обласної ради порядок та графік проведення консультацій із громадянами та бізнесом щодо змісту проекту бюджету на наступний рік?</t>
  </si>
  <si>
    <t>Чи публікує обласна рада на своєму веб-сайті результати консультацій із громадськістю щодо бюджету на наступний рік?</t>
  </si>
  <si>
    <t>Чи впроваджено механізм залучення громадян до співпраці в бюджетному процесі обласної ради (бюджет участі)?</t>
  </si>
  <si>
    <t>Чи опубліковані на веб-сайті обласної ради контактні дані і режим роботи установ, організацій, підприємств соціального захисту, що перебувають у спільній власності територіальних громад сіл, селищ, міст області та їх контактні дані?</t>
  </si>
  <si>
    <t>Чи опубліковано на веб-сайті обласної ради інформацію про діючі програми соціального захисту?</t>
  </si>
  <si>
    <t>Чи створено окремий розділ на веб-сайті обласної ради з публікацією інформації про працевлаштування в обласній раді та/або установах, закладах, підприємствах спільної власності територіальних громад сіл, селищ, міст області?</t>
  </si>
  <si>
    <t>Чи обласна рада опублікувала на своєму веб-сайті процедуру конкурсного відбору на заміщення вакантної посади?</t>
  </si>
  <si>
    <t>Чи обласна рада публікує на своєму веб-сайті оголошення про проведення конкурсу на заміщення вакантної посади на веб-сайті обласної ради за 1 місяць до початку відбору?</t>
  </si>
  <si>
    <t>Чи обласна рада публікує на своєму веб-сайті результати процесу відбору, в тому числі підсумкової оцінки і остаточного рейтингу претендентів?</t>
  </si>
  <si>
    <t>Чи опубліковано на веб-сайті обласної ради результати процесу відбору, в тому числі підсумкової оцінки і остаточного рейтингу претендентів принаймні за останні 2 роки?</t>
  </si>
  <si>
    <t>Чи опубліковано на веб-сайті обласної ради правила поведінки для виборних посадових осіб, а також найманих працівників обласної ради (кодекс етики)?</t>
  </si>
  <si>
    <t>Чи опубліковано на веб-сайті обласної ради декларації про майно, доходи, витрати і зобов’язання фінансового характеру голови обласної ради, депутатів обласної ради за 2016 рік?</t>
  </si>
  <si>
    <t>Чи опубліковано на веб-сайті обласної ради порядок здійснення моніторингу та вирішення конфлікту інтересів?</t>
  </si>
  <si>
    <t>Чи опубліковано на веб-сайті обласної ради телефон гарячої лінії відповідних правоохоронних органів для повідомлення про наявні факти вчинення корупційних діянь працівниками обласної ради, депутатів обласної ради та голови обласної ради?</t>
  </si>
  <si>
    <t>Чи встановлено обласною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</si>
  <si>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Чи на веб-сайті обласної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обласної ради, конфлікту інтересів?</t>
  </si>
  <si>
    <t>Чи видається та публікується на веб-сайті обласної ради газета з актуальною інформацією про діяльність обласної ради та анонсами подій?</t>
  </si>
  <si>
    <t>Чи існує сторінка обласної ради у соціальній мережі Facebook?</t>
  </si>
  <si>
    <t>Чи оперативно оновлюється інформація на сторінці y Facebook?</t>
  </si>
  <si>
    <t>ID</t>
  </si>
  <si>
    <t>question_eng</t>
  </si>
  <si>
    <t>question_ukr</t>
  </si>
  <si>
    <t>category</t>
  </si>
  <si>
    <t>max points</t>
  </si>
  <si>
    <t>ans1</t>
  </si>
  <si>
    <t>ans1en</t>
  </si>
  <si>
    <t>ans2</t>
  </si>
  <si>
    <t>ans2en</t>
  </si>
  <si>
    <t>ans3</t>
  </si>
  <si>
    <t>ans3en</t>
  </si>
  <si>
    <t>ans4</t>
  </si>
  <si>
    <t>ans4en</t>
  </si>
  <si>
    <t>pts1</t>
  </si>
  <si>
    <t>pts2</t>
  </si>
  <si>
    <t>pts3</t>
  </si>
  <si>
    <t>pts4</t>
  </si>
  <si>
    <t>C16Q1</t>
  </si>
  <si>
    <t>1. Access to Information Policy</t>
  </si>
  <si>
    <t>N/A</t>
  </si>
  <si>
    <t>C16Q2</t>
  </si>
  <si>
    <t>C16Q3</t>
  </si>
  <si>
    <t>C16Q4</t>
  </si>
  <si>
    <t>C16Q5</t>
  </si>
  <si>
    <t>C16Q6</t>
  </si>
  <si>
    <t>C16Q7</t>
  </si>
  <si>
    <t>C16Q8</t>
  </si>
  <si>
    <t>C16Q9</t>
  </si>
  <si>
    <t>Is the information on the list and contact details of the Regional Council standing committees, as well as names of Council standing committees’ members published on the Regional Council website?</t>
  </si>
  <si>
    <t>C16Q10</t>
  </si>
  <si>
    <t>C16Q11</t>
  </si>
  <si>
    <t>C16Q12</t>
  </si>
  <si>
    <t>C16Q13</t>
  </si>
  <si>
    <t>C16Q14</t>
  </si>
  <si>
    <t>C16Q15</t>
  </si>
  <si>
    <t>C16Q16</t>
  </si>
  <si>
    <t>C16Q17</t>
  </si>
  <si>
    <t>C16Q18</t>
  </si>
  <si>
    <t>C16Q19</t>
  </si>
  <si>
    <t>C16Q20</t>
  </si>
  <si>
    <t>C16Q21</t>
  </si>
  <si>
    <t>8. Public Participation</t>
  </si>
  <si>
    <t>C16Q22</t>
  </si>
  <si>
    <t>C16Q23</t>
  </si>
  <si>
    <t>C16Q24</t>
  </si>
  <si>
    <t>C16Q25</t>
  </si>
  <si>
    <t>C16Q26</t>
  </si>
  <si>
    <t>C16Q27</t>
  </si>
  <si>
    <t>C16Q28</t>
  </si>
  <si>
    <t>3. Public Procurement</t>
  </si>
  <si>
    <t>C16Q29</t>
  </si>
  <si>
    <t>C16Q30</t>
  </si>
  <si>
    <t>C16Q31</t>
  </si>
  <si>
    <t>C16Q32</t>
  </si>
  <si>
    <t>C16Q33</t>
  </si>
  <si>
    <t>C16Q34</t>
  </si>
  <si>
    <t>4. Property management</t>
  </si>
  <si>
    <t>C16Q35</t>
  </si>
  <si>
    <t>C16Q36</t>
  </si>
  <si>
    <t>C16Q37</t>
  </si>
  <si>
    <t>C16Q38</t>
  </si>
  <si>
    <t>C16Q39</t>
  </si>
  <si>
    <t>C16Q40</t>
  </si>
  <si>
    <t>C16Q41</t>
  </si>
  <si>
    <t>C16Q42</t>
  </si>
  <si>
    <t xml:space="preserve">Is the analysis of expediency of the sale/rental of property, including available financial maintenance expenses and the projected amount of revenues to the region budget published before every sale/rental on the Regional Council website? </t>
  </si>
  <si>
    <t>C16Q43</t>
  </si>
  <si>
    <t>C16Q44</t>
  </si>
  <si>
    <t>C16Q45</t>
  </si>
  <si>
    <t>2. Budgeting</t>
  </si>
  <si>
    <t>C16Q46</t>
  </si>
  <si>
    <t>C16Q47</t>
  </si>
  <si>
    <t>C16Q48</t>
  </si>
  <si>
    <t>C16Q49</t>
  </si>
  <si>
    <t>C16Q50</t>
  </si>
  <si>
    <t>C16Q51</t>
  </si>
  <si>
    <t>Does the mechanism for citizen’s involvement in the budget process provided in the Regional Council (budget participation)?</t>
  </si>
  <si>
    <t>C16Q52</t>
  </si>
  <si>
    <t>Does the Regional Council publish on its website contacts and operating mode of agencies, organizations and enterprises of social protection, which are jointly owned by territorial communities of villages, towns and cities in the region and their contact information?</t>
  </si>
  <si>
    <t>5. Social Services</t>
  </si>
  <si>
    <t>C16Q53</t>
  </si>
  <si>
    <t>C16Q54</t>
  </si>
  <si>
    <t>6. Human Resources</t>
  </si>
  <si>
    <t>C16Q55</t>
  </si>
  <si>
    <t>C16Q56</t>
  </si>
  <si>
    <t>C16Q57</t>
  </si>
  <si>
    <t>C16Q58</t>
  </si>
  <si>
    <t xml:space="preserve">Does the Regional Council publish on its website the results of the selection process, including the final evaluation and the final ranking of candidates for the last 2 years? </t>
  </si>
  <si>
    <t>C16Q59</t>
  </si>
  <si>
    <t>7. Professional Ethics and Conflict of Interests</t>
  </si>
  <si>
    <t>C16Q60</t>
  </si>
  <si>
    <t>C16Q61</t>
  </si>
  <si>
    <t>C16Q62</t>
  </si>
  <si>
    <t>C16Q63</t>
  </si>
  <si>
    <t>C16Q64</t>
  </si>
  <si>
    <t>C16Q65</t>
  </si>
  <si>
    <t>9. Media</t>
  </si>
  <si>
    <t>C16Q66</t>
  </si>
  <si>
    <t>C16Q67</t>
  </si>
  <si>
    <t>Total</t>
  </si>
  <si>
    <t>TOTAL POINTS</t>
  </si>
  <si>
    <t>MAX POINTS</t>
  </si>
  <si>
    <t>%</t>
  </si>
  <si>
    <t>RANK</t>
  </si>
  <si>
    <t>Oblast</t>
  </si>
  <si>
    <t>part of Ukraine</t>
  </si>
  <si>
    <t>central</t>
  </si>
  <si>
    <t>western</t>
  </si>
  <si>
    <t>northern</t>
  </si>
  <si>
    <t>southern</t>
  </si>
  <si>
    <t>eastern</t>
  </si>
  <si>
    <t>population</t>
  </si>
  <si>
    <t>UKR</t>
  </si>
  <si>
    <t>Categories_en</t>
  </si>
  <si>
    <t>Recommendations_en</t>
  </si>
  <si>
    <t>Recommendations_ukr</t>
  </si>
  <si>
    <t>Questions_en</t>
  </si>
  <si>
    <t>Questions_ukr</t>
  </si>
  <si>
    <t>Questions included to the questionnaire</t>
  </si>
  <si>
    <t xml:space="preserve"> Secret shopper’s request_questions</t>
  </si>
  <si>
    <t>Create on the Regional Council website an online platform for communication between citizens and the Regional Council, filing complaints, suggestions and appeals, as well as requests for information.</t>
  </si>
  <si>
    <t>Створити на веб-сайті обласної ради онлайн платформу для комунікації між громадянином та обласною радою, подання скарг, пропозицій та звернень, запитів на інформацію.</t>
  </si>
  <si>
    <t>1. Is the information on convening the session published on the Regional Council website no later than 10 days prior to the session in user-friendly access (e.g. in a separate section)?</t>
  </si>
  <si>
    <t>Respond to citizens' appeals, suggestions, and complaints on the respective online platform within ten working days.</t>
  </si>
  <si>
    <t>Надавати відповідь протягом десяти робочих днів на звернення громадян, пропозиції, скарги в публічному доступі на відповідній онлайн платформі протягом десяти робочих днів.</t>
  </si>
  <si>
    <t>2. Are the preparatory materials to all sessions (including agenda, draft documents for approval) published on the Regional Council website at least two days before the meeting?</t>
  </si>
  <si>
    <t>2. Please provide the scanned copy of the document approving the  Schedule.</t>
  </si>
  <si>
    <t>Provide the possibility to track the progress of appeals, complaints, and suggestions on the respective online platform.</t>
  </si>
  <si>
    <t>Надавати можливість відстежувати стан розгляду звернень, скарг, пропозицій на відповідній онлайн платформі.</t>
  </si>
  <si>
    <t>3. Does the Regional Council publish on its website draft budgets for the following year no later than 20 working days prior to consideration for the approval?</t>
  </si>
  <si>
    <t>3. Please provide the procedure for public access to the Regional Council sessions.</t>
  </si>
  <si>
    <t>Respond to requests for information within the statutory deadlines (within five days from the date of receipt of request) and provide the requested information in full.</t>
  </si>
  <si>
    <t>Надавати відповідь на запити на публічну інформацію у встановлені законом терміни (не пізніше п'яти робочих днів з дня отримання запиту) і надавати повну інформацію за запитом.</t>
  </si>
  <si>
    <t>4. Does the Regional Council publish on its website the procedure and the schedule of consultations with citizens and businesses on content of the draft budget for the following year?</t>
  </si>
  <si>
    <t>Publish on the Region Council website the information about the head of the Regional Council, Regional Council deputies, including resume or biographical information, contact information, time and place of reception of citizens.</t>
  </si>
  <si>
    <t>Публікувати на веб-сайті обласної ради інформацію про голову обласної ради, депутатів обласної ради, зокрема: резюме чи біографічні дані та контактні дані, час та місце проведення прийому громадян.</t>
  </si>
  <si>
    <t>5. Does the Regional Council publish on its website the report on the results of public consultations on the budget for the following year?</t>
  </si>
  <si>
    <t>Publish on the Regional Council website the information on the list and contact details of the Regional Council standing committees and names of its members.</t>
  </si>
  <si>
    <t>Публікувати на веб-сайті обласної ради інформацію про перелік, поіменний склад та контактні дані постійних комісій ради.</t>
  </si>
  <si>
    <t>6. Does the mechanism for citizen’s involvement in the budget process provided in the Regional Council (budget participation)?</t>
  </si>
  <si>
    <t>Publish on the Regional Council website the information on the contact details of the Regional Council executive body and names of its members.</t>
  </si>
  <si>
    <t>Публікувати на веб-сайті обласної ради інформацію про поіменний склад та контактні дані виконавчого апарату ради.</t>
  </si>
  <si>
    <t>7. Are all the contracts and the amendments thereto published on the Regional Council website on a regular basis (providing hyperlinks between contracts, invoices and amendments to contracts for easy access to all the documents relating to the respective contract)?</t>
  </si>
  <si>
    <t>Publish on the Regional Council website in the separate section the information on convening the session no later than 10 days prior to the session.</t>
  </si>
  <si>
    <t>Публікувати в окремому розділі на веб-сайті обласної ради повідомлення про майбутні сесії обласної ради принаймні за 10 днів до початку сесії.</t>
  </si>
  <si>
    <t xml:space="preserve">8. Is there a possibility to track on the Regional Council website in a real-time mode the information on procurements carried out through the e-procurement system with the respective hyperlinks to the current offers?  </t>
  </si>
  <si>
    <t>Publish on the Regional Council website the preparatory materials to all meetings (including agenda, draft documents for approval), at least two days before the meeting.</t>
  </si>
  <si>
    <t>Публікувати на веб-сайті обласної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</si>
  <si>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 xml:space="preserve">9. Is the information on results of the competitive procedures of the sale/rental of the communal property objects published on the Regional Council website? </t>
  </si>
  <si>
    <t>Publish on the Regional Council website the Regional Council meetings materials (including transcripts, audio/video recording of the meetings, minutes of the sessions, and the results of roll-call votes).</t>
  </si>
  <si>
    <t>Публікувати на веб-сайті обласної ради матеріали засідань обласної ради (в тому числі  аудіо/відеозапис засідання, протоколи засідань, результати поіменного голосування).</t>
  </si>
  <si>
    <t>10. Is the analysis of expediency of the sale/rental of property, including available financial maintenance expenses and the projected amount of revenues to the region budget published before every sale/rental on the Regional Council website?</t>
  </si>
  <si>
    <t xml:space="preserve">Publish on the Regional Council website the Regional Council standing committees’ meetings materials (including transcripts, audio/video recording of the meetings, minutes of the meetings, and the results of roll-call votes). </t>
  </si>
  <si>
    <t>Публікувати на веб-сайті обласної ради матеріали засідань постійних комісій обласної ради (в тому числі аудіо/відеозапис засідання, протоколи засідань, результати поіменного голосування).</t>
  </si>
  <si>
    <t xml:space="preserve">11. Did the Regional Council publish the procedure for the competition aimed at filling the vacant posts in the Regional Council?  </t>
  </si>
  <si>
    <t>Publish on the Regional Council website the Regional Council decisions and regular reports on the work of the head of the Regional Council (at least annually).</t>
  </si>
  <si>
    <t>Оприлюднювати на веб-сайті обласної ради рішення ради та звіти голови обласної ради про його роботу (не рідше 1 разу на рік).</t>
  </si>
  <si>
    <t>12. Does the Regional Council publish on its website all announcements of competition aimed at filling the vacant post 1 month prior to the selection?</t>
  </si>
  <si>
    <t xml:space="preserve">Periodically (at least annually) publish on the Regional Council website the reports on the processing of requests for public information. </t>
  </si>
  <si>
    <t>Періодично (не рідше 1 разу на рік) публікувати на веб-сайті обласної ради звіти про виконання запитів на публічну інформацію.</t>
  </si>
  <si>
    <t xml:space="preserve">13. Did the Regional Council publish on its website rules of conduct for the elected officials and employees of the Regional Council (Code of Ethics)?  </t>
  </si>
  <si>
    <t xml:space="preserve">Publish on the Regional Council website the information on the approved socio-economic and cultural development programs, target programs, as well as reports on their implementation. </t>
  </si>
  <si>
    <t>Публікувати на сайті обласної ради інформацію про затвердженні програми соціально-економічного та культурного розвитку відповідної області, цільові програми, включаючи звіти про їх виконання.</t>
  </si>
  <si>
    <t>14. Did the Regional Council publish on its website the procedure for monitoring and resolving conflicts of interest?</t>
  </si>
  <si>
    <t>Publish on the Regional Council website the basic information about the region (administrative-territorial structure, culture, nature, etc).</t>
  </si>
  <si>
    <t>Публікувати на веб-сайті обласної ради основну інформацію про область (адміністративно-територіальний устрій, культуру, природу і т.д.).</t>
  </si>
  <si>
    <t>15. Did the Regional Council establish a special regime of reporting on acts of misconduct (create special channels of information for the whistleblowers; introduce protection measures for the whistleblowers)?</t>
  </si>
  <si>
    <t>16. Does the Regional Council publish and disseminate the newspaper with the relevant information about the activities of Regional Council and announcements of the events?</t>
  </si>
  <si>
    <t>Чи публікується на веб-сайті обласної ради звіти голови обласної ради про його роботу (не рідше 1 разу на рік)?</t>
  </si>
  <si>
    <t xml:space="preserve">Approve and publish on the Regional Council website the procedure for the public access to the Regional Council meetings. </t>
  </si>
  <si>
    <t>Затвердити та опублікувати на веб-сайті обласної ради порядок доступу громадян до засідань обласної ради.</t>
  </si>
  <si>
    <t xml:space="preserve">Launch on the Regional Council website an instrument allowing the public to submit, track and sign electronic petitions to the Regional Council.  </t>
  </si>
  <si>
    <t>Ввести на веб-сайті обласної ради інструмент, який дозволить громадськості подавати, підписувати і відстежувати електронні петиції до обласної ради.</t>
  </si>
  <si>
    <t xml:space="preserve">Approve and publish on the Regional Council website the conditions for providing grants and funding of business projects from the regional budget to the regional residents. </t>
  </si>
  <si>
    <t>Затвердити та опублікувати на веб-сайті умови отримання грантів та фінансування соціальних проектів/конкурсів з обласного бюджету жителями області.</t>
  </si>
  <si>
    <t xml:space="preserve">Publish on the Regional Council website the information on the given grants and business projects financed from the regional budget. </t>
  </si>
  <si>
    <t>Опубліковувати на веб-сайті інформацію про надані гранти та профінансовані соціальні проекти/конкурси з обласного бюджету.</t>
  </si>
  <si>
    <t xml:space="preserve">Publish on the Regional Council website the information on the completed and ongoing projects with foreign funding, implemented in the region (grant projects, international technical assistance projects), including reports on their implementation. </t>
  </si>
  <si>
    <t>Публікувати на веб-сайті обласної ради інформацію про минулі та триваючі проекти з іноземним фінансуванням, що реалізуються в області (грантових проектів, проектів міжнародної технічної допомоги), включаючи звіти про їх реалізацію.</t>
  </si>
  <si>
    <t xml:space="preserve">Publish on the Regional Council website the information on the open educational and cultural competitions for participation of youth and citizens. </t>
  </si>
  <si>
    <t>Публікувати на веб-сайті обласної ради інформацію про відкриті освітні та культурні конкурси для участі молоді та громадян.</t>
  </si>
  <si>
    <t xml:space="preserve">Create on the Regional Council website a separate section in English, where the foreigners may find postal contact details, phone numbers of the Regional Council management in specific fields and the head of the Regional Council.  </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</si>
  <si>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</si>
  <si>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Publish on the Regional Council website the Regional Council procurement plan.</t>
  </si>
  <si>
    <t>Публікувати на веб-сайті обласної ради плани державних закупівель.</t>
  </si>
  <si>
    <t xml:space="preserve">Create on the Regional Council website a separate section containing publication of information on the Regional Council procurements, including notifications on the planned Regional Council procurements. </t>
  </si>
  <si>
    <t>Створити розділ на веб-сайті з публікацією інформації про закупівлі обласної ради, в тому числі повідомлень про заплановані закупівлі обласної ради.</t>
  </si>
  <si>
    <t xml:space="preserve">Publish in the respective section the information on the completed Regional Council procurements. The section shall contain all the information on procurements - type of procurement, date, price, candidates, their proposals, minutes of meetings of the Commission. </t>
  </si>
  <si>
    <t>Публікувати у відповідному розділі інформацію про завершені закупівлі обласної ради. Розділ повинен містити всю інформацію про закупівлі - тип закупівлі, дату, ціну, кандидатів, їх пропозиції, протоколи засідань Комісії.</t>
  </si>
  <si>
    <t xml:space="preserve">Publish on the Regional Council website all the contracts, including amendments thereto, on a regular basis. Make hyperlinks between contracts, invoices and amendments to contracts for the easy access to all the documents relating to the respective contract. </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</si>
  <si>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</si>
  <si>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 xml:space="preserve">Reflect on the Regional Council website in a real-time mode the information on procurements carried out through the e-procurement system providing the respective hyperlinks to the current offers.  </t>
  </si>
  <si>
    <t>Відображати в режимі реального часу на веб-сайті обласної ради інформацію про закупівлі, які здійснюються через електронну систему закупівель з наданням відповідних гіперпосилань на актуальні пропозиції.</t>
  </si>
  <si>
    <t>Publish on the Regional Council website the list of agencies, institutions, enterprises joint property of territorial communities of villages, towns and cities in the region.</t>
  </si>
  <si>
    <t>Публікувати на веб-сайті перелік установ, закладів, підприємств спільної власності територіальних громад сіл, селищ, міст області.</t>
  </si>
  <si>
    <t>Publish on the Regional Council website the list of real property of joint property of territorial communities of villages, towns and cities in the region.</t>
  </si>
  <si>
    <t>Публікувати на веб-сайті перелік об’єктів нерухомого майна спільної власності територіальних громад сіл, селищ, міст області.</t>
  </si>
  <si>
    <t>Approve and publish on the Regional Council website the procedure and conditions of communal property objects’ privatization.</t>
  </si>
  <si>
    <t>Затвердити та опублікувати на веб-сайті обласної ради порядок та умови приватизації об’єктів права комунальної власності.</t>
  </si>
  <si>
    <t xml:space="preserve">Approve and publish on the Regional Council website the procedure and conditions for the deprivation of the right to use communal property objects. </t>
  </si>
  <si>
    <t>Затвердити та опублікувати на веб-сайті обласної ради порядок та умови відчуження об`єктів права комунальної власності.</t>
  </si>
  <si>
    <t xml:space="preserve">Approve and publish on the Regional Council website the procedure and conditions of the territorial community’s property rental. </t>
  </si>
  <si>
    <t>Затвердити та опублікувати на веб-сайті обласної ради порядок та умови здачі в оренду об`єктів права комунальної власності.</t>
  </si>
  <si>
    <t xml:space="preserve">Approve and publish on the Regional Council website the procedure of competition for the right to purchase/rent the territorial community’s property.  </t>
  </si>
  <si>
    <t>Затвердити та опублікувати на веб-сайті обласної ради порядок проведення конкурсу на право купівлі/оренди об`єктів права комунальної власності.</t>
  </si>
  <si>
    <t xml:space="preserve">Publish on the Regional Council website the information on the planned competitive procedures for the sale/rental of the territorial community’s property. </t>
  </si>
  <si>
    <t>Публікувати на сайті інформацію щодо запланованих конкурсних процедур продажу/здачі в оренду об’єктів права комунальної власності.</t>
  </si>
  <si>
    <t xml:space="preserve">Publish on the Regional Council website the information on results of the competitive procedures of the sale/rental of the communal property objects. </t>
  </si>
  <si>
    <t>Публікувати на сайті інформацію про результати конкурсних процедур продажу об’єктів права комунальної власності або їх оренди.</t>
  </si>
  <si>
    <t>Before every sale/rental, publish on the Regional Council website the analysis of expediency of the sale/rental of property, including available financial maintenance expenses and the projected amount of revenues to the regional budget.</t>
  </si>
  <si>
    <t>Публікувати на сайті аналіз доцільності продажу/здачі в оренду об`єктів права комунальної власності, включаючи наявні фінансові витрати на утримання та прогнозований розмір надходжень до обласного бюджету, перед будь-яким продажем/орендою.</t>
  </si>
  <si>
    <t xml:space="preserve">Publish on the Regional Council website the results of competitions for the sale/rental of property on a regular basis. Send results and minutes of the competition to all the participants of the competition. </t>
  </si>
  <si>
    <t>Публікувати результати конкурсів щодо продажу/здачі в оренду об`єктів права комунальної власності на офіційному сайті обласної ради на постійній основі. Надсилати результати, а також протоколи конкурсу всім учасникам конкурсу.</t>
  </si>
  <si>
    <t xml:space="preserve">Publish on the Regional Council website the information regarding every sold/rented object with indication of the amount of revenues to the region budget and a person who has won the competition. </t>
  </si>
  <si>
    <t>Публікувати на сайті інформацію щодо кожного проданого/зданого в оренду об’єкту із зазначенням розміру надходжень до обласного бюджету та особи, яка виграла конкурс.</t>
  </si>
  <si>
    <t>Publish on the Regional Council website the current budget with all the amendments.</t>
  </si>
  <si>
    <t>Публікувати на веб-сайті обласної ради поточний бюджет зі всіма змінами.</t>
  </si>
  <si>
    <t xml:space="preserve">Regularly publish the previous budgets (at least for the last 3 years). </t>
  </si>
  <si>
    <t>Постійно публікувати минулі бюджети (принаймні за 3 останні роки).</t>
  </si>
  <si>
    <t xml:space="preserve">Publish on the Regional Council website the reports on the implementation of the budget for informing the population no less than 2 times a year. </t>
  </si>
  <si>
    <t>Публікувати на веб-сайті обласної ради звіт про виконання бюджету для інформування населення не менш, як 2 рази на рік.</t>
  </si>
  <si>
    <t xml:space="preserve">Publish on the Regional Council website a draft budget for the following year. </t>
  </si>
  <si>
    <t>Публікувати на веб-сайті обласної ради проект бюджету на наступний рік.</t>
  </si>
  <si>
    <t xml:space="preserve">Approve and publish on the Regional Council website the procedure and the schedule of consultations with citizens and businesses on content of the draft budget for the following year. </t>
  </si>
  <si>
    <t>Затвердити та опублікувати на веб-сайті обласної ради порядок та графік проведення консультацій із громадянами та бізнесом щодо змісту проекту бюджету на наступний рік.</t>
  </si>
  <si>
    <t xml:space="preserve">Publish on the Regional Council website the report on the results of public consultations on the budget for the following year. </t>
  </si>
  <si>
    <t>Публікувати звіт про результати консультацій із громадськістю щодо бюджету на наступний рік на веб-сайті обласної ради.</t>
  </si>
  <si>
    <t xml:space="preserve">Provide and publish on the Regional Council website the mechanism for citizen’s involvement in the budget process in the Regional Council (budget participation).  </t>
  </si>
  <si>
    <t>Запровадити та опублікувати на веб-сайті обласної ради механізм залучення громадян до співпраці в бюджетному процесі обласної ради (бюджет участі).</t>
  </si>
  <si>
    <t>Publish on the Regional Council website the list of agencies, organizations and enterprises of social protection, which are jointly owned by territorial communities of villages, towns and cities in the region and their contact information.</t>
  </si>
  <si>
    <t>Публікувати на веб-сайті обласної ради контактні дані і режим роботи установ, організацій, підприємств соціального захисту, що перебувають у спільній власності територіальних громад сіл, селищ, міст області та їх контактні дані.</t>
  </si>
  <si>
    <t xml:space="preserve">Publish on the Regional Council website the information on the existing social protection programs. </t>
  </si>
  <si>
    <t>Опублікувати на веб-сайті обласної ради інформацію про діючі програми соціального захисту.</t>
  </si>
  <si>
    <t xml:space="preserve">Create on the Regional Council website a separate section for publishing information on the employment with the Regional Council and/or with agencies, institutions, enterprises joint property of territorial communities of villages, towns and cities in the region.  </t>
  </si>
  <si>
    <t>Створити розділ на веб-сайті обласної ради з публікацією інформації про працевлаштування в обласній раді та/або установах, закладах, підприємствах спільної власності територіальних громад сіл, селищ, міст області.</t>
  </si>
  <si>
    <t xml:space="preserve">Approve and publish in the respective section of the Regional Council website the procedure for the competition aimed at filling the vacant posts in the Regional Council. </t>
  </si>
  <si>
    <t>Встановити та опублікувати у відповідному розділі на веб-сайті обласної ради порядок проведення конкурсу на заміщення вакантних посад обласної ради.</t>
  </si>
  <si>
    <t>Make the employees’ selection process transparent and accountable to the public.</t>
  </si>
  <si>
    <t>Зробити процес відбору працівників прозорим і підзвітним громадськості.</t>
  </si>
  <si>
    <t xml:space="preserve">Publish in the respective section of the Regional Council website the announcements of competition aimed at filling the vacant post 1 month prior to the selection. </t>
  </si>
  <si>
    <t>Публікувати у відповідному розділі на веб-сайті обласної ради оголошення про проведення конкурсу на заміщення вакантної посади на веб-сайті обласної ради за 1 місяць до початку відбору.</t>
  </si>
  <si>
    <t xml:space="preserve">Publish in the respective section of the Regional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 </t>
  </si>
  <si>
    <t>Публікувати у відповідному розділі на веб-сайті обласної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</si>
  <si>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 xml:space="preserve">Approve and publish on the Regional Council website rules of conduct for the elected officials and employees of the Regional Council (Code of Ethics).  </t>
  </si>
  <si>
    <t>Затвердити та опублікувати на веб-сайті обласної ради правила поведінки для виборних посадових осіб, а також найманих працівників обласної ради (кодекс етики).</t>
  </si>
  <si>
    <t xml:space="preserve">Publish on the Regional Council website the declarations of property, income, expenses and financial obligations of the head of the Regional Council and regional council members, for the period of occupation of positions and for a year after they resign. </t>
  </si>
  <si>
    <t>Опублікувати на веб-сайті обласної ради декларації про майно, доходи, витрати і зобов’язання фінансового характеру голови обласної ради, депутатів обласної ради, за період перебування ними на посадах та рік потому.</t>
  </si>
  <si>
    <t xml:space="preserve">Approve and publish on the Regional Council website the procedure for monitoring and resolving conflicts of interest. </t>
  </si>
  <si>
    <t>Затвердити та опублікувати на веб-сайті обласної ради порядок здійснення моніторингу та вирішення конфлікту інтересів.</t>
  </si>
  <si>
    <t xml:space="preserve">Publish on the Regional Council website the hotline telephone number of the relevant law enforcement bodies for the reporting about the facts of corruption committed by the Regional Council employees, Regional Council members and the head of the Regional Council.  </t>
  </si>
  <si>
    <t>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обласної ради, депутатів обласної ради та голови обласної ради.</t>
  </si>
  <si>
    <t>Establish a special regime of reporting on acts of misconduct (create special channels of information for the whistleblowers; introduce protection measures for the whistleblowers). Such a regime may be approved and published on the Regional Council website in the form of the internal anti-corruption plan.</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</si>
  <si>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обласної ради у формі внутрішнього антикорупційного плану.</t>
  </si>
  <si>
    <t xml:space="preserve">Create on the Regional Council website a separate section for the public, where one may leave messages (complaints) about violations of the code of ethics, illegal practices of the Regional Council employees, conflicts of interests. The section should contain a hotline number for the respective notifications.   </t>
  </si>
  <si>
    <t>Створити окремий розділ веб-сайту обласної влади для громадськості, в якому можна залишити повідомлення (скарги) про порушення кодексу етики, незаконні практики працівників обласної ради, конфлікту інтересів. Розділ повинен містити номер гарячої лінії для відповідних повідомлень.</t>
  </si>
  <si>
    <t>Publish and disseminate on the Regional Council website the newspaper with the relevant information about the activities of Regional Council and announcements of the events.</t>
  </si>
  <si>
    <t>Видавати, розповсюджувати та публікувати на веб-сайті обласної ради газету з актуальною інформацією про діяльність обласної ради та анонсами подій.</t>
  </si>
  <si>
    <t>To set up a page on Facebook.</t>
  </si>
  <si>
    <t>Створити сторінку обласної ради у соціальній мережі.</t>
  </si>
  <si>
    <t>Is there a page of the Regional Council on  Facebook?</t>
  </si>
  <si>
    <t>To update the information on the Facebook page.</t>
  </si>
  <si>
    <t>Оновлювати інформацію на сторінці обласної ради у соціальній мережі.</t>
  </si>
  <si>
    <t>Population is indicated according to the official data of the State Statistics Service as of April 1, 2017</t>
  </si>
  <si>
    <t>x</t>
  </si>
  <si>
    <t>more than 2 million</t>
  </si>
  <si>
    <t>between 1,2 and 2 million</t>
  </si>
  <si>
    <t>less than 1,2 million</t>
  </si>
  <si>
    <t>score</t>
  </si>
  <si>
    <t>rank</t>
  </si>
  <si>
    <t>sum</t>
  </si>
  <si>
    <t>max</t>
  </si>
  <si>
    <t>Region</t>
  </si>
  <si>
    <t>number</t>
  </si>
  <si>
    <t>control</t>
  </si>
  <si>
    <t>best</t>
  </si>
  <si>
    <t>worst</t>
  </si>
  <si>
    <t>best%</t>
  </si>
  <si>
    <t>worst%</t>
  </si>
  <si>
    <t>all cities</t>
  </si>
  <si>
    <t>Total average</t>
  </si>
  <si>
    <t>points</t>
  </si>
  <si>
    <t>max categories</t>
  </si>
  <si>
    <t>% categories</t>
  </si>
  <si>
    <t>https://www.oblradack.gov.ua/sklad-postynyh-komisij</t>
  </si>
  <si>
    <t>https://www.oblradack.gov.ua/aparat-radi-telefonniy-dovdnik-0</t>
  </si>
  <si>
    <t xml:space="preserve">«Анонси»: https://www.oblradack.gov.ua/
https://www.oblradack.gov.ua/rozporyadzhennya-pro-sklikannya-sesy-oblasnoyi-radi
«Розпорядження про скликання сесій обласної ради»:  https://www.oblradack.gov.ua/rozporyadzhennya-pro-sklikannya-sesy-oblasnoyi-radi
</t>
  </si>
  <si>
    <t xml:space="preserve">Розділ «Документи», рубрика «Рішення сесій обласної ради» https://www.oblradack.gov.ua/ostanni-rishennya-sesyi
</t>
  </si>
  <si>
    <t>Розділ «Документи», рубрика «Рішення сесій обласної ради» https://www.oblradack.gov.ua/ostanni-rishennya-sesyi</t>
  </si>
  <si>
    <t>https://www.oblradack.gov.ua/rozdl-zvti</t>
  </si>
  <si>
    <t xml:space="preserve">У розділі «Обласні програми» 
https://www.oblradack.gov.ua/oblasn-programi  публікуються  програми соціально-економічного та культурного розвитку регіону, затверджені обласною радою. 
Стан виконання обласних програм розглядається на пленарних засіданнях відповідно до плану роботи обласної ради. Інформації  публікуються на веб-сайті у розділах:
 «Матеріали до сесії обласної ради» (https://www.oblradack.gov.ua/materiali-chergovoyi-sesyi-oblasnoyi-radi);
«Документи», рубрика «Рішення сесій обласної ради» https://www.oblradack.gov.ua/ostanni-rishennya-sesyi
</t>
  </si>
  <si>
    <t xml:space="preserve">Географічне положення: https://www.oblradack.gov.ua/geografichne-pologennja
Історія:  https://www.oblradack.gov.ua/istoria
Символіка: https://www.oblradack.gov.ua/symvolika
Населення: https://www.oblradack.gov.ua/naselennja
Адміністративно-територіальний устрій : https://www.oblradack.gov.ua/administratyvno-teretorialnij-ustrij
Історичні та культурні об’єкти: https://www.oblradack.gov.ua/istorychni-ta-kulturni-obekty
</t>
  </si>
  <si>
    <t>https://pt.oblradack.gov.ua/</t>
  </si>
  <si>
    <t xml:space="preserve">«Обласна комунальна власність», 
Рішення обласної ради 
від 20.04.2018 № 22-14/VІІ . https://www.oblradack.gov.ua/upravlnnya-maynom-oblasnoyi-komunalnoyi-vlasnost-vikonavchogo-aparatu-oblasnoyi-radi. https://www.oblradack.gov.ua/5374-xh-sesia-oblasnoii-radi-vi-sklikannia
</t>
  </si>
  <si>
    <t xml:space="preserve">Додаток 2 до рішення обласної ради 
від 20.04.2018 № 22-14/VІІ 
https://www.oblradack.gov.ua/5374-xh-sesia-oblasnoii-radi-vi-sklikannia
</t>
  </si>
  <si>
    <t xml:space="preserve">«Документи», «Рішення»
Рішення сесії Черкаської обласної ради від 16.11.2018  № 26-13/VII, із змінами внесеними рішенням обласної ради від 11.10.2019 № 32-30 VII
https://www.oblradack.gov.ua/xkhvi-sesiya-oblasnoi-radi-vii-sklikannya
</t>
  </si>
  <si>
    <t xml:space="preserve">«Обласна комунальна власність», 
Порядок відчуження об'єктів спільної власності територіальних громад сіл, селищ, міст Черкаської області (Із змінами, внесеними згідно із рішенням Черкаської обласної ради від 28.11.2017 № 18-12/VII) https://www.oblradack.gov.ua/normativno-regulyatorn-akti
</t>
  </si>
  <si>
    <t xml:space="preserve">«Анонси», «Оголошення про передачу в оренду вільних площ»
https://www.oblradack.gov.ua/ogoloshennya-pro-peredachu-v-orendu-vilnikh-primischen
</t>
  </si>
  <si>
    <t xml:space="preserve">В пояснювальних записках до проектів рішень https://www.oblradack.gov.ua/materiali-chergovoyi-sesyi-oblasnoyi-radi
</t>
  </si>
  <si>
    <t xml:space="preserve">«Обласна комунальна власність», Переліки діючих договорів оренди
https://www.oblradack.gov.ua/upravlnnya-maynom-oblasnoyi-komunalnoyi-vlasnost-vikonavchogo-aparatu-oblasnoyi-radi
</t>
  </si>
  <si>
    <t>https://www.oblradack.gov.ua/oblasniy-byudzhet</t>
  </si>
  <si>
    <t>https://www.oblradack.gov.ua/zvity-pro-vykonannja-oblasnogo-bjdgetu</t>
  </si>
  <si>
    <t xml:space="preserve">https://www.oblradack.gov.ua/materiali-chergovoyi-sesyi-oblasnoyi-radi
</t>
  </si>
  <si>
    <t>https://www.oblradack.gov.ua/oblasn-programi</t>
  </si>
  <si>
    <t>https://www.oblradack.gov.ua/files/docs/Vakansii/Porjadok_konkurs.pdf</t>
  </si>
  <si>
    <t>Оголошення про проведення конкурсу опубліковується у пресі та на офіційному веб-сайті обласної ради не пізніше, ніж за місяць до початку конкурсу. На офіційному веб-сайті обласної ради створено  розділ «Оголошення про проведення конкурсу» в ньому розміщується актуальна інформація. На даний час у виконавчому апараті обласної ради конкурси на заміщення вакантних посад не оголошені, тому відповідне оголошення відсутнє.</t>
  </si>
  <si>
    <t>https://www.oblradack.gov.ua/ogoloshennia-pro-provedennia-konkursu</t>
  </si>
  <si>
    <t xml:space="preserve">http://oblradack.gov.ua/files/docs/Anticorupcija/navch2.pdf
</t>
  </si>
  <si>
    <t>http://www.oblradack.gov.ua/telefon-dovri</t>
  </si>
  <si>
    <t>Електронна приймальня на сайті облісної ради https://chor.gov.ua/zv-yazki-z-gromadskistyu/elektronna-priymalnya</t>
  </si>
  <si>
    <t>https://chor.gov.ua/oblasna-rada/vikonavchiy-aparat/spisok-pratsivnikiv</t>
  </si>
  <si>
    <t>https://chor.gov.ua/protokoli-ta-rekomendatsiji-postijnikh-komisij</t>
  </si>
  <si>
    <t>https://chor.gov.ua/normativni-dokumenti/rishennya/itemlist/category/231-7-sklikannya</t>
  </si>
  <si>
    <t>https://chor.gov.ua/zv-yazki-z-gromadskistyu/item/113-zviti</t>
  </si>
  <si>
    <t>https://chor.gov.ua/oblasni-programi/item/6525-chynni-oblasni-prohramy-zizminamy</t>
  </si>
  <si>
    <t xml:space="preserve">https://chor.gov.ua/nash-kray/administrativno-teritorialniy-ustriy ; https://chor.gov.ua/nash-kray/istoriya ;  https://chor.gov.ua/nash-kray/vidatni-osobistosti </t>
  </si>
  <si>
    <t>https://chor.gov.ua/normativni-dokumenti/rishennya/item/6297-pro-zatverdzhennia-perelikiv-ob-iektiv-spilnoi-vlasnosti-terytori</t>
  </si>
  <si>
    <t>https://ukm.chor.gov.ua/pro-upravlinnya-komunalnogo-majna/ob-ekti-komunalnoji-vlasnosti/item/71-perelik-ob-iektiv-nerukhomoho-maina-spilnoi-vlasnosti-terytorialn</t>
  </si>
  <si>
    <t>https://ukm.chor.gov.ua/normativni-dokumenti/normativno-pravova-informatsiya/item/641-polozhennia-pro-poriadok-peredachi-ob-iektiv-prava-spilnoi-vlasno</t>
  </si>
  <si>
    <t>https://ukm.chor.gov.ua/normativni-dokumenti/normativno-pravova-informatsiya/item/6-polozhennia-pro-poriadok-vidchuzhennia-ta-spysannia-maina-shcho-i</t>
  </si>
  <si>
    <t>https://ukm.chor.gov.ua/potochna-diyalnist/informatsiya-pro-provedennya-konkursiv-na-pravo-orendi-komunalnogo-majna-oblasti</t>
  </si>
  <si>
    <t>https://ukm.chor.gov.ua/2016-02-05-07-05-44</t>
  </si>
  <si>
    <t>https://chor.gov.ua/oblasnij-byudzhet</t>
  </si>
  <si>
    <t>https://chor.gov.ua/component/k2/item/4369-pro-biudzhetnyi-rehlament-chernihivskoi-rady</t>
  </si>
  <si>
    <t>https://chor.gov.ua/protokoli-ta-rekomendatsiji-postijnikh-komisij/item/4058-protokoly</t>
  </si>
  <si>
    <t>https://chor.gov.ua/oblasna-rada/vakansiji ; https://chor.gov.ua/nasha-diyalnist/anonsi</t>
  </si>
  <si>
    <t>https://chor.gov.ua/nasha-diyalnist/anonsi/item/8412-informatsiia-pro-konkurs-na-posadu-dyrektora-komunalnoho-pidpryie</t>
  </si>
  <si>
    <t>https://chor.gov.ua/antikoruptsijna-diyalnist</t>
  </si>
  <si>
    <t>Бюджетний кодекс України не містить положень щодо проведення консультацій із громадянами та бізнесом щодо змісту проекту бюджету на наступний рік. Проте пленарні засідання сесій та засідання постійних комісій, на яких розглядається проект рішення "Про обласний бюджет", проводяться відкрито та гласно, до участі у засіданнях допускаються громадяни. Тому затвердження такого порядку та графіку є недоцільним.</t>
  </si>
  <si>
    <t>для комун.закладів ох.здоров'я http://oblrada.rv.ua/komunalna_vlasnist/postiyno_diyucha_konkursna_komisiya/rishennya_postiyno_diyuchoyi_konkursnoyi_komisiyi/ для комун. закладів освіти http://oblrada.rv.ua/komunalna_vlasnist/postiyno_diyucha_konkursna_komisiya_osvita/rishennya_postiyno_diyuchoyi_konkursnoyi_komisiyi/ Також опубліковані відеозаписи конкурсного відбору: заклади ох.здоров'я - http://oblrada.rv.ua/komunalna_vlasnist/postiyno_diyucha_konkursna_komisiya/zasidannya_postiyno_diyuchoyi_konkursnoyi_komisiyi/ , заклади освіти - http://oblrada.rv.ua/komunalna_vlasnist/postiyno_diyucha_konkursna_komisiya_osvita/zasidannya_postiyno_diyuchoyi_konkursnoyi_komisiyi/</t>
  </si>
  <si>
    <t>http://zor.gov.ua/content/zvernennya-gromadyan</t>
  </si>
  <si>
    <t>http://zor.gov.ua/postiyni_komisii</t>
  </si>
  <si>
    <t>http://zor.gov.ua/viddili</t>
  </si>
  <si>
    <t>http://zor.gov.ua Розділ на головній сторінці веб-сайту "АНОНСИ ПОДІЙ ТА ПУБЛІКАЦІЇ"</t>
  </si>
  <si>
    <t>http://zor.gov.ua/sites/default/files/rishennya/07_22_28.zip</t>
  </si>
  <si>
    <t>http://zor.gov.ua/content/dostup-do-publichnoyi-informaciyi</t>
  </si>
  <si>
    <t>http://zor.gov.ua/content/perelik-naboriv-danyh-shcho-pidlyagayut-oprylyudnennyu-u-formi-vidkrytyh-danyh</t>
  </si>
  <si>
    <t>http://petition.zor.gov.ua</t>
  </si>
  <si>
    <t xml:space="preserve">http://zor.gov.ua На веб-сайті Запорізької обласної ради є посилання на сторінку Запорізької обласної ради; https://www.dzo.com.ua/companies/18061 </t>
  </si>
  <si>
    <t>http://zor.gov.ua/content/informaciyne-povidomlennya</t>
  </si>
  <si>
    <t>http://zor.gov.ua/content/regulyatorni-akty (APB оренда, АРВ приватизація) ; http://zor.gov.ua/content/perelik-naboriv-danyh-shcho-pidlyagayut-oprylyudnennyu-u-formi-vidkrytyh-danyh (п.28)</t>
  </si>
  <si>
    <t>http://zor.gov.ua/node/4578/</t>
  </si>
  <si>
    <t>http://zor.gov.ua/content/zakonodavstvo останній пункт на сторінці</t>
  </si>
  <si>
    <t>http://zor.gov.ua/content/povidomlennya-pro-korupciyu</t>
  </si>
  <si>
    <t>https://www.facebook.com/zpoblrada/</t>
  </si>
  <si>
    <t>http://www.orada.if.ua/депутатський-склад-за-комісіями/</t>
  </si>
  <si>
    <t>http://www.orada.if.ua/проєкти-рішень/</t>
  </si>
  <si>
    <t>http://www.orada.if.ua/протоколи-сесій/, http://www.orada.if.ua/результати-поіменних голосувань/</t>
  </si>
  <si>
    <t>http://www.orada.if.ua/протоколи-засідань-постійних-комісі/</t>
  </si>
  <si>
    <t>http://www.orada.if.ua/рішення-обласної-ради/</t>
  </si>
  <si>
    <t>http://www.orada.if.ua/конкурс-проектів-та-програм-місцевог/</t>
  </si>
  <si>
    <t>http://www.orada.if.ua/en/regional-council/contacts/</t>
  </si>
  <si>
    <t>http://www.orada.if.ua/документи/документи-управління-обєктами/переліки-майна/</t>
  </si>
  <si>
    <t>http://www.orada.if.ua/документи/документи-управління-обєктами/повідомлення/</t>
  </si>
  <si>
    <t>http://www.orada.if.ua/документи/документи-управління-обєктами/результати-конкурсів/</t>
  </si>
  <si>
    <t>http://www.orada.if.ua/обласний-бюджет/бюджети-минулих-років/</t>
  </si>
  <si>
    <t>https://www.orada.if.ua/news/</t>
  </si>
  <si>
    <t>https://www.orada.if.ua/обласна-рада/регламент-обласної-ради/</t>
  </si>
  <si>
    <t>https://www.orada.if.ua/документи/методичні-рекомендації-з-питань-запо/</t>
  </si>
  <si>
    <t>https://www.orada.if.ua/запобігання-проявам-корупції/</t>
  </si>
  <si>
    <t>https://www.facebook.com/orada.if.ua/</t>
  </si>
  <si>
    <t>https://mail.lvivoblrada.gov.ua/the-structure/struktura-aparatu</t>
  </si>
  <si>
    <t xml:space="preserve">https://www.lvivoblrada.gov.ua/plenary-sessions/poryadok-dennii-1
https://www.lvivoblrada.gov.ua/plenary-sessions/proekti-rishen/proekti-rishen-pidgotovlenni-dlya-rozglyadu
https://www.lvivoblrada.gov.ua/plenary-sessions/proekti-rishen-iniciativa/iniciativa-deputata-grupi-deputativ
https://www.lvivoblrada.gov.ua/plenary-sessions/proekti-rishen-iniciativa/iniciativa-vikonavchih-organiv-vladi
https://www.lvivoblrada.gov.ua/plenary-sessions/proekti-rishen-iniciativa/iniciativa-pidrozdiliv-oblasnoji-radi
</t>
  </si>
  <si>
    <t>https://mail.lvivoblrada.gov.ua/the-public-information/zviti-1</t>
  </si>
  <si>
    <t>https://prozorro.gov.ua/tender/search?edrpou=25255072&amp;edrpou=22340506</t>
  </si>
  <si>
    <t xml:space="preserve">https://lvivoblrada.gov.ua/activity/privatizaciyu
</t>
  </si>
  <si>
    <t>https://lvivoblrada.gov.ua/plenary-sessions/proekti-rishen/proekti-rishen-pidgotovlenni-dlya-rozglyadu</t>
  </si>
  <si>
    <t>Анонс на сайті про громадські слухання бюджету</t>
  </si>
  <si>
    <t>https://lvivoblrada.gov.ua/the-structure/vakansiji</t>
  </si>
  <si>
    <t>https://lvivoblrada.gov.ua/the-public-information/zapobigannya-proyavam-korupciji</t>
  </si>
  <si>
    <t>http://oblrada.odessa.gov.ua/zvernennya-do-golovy-oblrady/</t>
  </si>
  <si>
    <t>http://oblrada.odessa.gov.ua/pro-oblasnu-radu/deputatskyj-korpus/postijni-komisiyi/</t>
  </si>
  <si>
    <t>http://oblrada.odessa.gov.ua/dokumenty/proekty-rishen-2/</t>
  </si>
  <si>
    <t>http://oblrada.odessa.gov.ua/pro-oblasnu-radu/deputatskyj-korpus/zvity/</t>
  </si>
  <si>
    <t>http://oblrada.odessa.gov.ua/zvernennya-gromadyan/statyctychni-dani/</t>
  </si>
  <si>
    <t>http://oblrada.odessa.gov.ua/wp-content/uploads/Pravyla-propusknogo-rezhymu-2017-.pdf</t>
  </si>
  <si>
    <t>http://oblrada.odessa.gov.ua/pro-oblasnu-radu/do-vidoma-gromady/</t>
  </si>
  <si>
    <t>http://oblrada.odessa.gov.ua/pro-oblasnu-radu/napryamky-diyalnosti/mizhnarodna-diyalnist-ta-prykordonne-spivrobitnytstvo/</t>
  </si>
  <si>
    <t>http://oblrada.odessa.gov.ua/pro-oblasnu-radu/konkursy-ta-nagorody/</t>
  </si>
  <si>
    <t>http://oblrada.odessa.gov.ua/odeska-oblast/byudzhet-odeskoyi-oblasti/</t>
  </si>
  <si>
    <t>Повноваження ОДА</t>
  </si>
  <si>
    <t>http://oblrada.odessa.gov.ua/odeska-oblast/strategichni-ta-programni-dokumenty-oblasti/perelik-diyuchyh-regionalnyh-tsilovyh-ta-kompleksnyh-program-odeskoyi-oblasti/</t>
  </si>
  <si>
    <t>http:/oblrada.odessa.gov.ua/pro-oblasnu-radu/kadrovi-pytannya/</t>
  </si>
  <si>
    <t>http:/oblrada.odessa.gov.ua/pro-oblasnu-radu/reglament/</t>
  </si>
  <si>
    <t xml:space="preserve">Реєстр декларацій </t>
  </si>
  <si>
    <t>http:/oblrada.odessa.gov.ua/kontakti/</t>
  </si>
  <si>
    <t>http:/oblrada.odessa.gov.ua/blog/category/news/</t>
  </si>
  <si>
    <t xml:space="preserve">https://mail.lvivoblrada.gov.ua/the-structure/deputati
https://mail.lvivoblrada.gov.ua/the-structure/kerivnictvo-lvivskoji-oblasnoji-radi
</t>
  </si>
  <si>
    <t xml:space="preserve">https://vinrada.gov.ua/golova_ta_zastupniki_golovi_oblasnoi_radi.htm ; https://vinrada.gov.ua/rada_spisok_deputativ.htm  </t>
  </si>
  <si>
    <t>https://vinrada.gov.ua/spisok_deputativ_po_komisiyah.htm</t>
  </si>
  <si>
    <t xml:space="preserve">http://www.vinrada.gov.ua/protokoli-ta-visnovki-21.htm </t>
  </si>
  <si>
    <t>https://vinrada.gov.ua/poryadok-dostupu-do-sesijnoi-zali.htm</t>
  </si>
  <si>
    <t>https://vinrada.gov.ua/elektronni-peticii.htm</t>
  </si>
  <si>
    <t>https://vinrada.gov.ua/ogoloshennya-86.htm</t>
  </si>
  <si>
    <t>https://vinrada.gov.ua/richnij-plan-zakupivel-na-2019-rik.htm</t>
  </si>
  <si>
    <t>https://vinrada.gov.ua/zakupivli-na-prozorro.htm</t>
  </si>
  <si>
    <t>https://vinrada.gov.ua/reestr-dovidnik-pidpriemstv-ustanov-%C2%A0organizacij-obektiv-spilnoi-vlasnosti-teritorialnih-gromad-sil-selisch-mist-oblasti.htm</t>
  </si>
  <si>
    <t>Розрахунок фінансових витрат на утримання об’єктів здійснюється балансоутримувачами майна</t>
  </si>
  <si>
    <t>https://vinrada.gov.ua/perelik-obektiv-neruhomosti-teritorialnih-gromad-vinnickoi-oblasti-yaki-perebuvajut-v-orendi-2.htm</t>
  </si>
  <si>
    <t>https://vinrada.gov.ua/upload/files/7sklikannya/37Ses/753.pdf</t>
  </si>
  <si>
    <t>https://vinrada.gov.ua/perelik_dovgostrokovih_program.htm</t>
  </si>
  <si>
    <t>https://vinrada.gov.ua/pravila-vnutrishnogo-trudovogo-rozporyadku.htm</t>
  </si>
  <si>
    <t>https://vinrada.gov.ua/antikorupcijna-liniya-pryamogo-zvyazku.htm</t>
  </si>
  <si>
    <t>https://vinrada.gov.ua/poryadok-obrobki-povidomlen-pro-korupciju-scho-nadhodyat-do-oblasnoi-radi.htm</t>
  </si>
  <si>
    <t>https://vinrada.gov.ua/povidomlennya-pro-korupcijne-pravoporushennya.htm</t>
  </si>
  <si>
    <t>https://www.facebook.com/vinoblrada/</t>
  </si>
  <si>
    <t>http://volynrada.gov.ua/projects</t>
  </si>
  <si>
    <t xml:space="preserve">http://volynrada.gov.ua/session
http://volynrada.gov.ua/protocoltext
http://volynrada.gov.ua/golos
http://volynrada.gov.ua/all-solutions?calling=6&amp;committees=All
Крім цього, результати голосування розміщуються під кожним рішенням обласної ради.
</t>
  </si>
  <si>
    <t xml:space="preserve">Аудіо: http://volynrada.gov.ua/protocol
Відео: http://volynrada.gov.ua/all_video
https://www.youtube.com/channel/UCzXdX9qa3ZqSSILGMlwezQA
</t>
  </si>
  <si>
    <t xml:space="preserve">Відео: http://volynrada.gov.ua/all_video
https://www.youtube.com/channel/UCzXdX9qa3ZqSSILGMlwezQA
На сторінці кожної постійної комісії розміщені рішення та протоколи.
Приклад: http://volynrada.gov.ua/standing_committees/postiina-komisiya-z-pitan-osviti-nauki-informatsiinogo-prostoru-kulturi-ta-movi-0
</t>
  </si>
  <si>
    <t xml:space="preserve">http://volynrada.gov.ua/node/29409
http://volynrada.gov.ua/programs
</t>
  </si>
  <si>
    <t>http://volynrada.gov.ua/node/44694</t>
  </si>
  <si>
    <t>http://volynrada.gov.ua/actualna-informacia/konkurs-mistsevikh-initsiativ</t>
  </si>
  <si>
    <t>http://www.volynrada.gov.ua/news/reiting-proektiv-mistsevikh-initsiativ-konkursu-volinskoyi-oblasnoyi-radi</t>
  </si>
  <si>
    <t>http://volynrada.gov.ua/awards/polozhennya-pro-oblasni-premiyi-za-zaslugi-u-sferi-nauki-i-osviti
http://volynrada.gov.ua/awards/polozhennya-pro-poryadok-provedennya-konkursu-oblasnoyi-radi-sered-oblasnikh-raionnikh-miskik</t>
  </si>
  <si>
    <t>http://volynrada.gov.ua/procurement</t>
  </si>
  <si>
    <t>http://volynrada.gov.ua/communal/list</t>
  </si>
  <si>
    <t>http://volynrada.gov.ua/announcement/pro-orendu-u-volinskomu-koledzhi-kulturi-ta-mistetstv</t>
  </si>
  <si>
    <t>В рубриці "Проєкти рішень"
http://volynrada.gov.ua/projects</t>
  </si>
  <si>
    <t>http://volynrada.gov.ua/node/57753</t>
  </si>
  <si>
    <t>http://volynrada.gov.ua/node/45248</t>
  </si>
  <si>
    <t>http://volynrada.gov.ua/node/59181</t>
  </si>
  <si>
    <t>http://volynrada.gov.ua/node/59183</t>
  </si>
  <si>
    <t xml:space="preserve">Газети немає і не видається.
На сайті є стрічка  новин та анонсів.
http://volynrada.gov.ua/rss/announcement
http://volynrada.gov.ua/news
</t>
  </si>
  <si>
    <t>https://www.facebook.com/volynrada/</t>
  </si>
  <si>
    <t>https://zt.gov.ua/index.php/%D0%B7%D0%B0%D0%BF%D0%B8%D1%82%D0%B0%D0%BD%D0%BD%D1%8F-%D0%B4%D0%BE-%D0%BA%D0%B5%D1%80%D1%96%D0%B2%D0%BD%D0%B8%D1%86%D1%82%D0%B2%D0%B0.html</t>
  </si>
  <si>
    <t>https://zt.gov.ua/index.php/oblasna-rada/struktura-ta-personi/postijni-komisiji.html</t>
  </si>
  <si>
    <t>https://zt.gov.ua/index.php/oblasna-rada/struktura-ta-personi/vikonavchij-aparat.html</t>
  </si>
  <si>
    <t>https://zt.gov.ua/index.php/%D0%BE%D0%B1%D0%BB%D0%B0%D1%81%D0%BD%D0%B8%D0%B9-%D0%B1%D1%8E%D0%B4%D0%B6%D0%B5%D1%82-%D0%BD%D0%B0-%D0%BC%D0%B0%D0%BF%D1%96.html</t>
  </si>
  <si>
    <t>https://zt.gov.ua/index.php/zhitomirshchina/pro-nash-kraj/oblasnij-byudzhet.html?limitstart=0</t>
  </si>
  <si>
    <t>https://zt.gov.ua/index.php/ofitsijni-dokumenti/kadrova-politika/2012-09-24-21-09-36.html</t>
  </si>
  <si>
    <t>https://zt.gov.ua/index.php/ofitsijni-dokumenti/kadrova-politika/2012-09-24-21-09-37.html</t>
  </si>
  <si>
    <t>https://zt.gov.ua/index.php/ofitsijni-dokumenti/kadrova-politika/%D0%BE%D0%B3%D0%BE%D0%BB%D0%BE%D1%88%D0%B5%D0%BD%D0%BD%D1%8F-%D0%BF%D1%80%D0%BE-%D0%BA%D0%BE%D0%BD%D0%BA%D1%83%D1%80%D1%81-%D0%BD%D0%B0-%D0%B7%D0%B0%D0%BC%D1%96%D1%89%D0%B5%D0%BD%D0%BD%D1%8F-%D0%B2%D0%B0%D0%BA%D0%B0%D0%BD%D1%82%D0%BD%D0%BE%D1%97-%D0%BF%D0%BE%D1%81%D0%B0%D0%B4%D0%B8.html</t>
  </si>
  <si>
    <t>https://oblrada.dp.gov.ua/zvernennia-hromadian/</t>
  </si>
  <si>
    <t>https://oblrada.dp.gov.ua/electronni-petisii/</t>
  </si>
  <si>
    <t>https://oblrada.dp.gov.ua/category/oblasna-rada/vikon-aparat/</t>
  </si>
  <si>
    <t>https://oblrada.dp.gov.ua/category/komissions/komis-soc-econom/</t>
  </si>
  <si>
    <t>https://oblrada.dp.gov.ua/category/news/
https://oblrada.dp.gov.ua/category/documents/проекти-рішень/proeki-rishen/</t>
  </si>
  <si>
    <t>Останній звіт 2017го року  - https://oblrada.dp.gov.ua/oblasna-rada/kerivnitstvo/пригунов-гліб-олександрович/</t>
  </si>
  <si>
    <t>https://oblrada.dp.gov.ua/category/diyalnist/richni-plani-zakupivel/</t>
  </si>
  <si>
    <t>Вказані щорічні документи зі змінами
https://oblrada.dp.gov.ua/category/diyalnist/richni-plani-zakupivel/</t>
  </si>
  <si>
    <t xml:space="preserve">https://oblrada.dp.gov.ua/category/documents/oblasniy-budjet/
</t>
  </si>
  <si>
    <t>https://oblrada.dp.gov.ua/category/documents/oblasniy-budjet/</t>
  </si>
  <si>
    <t xml:space="preserve">https://oblrada.dp.gov.ua/category/diyalnist/konkursy/
https://oblrada.dp.gov.ua/category/diyalnist/zakladi-utanovi/konkurs/
</t>
  </si>
  <si>
    <t>https://oblrada.dp.gov.ua/diyalnist/konkursy/інформаційне-повідомлення/</t>
  </si>
  <si>
    <t>https://oblrada.dp.gov.ua/diyalnist/zakladi-utanovi/konkurs/протокол-№-11-засідання-ради-з-питань-ох/</t>
  </si>
  <si>
    <t>https://kor.gov.ua/pres-tsentr/podii.html</t>
  </si>
  <si>
    <t>https://kor.gov.ua/pres-tsentr/novyny.html</t>
  </si>
  <si>
    <t>https://kor.gov.ua/robota_rady/informatsiia.html</t>
  </si>
  <si>
    <t>https://kor.gov.ua/sklad_rady/vakansii.html</t>
  </si>
  <si>
    <t>https://www.facebook.com/kyivoblrada/</t>
  </si>
  <si>
    <t>https://zakarpat-rada.gov.ua/oblasna-rada/postijni-komisiji/</t>
  </si>
  <si>
    <t>https://zakarpat-rada.gov.ua/oblasna-rada/vykonavchyj-aparat/</t>
  </si>
  <si>
    <t>https://zakarpat-rada.gov.ua/category/rozporyadzhennya/</t>
  </si>
  <si>
    <t>https://zakarpat-rada.gov.ua/category/proekty-rishennya/</t>
  </si>
  <si>
    <t>https://zakarpat-rada.gov.ua/normatyvni-dokumenty/rishennya-rady/</t>
  </si>
  <si>
    <t>https://zakarpat-rada.gov.ua/zakarpattya/</t>
  </si>
  <si>
    <t>https://zakarpat-rada.gov.ua/category/rozporyadzhennya/page/3/</t>
  </si>
  <si>
    <t>https://zakarpat-rada.gov.ua/category/news/</t>
  </si>
  <si>
    <t xml:space="preserve">http://usvth.uz.ua/ </t>
  </si>
  <si>
    <t>http://usvth.uz.ua/obiekty-svth/obiekty-nerukhomoho-maina.html</t>
  </si>
  <si>
    <t>http://usvth.uz.ua/diialnist/orenda-maina/normatyvna-baza.html</t>
  </si>
  <si>
    <t>http://usvth.uz.ua/</t>
  </si>
  <si>
    <t>https://zakarpat-rada.gov.ua/category/announcement/</t>
  </si>
  <si>
    <t>https://zakarpat-rada.gov.ua/normatyvni-dokumenty/rehlament-roboty/</t>
  </si>
  <si>
    <t>https://oblrada.kr.ua/elektronna-prijmalnya-</t>
  </si>
  <si>
    <t>https://oblrada.kr.ua/postijni-komisii-kirovogradskoi-oblasnoi-radi</t>
  </si>
  <si>
    <t>https://oblrada.kr.ua/vikonavchij-aparat</t>
  </si>
  <si>
    <t>https://oblrada.kr.ua/videozapisi-zasidan</t>
  </si>
  <si>
    <t>https://oblrada.kr.ua/diyuchi-oblasni-programi</t>
  </si>
  <si>
    <t>https://oblrada.kr.ua/elektronna-petitsiya</t>
  </si>
  <si>
    <t>https://www.oblrada.kr.ua/importance/ogoloshuetsya-konkurs-na-zdobuttya-oblasnoi-literaturnoi-premii-imeni-evgena-malanyuka</t>
  </si>
  <si>
    <t>https://www.oblrada.kr.ua/konkursni-torgi</t>
  </si>
  <si>
    <t>https://www.oblrada.kr.ua/normativna-baza</t>
  </si>
  <si>
    <t>https://www.oblrada.kr.ua/garyacha-informatsiya</t>
  </si>
  <si>
    <t>https://www.oblrada.kr.ua/korisna-informatsiya</t>
  </si>
  <si>
    <t>https://www.oblrada.kr.ua/informatsiya-pro-oblasnij-byudzhet</t>
  </si>
  <si>
    <t>https://www.oblrada.kr.ua/vakansii</t>
  </si>
  <si>
    <t>https://www.oblrada.kr.ua/aktualno</t>
  </si>
  <si>
    <t xml:space="preserve">https://www.mk-oblrada.gov.ua/deputatskyy-korpus </t>
  </si>
  <si>
    <t xml:space="preserve">https://www.mk-oblrada.gov.ua/sklad-postiynyh-komisiy </t>
  </si>
  <si>
    <t xml:space="preserve">https://www.mk-oblrada.gov.ua/pishennya-oblasnoi-rady?group_id=187 </t>
  </si>
  <si>
    <t xml:space="preserve">https://www.mk-oblrada.gov.ua/dokumenty-postiynyh-komisiy </t>
  </si>
  <si>
    <t xml:space="preserve">https://www.mk-oblrada.gov.ua/oblasni-programy </t>
  </si>
  <si>
    <t>https://prozorro.gov.ua/tender/search?query=25696652</t>
  </si>
  <si>
    <t xml:space="preserve">https://www.mk-oblrada.gov.ua/normatyvna-baza </t>
  </si>
  <si>
    <t xml:space="preserve">https://www.mk-oblrada.gov.ua/news?group=28 </t>
  </si>
  <si>
    <t xml:space="preserve">https://www.mk-oblrada.gov.ua/publichni-finansy </t>
  </si>
  <si>
    <t xml:space="preserve">https://www.mk-oblrada.gov.ua/poryadok-provedennya-konkursu-na-zamishchennya-vakantnyh-posad </t>
  </si>
  <si>
    <t xml:space="preserve">https://www.mk-oblrada.gov.ua/ochyshchennya-vlady </t>
  </si>
  <si>
    <t xml:space="preserve">https://www.mk-oblrada.gov.ua/zapobigannya-koruptsii </t>
  </si>
  <si>
    <t>http://oblrada-pl.gov.ua/index.php?option=com_content&amp;view=article&amp;id=3613&amp;Itemid=173</t>
  </si>
  <si>
    <t>http://oblrada-pl.gov.ua/index.php?option=com_content&amp;view=article&amp;id=10469&amp;Itemid=37</t>
  </si>
  <si>
    <t>http://oblrada-pl.gov.ua/grant/grant010618.pdf</t>
  </si>
  <si>
    <t>http://oblrada-pl.gov.ua/index.php?option=com_content&amp;view=article&amp;id=10234&amp;Itemid=218</t>
  </si>
  <si>
    <t>http://oblrada-pl.gov.ua/index.php?option=com_content&amp;view=category&amp;layout=blog&amp;id=37&amp;Itemid=65</t>
  </si>
  <si>
    <t>http://oblrada-pl.gov.ua/uploads/1234.pdf</t>
  </si>
  <si>
    <t>http://oblrada-pl.gov.ua/uploads/123456789.pdf</t>
  </si>
  <si>
    <t>http://oblrada-pl.gov.ua/ses/next/732.pdf</t>
  </si>
  <si>
    <t>http://oblrada-pl.gov.ua/index.php?option=com_content&amp;view=article&amp;id=10236&amp;Itemid=220</t>
  </si>
  <si>
    <t>http://oblrada-pl.gov.ua/index.php?option=com_content&amp;view=article&amp;id=10237&amp;Itemid=221</t>
  </si>
  <si>
    <t>http://oblrada-pl.gov.ua/index.php?option=com_content&amp;view=article&amp;id=6244&amp;Itemid=197</t>
  </si>
  <si>
    <t>http://oblrada-pl.gov.ua/index.php?option=com_content&amp;view=article&amp;id=4146:konflikt-interesiv&amp;catid=79:zapobigannja-projavam-koruptsiyi&amp;Itemid=182</t>
  </si>
  <si>
    <t>http://oblrada-pl.gov.ua/index.php?option=com_content&amp;view=article&amp;id=4149:telefon-doviri&amp;catid=79:zapobigannja-projavam-koruptsiyi&amp;Itemid=182</t>
  </si>
  <si>
    <t>http://online.sorada.gov.ua/Account/LogOn?returnUrl=http%3A%2F%2Fonline.sorada.gov.ua%3A9006%2FRada%2FAccountUser%2FIndex</t>
  </si>
  <si>
    <t>https://sorada.gov.ua/pro-oblasnu-radu/kerivnytstvo-oblasnoji-rady.html</t>
  </si>
  <si>
    <t>https://sorada.gov.ua/dokumenty-oblrady/protokoly/protocols-commissions.html</t>
  </si>
  <si>
    <t>https://sorada.gov.ua/dokumenty-oblrady/proekty-rishen/category/68-proekty-rishen.html</t>
  </si>
  <si>
    <t>https://sorada.gov.ua/pro-oblasnu-radu/reglament-roboty-oblasnoji-rady.html</t>
  </si>
  <si>
    <t>https://sorada.gov.ua/vykorystannja-koshtiv-oblasnogo-bjudzhetu.html</t>
  </si>
  <si>
    <t>https://sorada.gov.ua/consultations.html</t>
  </si>
  <si>
    <t>http://www.oblrada.kharkov.ua/petitions/</t>
  </si>
  <si>
    <t>http://www.oblrada.kharkov.ua/ua/contests-grants</t>
  </si>
  <si>
    <t>http://www.oblrada.kharkov.ua/ua/public-information/vidkryti-dani/richnyi-plan-zakupivel</t>
  </si>
  <si>
    <t>http://www.oblrada.kharkov.ua/ua/public-information/management-of-municipal-property/events-and-announcements</t>
  </si>
  <si>
    <t>http://www.oblrada.kharkov.ua/ua/public-information/management-of-municipal-property/results-of-competitions</t>
  </si>
  <si>
    <t>http://www.oblrada.kharkov.ua/ua/public-information/vidkryti-dani/zvit-pro-vykorystannia-biudzhetnykh-koshtiv-dlia-rozporiadnykiv-informatsii-iaki-vykorystovuiut-biudzhetni-koshty-v-tomu-chysli-za-okremymy-biudzhetnymy-prohramamy</t>
  </si>
  <si>
    <t>http://www.oblrada.kharkov.ua/ua/kompleksna-programa-sotsialnogo-zakhistu-naselennya-kharkivskoji-oblasti-na-2016-2020-roki/14483-normativni-dokumenti</t>
  </si>
  <si>
    <t>Частково (в розділі відсутня інформація) http://www.oblrada.kharkov.ua/ua/board-structure/executive-body/vacancies/2015-03-01-11-09-14</t>
  </si>
  <si>
    <t>http://www.ts.lica.com.ua/?type=1&amp;base=77&amp;menu=367997&amp;id=2512</t>
  </si>
  <si>
    <t>(Гл.14) http://www.oblrada.kharkov.ua/ua/about-rada/regulations</t>
  </si>
  <si>
    <t>Частково (Гл.14 ст.45) http://www.oblrada.kharkov.ua/ua/about-rada/regulations</t>
  </si>
  <si>
    <t>http://khor.gov.ua/zvernennya-gromadyan/</t>
  </si>
  <si>
    <t>http://khor.gov.ua/postijni-komisiyi-oblasnoyi-rady/</t>
  </si>
  <si>
    <t>http://khor.gov.ua/radnyky-golovy-hersonskoyi-oblasnoyi-rady-na-gromadskyh-zasadah/</t>
  </si>
  <si>
    <t>http://khor.gov.ua/proekty-rishen/</t>
  </si>
  <si>
    <t>http://khor.gov.ua/rezultaty-rozglyadu-pytan-poryadku-dennogo-hersonskoyi-oblasnoyi-rady-vii-sklykannya/</t>
  </si>
  <si>
    <t>http://khor.gov.ua/protokoly-zasidan-postijnyh-komisij-hersonskoyi-oblasnoyi-rady-vii-sklykannya-ta-vysnovky-i-rekomendatsiyi/</t>
  </si>
  <si>
    <t>http://khor.gov.ua/rishennia-sesij-khersonskoi-oblasnoi-rady/</t>
  </si>
  <si>
    <t>http://petition.khor.gov.ua/</t>
  </si>
  <si>
    <t>http://khor.gov.ua/oblasnyj-konkurs-proektiv-rozvytku/</t>
  </si>
  <si>
    <t>http://khor.gov.ua/oblasnyj-konkurs-proektiv-gromadskyh-organizatsij/</t>
  </si>
  <si>
    <t>http://khor.gov.ua/komunalni-ustanovy-ta-pidpryyemstva/</t>
  </si>
  <si>
    <t>http://khor.gov.ua/pryvatyzatsiya/</t>
  </si>
  <si>
    <t>http://khor.gov.ua/orenda-auktsion/</t>
  </si>
  <si>
    <t>http://khor.gov.ua/oblasnyj-byudzhet/</t>
  </si>
  <si>
    <t>http://khor.gov.ua/poriadok-vykorystannia-koshtiv-peredbachenykh-v-oblasnomu-biudzheti-dlia-nadannia-terminovoi-odnorazovoi-materialnoi-dopomohy-hromadianam-iaki-opynylysia-v-skladnykh-zhyttievykh-obstavynakh-za-zvernen/</t>
  </si>
  <si>
    <t>http://khor.gov.ua/ogoloshennya-konkursu-na-posady-kerivnykiv-komunalnyh-pidpryyemstv-ustanov-ta-zakladiv/</t>
  </si>
  <si>
    <t>http://khor.gov.ua/misiya-funktsiyi-povnovazhennya-ta-normatyvno-pravovi-zasady-diyalnosti/</t>
  </si>
  <si>
    <t>http://khor.gov.ua/zapobigannya-proyavam-koruptsiyi/</t>
  </si>
  <si>
    <t>https://www.facebook.com/oblradaks/</t>
  </si>
  <si>
    <t xml:space="preserve">http://km-oblrada.gov.ua/contacts/ </t>
  </si>
  <si>
    <t xml:space="preserve">http://km-oblrada.gov.ua/vii-sklikannya/ </t>
  </si>
  <si>
    <t xml:space="preserve">http://km-oblrada.gov.ua/videotranslyaciya-zasidan-sesij-oblasnoi-radi/ </t>
  </si>
  <si>
    <t xml:space="preserve">http://km-oblrada.gov.ua/rishennya-sesiy/ </t>
  </si>
  <si>
    <t xml:space="preserve">http://km-oblrada.gov.ua/zviti-shhodo-zadovolennya-zapitiv-na-inf/ </t>
  </si>
  <si>
    <t xml:space="preserve">http://km-oblrada.gov.ua/programi-regionalnogo-rozvitku/ </t>
  </si>
  <si>
    <t xml:space="preserve">http://km-oblrada.gov.ua/dostup-do-publichnoi-informacii/ </t>
  </si>
  <si>
    <t xml:space="preserve">http://km-oblrada.gov.ua/premii-oblasnoi-radi/ </t>
  </si>
  <si>
    <t>Офіційний сайт державних закупівель ProZorro</t>
  </si>
  <si>
    <t xml:space="preserve">http://km-oblrada.gov.ua/derzhavni-zakupivli-orenda/plan-provedennya-zakupivel-tovariv-robit-poslug-za-byudzhetni-koshti/ </t>
  </si>
  <si>
    <t>http://km-oblrada.gov.ua/vidkriti-dani/</t>
  </si>
  <si>
    <t>(перелік укладених договорів)</t>
  </si>
  <si>
    <t xml:space="preserve">http://km-oblrada.gov.ua/regional-budget/ </t>
  </si>
  <si>
    <t xml:space="preserve">http://km-oblrada.gov.ua/komunalna-vlasnist/zakladi-ustanovi-socialnogo-zaxistu-naselennya/ </t>
  </si>
  <si>
    <t>http://km-oblrada.gov.ua/khmelnytsky-region/regulatory-base-activities/staffing/</t>
  </si>
  <si>
    <t xml:space="preserve">http://km-oblrada.gov.ua/konkursni-komisii/ </t>
  </si>
  <si>
    <t>http://km-oblrada.gov.ua/zapobigannya-korupcii/</t>
  </si>
  <si>
    <t>http://km-oblrada.gov.ua/khmelnytsky-region/regulatory-base-activities/</t>
  </si>
  <si>
    <t xml:space="preserve">https://www.facebook.com/km.oblrada/ </t>
  </si>
  <si>
    <t xml:space="preserve">http://oblrada.cv.ua/online_reception/ </t>
  </si>
  <si>
    <t xml:space="preserve">http://oblrada.cv.ua/structure/commissions/ </t>
  </si>
  <si>
    <t xml:space="preserve">http://oblrada.cv.ua/structure/machineries/ </t>
  </si>
  <si>
    <t>http://oblrada.cv.ua/video/ http://oblrada.cv.ua/photoreports/</t>
  </si>
  <si>
    <t xml:space="preserve">http://oblrada.cv.ua/document/list/section/13/ </t>
  </si>
  <si>
    <t>https://oblrada.dp.gov.ua/plenarn%d1%96-zas%d1%96dannja/protokoli-ses%d1%96j/</t>
  </si>
  <si>
    <t>https://oblrada.dp.gov.ua/publichna-informatsia/</t>
  </si>
  <si>
    <t>https://oblrada.dp.gov.ua/region/passport-oblasti/</t>
  </si>
  <si>
    <t>https://oblrada.dp.gov.ua/diyalnist/zakladi-utanovi/perelik-okp/%d0%be%d0%b1%d0%bb%d0%b0%d1%81%d0%bd%d1%96-%d0%ba%d0%be%d0%bc%d0%bc%d1%83%d0%bd%d0%b0%d0%bb%d1%8c%d0%bd%d1%96-%d0%bf%d1%96%d0%b4%d0%bf%d1%80%d0%b8%d1%94%d0%bc%d1%81%d1%82%d0%b2%d0%b0-%d0%b7/</t>
  </si>
  <si>
    <t>https://www.facebook.com/dniprorada</t>
  </si>
  <si>
    <t>https://zt.gov.ua/index.php/ofitsijni-dokumenti/dostup-do-publichnoji-informatsiji/2012-09-24-21-09-36.html</t>
  </si>
  <si>
    <t>https://oblrada.kr.ua/protokoli-plenarnih-zasidan</t>
  </si>
  <si>
    <t>https://oblrada.kr.ua/zvit-pro-rozglyad-zapitiv-pro-dostup-do-publichnoi-informatsii</t>
  </si>
  <si>
    <t>https://oblrada.kr.ua/administrativno-teritorialnij-ustrij</t>
  </si>
  <si>
    <t>https://oblrada.kr.ua/informatsijna-baza</t>
  </si>
  <si>
    <t>https://www.facebook.com/kr.oblrada/</t>
  </si>
  <si>
    <t>https://www.mk-oblrada.gov.ua/zvity-pro-robotu-iz-zapytamy-na-informatsiyu</t>
  </si>
  <si>
    <t>https://www.mk-oblrada.gov.ua/pro-oblast</t>
  </si>
  <si>
    <t>https://www.mk-oblrada.gov.ua/zaklady-ustanovy-ta-organizatsii</t>
  </si>
  <si>
    <t>http://oblrada-pl.gov.ua/index.php?option=com_content&amp;view=category&amp;id=86&amp;Itemid=201</t>
  </si>
  <si>
    <t>http://oblrada-pl.gov.ua/index.php?option=com_content&amp;view=category&amp;layout=blog&amp;id=96&amp;Itemid=217</t>
  </si>
  <si>
    <t>http://oblrada-pl.gov.ua/index.php?option=com_content&amp;view=category&amp;id=43&amp;Itemid=79</t>
  </si>
  <si>
    <t>http://www.oblrada.kharkov.ua/ua/public-information/zaklady-osvity-shcho-perebuvaiut-u-spilnii-vlasnosti-hromad-oblasti</t>
  </si>
  <si>
    <t>http://oblrada.cv.ua/document/list/section/99/</t>
  </si>
  <si>
    <t>1. Please provide the Schedule of the Regional Council session in June 2019</t>
  </si>
  <si>
    <t>http://volynrada.gov.ua/zapit-na-otrimannya-publichnoyi-informaciyi
http://volynrada.gov.ua/node/59183</t>
  </si>
  <si>
    <t>Розпорядження голови обласної ради про скликання сесії оприлюднюється на головній сторінці офіційного веб-сайту обласної ради http://mk-oblrada.gov.ua/</t>
  </si>
  <si>
    <t>аудіо/відеозапис засідання не опубліковується http://www.vinrada.gov.ua/protokoli-ta-visnovki-21.htm</t>
  </si>
  <si>
    <t>Є звіти головних розпорядників обласного бюджету http://te-rada.org/list/?t=39&amp;s=rada</t>
  </si>
  <si>
    <t>Декларація розміщеніна сайті НАЗК</t>
  </si>
  <si>
    <t>так - після 2016, ні - 2014-2015</t>
  </si>
  <si>
    <t>http://te-rada.org/?id=84
(контактні дані)</t>
  </si>
  <si>
    <r>
      <t>http://oblrada.odessa.gov.ua/odeska-oblast/strategichni-ta-programni-dokumenty-oblasti/perelik-diyuchyh-regionalnyh-tsilovyh-ta-kompleksnyh-program-odeskoyi-oblasti/</t>
    </r>
    <r>
      <rPr>
        <sz val="11"/>
        <color rgb="FFFF0000"/>
        <rFont val="Calibri"/>
        <family val="2"/>
        <charset val="238"/>
        <scheme val="minor"/>
      </rPr>
      <t/>
    </r>
  </si>
  <si>
    <t>response received in time</t>
  </si>
  <si>
    <t>response received in full</t>
  </si>
  <si>
    <t>відповідь отримано вчасно</t>
  </si>
  <si>
    <t>отримано повну відповідь</t>
  </si>
  <si>
    <t>http://www.vinrada.gov.ua/protokoli-ta-visnovki-21.htm</t>
  </si>
  <si>
    <t xml:space="preserve">http://volynrada.gov.ua/all_video
https://www.youtube.com/channel/UCzXdX9qa3ZqSSILGMlwezQA
http://volynrada.gov.ua/standing_committees/postiina-komisiya-z-pitan-osviti-nauki-informatsiinogo-prostoru-kulturi-ta-movi-0
</t>
  </si>
  <si>
    <t xml:space="preserve">http://volynrada.gov.ua/protocol
http://volynrada.gov.ua/all_video
https://www.youtube.com/channel/UCzXdX9qa3ZqSSILGMlwezQA
</t>
  </si>
  <si>
    <t>https://kor.gov.ua/kyivska_oblast/pidporiadkovani_pidpryiemstva/poriadky.html</t>
  </si>
  <si>
    <t>https://kor.gov.ua/robota_rady/pravovi_zasady_diialnosti.html</t>
  </si>
  <si>
    <t>https://kor.gov.ua/robota_rady/protydiia_koruptsii/</t>
  </si>
  <si>
    <t>https://kor.gov.ua/robota_rady/protydiia_koruptsii/index.php/telefon_doviry.html</t>
  </si>
  <si>
    <t>https://kor.gov.ua/robota_rady/zasidannia_komisii.html</t>
  </si>
  <si>
    <t>http://property.odessa.gov.ua/perelik-obyektiv/</t>
  </si>
  <si>
    <t>http://property.odessa.gov.ua/orenda-i-pryvatyzatsiya/</t>
  </si>
  <si>
    <t>В розділі "Анонси подій"</t>
  </si>
  <si>
    <t>у чинному законодавстві та науковій літературі відсутні визначення Інтернет-газети. Проте на офіційному вебсайті обласної ради публікується актуальна інформація про діяльність обласної ради та анонси подій.</t>
  </si>
  <si>
    <t>http://te-rada.org/list/?t=39&amp;s=rada</t>
  </si>
  <si>
    <t>Частково (кандидати, їх пропозиції, протоколи засідань Комісії не зазначені). http://www.oblrada.kharkov.ua/ua/public-information/vidkryti-dani/richnyi-plan-zakupivel</t>
  </si>
  <si>
    <t>http://www.oblrada.kharkov.ua/ua/about-rada/regulations</t>
  </si>
  <si>
    <t>ProZorro</t>
  </si>
  <si>
    <t xml:space="preserve">https://www.oblradack.gov.ua/ostanni-rishennya-sesyi
</t>
  </si>
  <si>
    <t>https://www.oblradack.gov.ua/ostanni-rishennya-sesyi</t>
  </si>
  <si>
    <t xml:space="preserve">https://www.oblradack.gov.ua/geografichne-pologennja
https://www.oblradack.gov.ua/istoria
https://www.oblradack.gov.ua/symvolika
https://www.oblradack.gov.ua/naselennja
https://www.oblradack.gov.ua/administratyvno-teretorialnij-ustrij
https://www.oblradack.gov.ua/istorychni-ta-kulturni-obekty
</t>
  </si>
  <si>
    <t>https://www.oblradack.gov.ua/reglament-oblasnoyi-radi</t>
  </si>
  <si>
    <t>Стаття 10 регламенту Черкаської обласної ради VII скликання: https://www.oblradack.gov.ua/reglament-oblasnoyi-radi</t>
  </si>
  <si>
    <t xml:space="preserve">https://www.oblradack.gov.ua/upravlnnya-maynom-oblasnoyi-komunalnoyi-vlasnost-vikonavchogo-aparatu-oblasnoyi-radi. https://www.oblradack.gov.ua/5374-xh-sesia-oblasnoii-radi-vi-sklikannia
</t>
  </si>
  <si>
    <t xml:space="preserve">https://www.oblradack.gov.ua/5374-xh-sesia-oblasnoii-radi-vi-sklikannia
</t>
  </si>
  <si>
    <t xml:space="preserve">https://www.oblradack.gov.ua/xkhvi-sesiya-oblasnoi-radi-vii-sklikannya
</t>
  </si>
  <si>
    <t xml:space="preserve">https://www.oblradack.gov.ua/normativno-regulyatorn-akti
</t>
  </si>
  <si>
    <t xml:space="preserve">https://www.oblradack.gov.ua/ogoloshennya-pro-peredachu-v-orendu-vilnikh-primischen
</t>
  </si>
  <si>
    <t xml:space="preserve">https://www.oblradack.gov.ua/upravlnnya-maynom-oblasnoyi-komunalnoyi-vlasnost-vikonavchogo-aparatu-oblasnoyi-radi
</t>
  </si>
  <si>
    <t>https://chor.gov.ua/normativni-dokumenti/reglament;  https://chor.gov.ua/nasha-diyalnist/anonsi/item/7582-nahaduiemo-pro-poriadok-dostupu-osib-do-plenarnykh-zasidan-cherni</t>
  </si>
  <si>
    <t>https://chor.gov.ua/oblasnij-konkurs-zhurnalistskikh-robit</t>
  </si>
  <si>
    <t>https://chor.gov.ua/normativni-dokumenti/proekti-regulyatornih-aktiv-ta-rishen/itemlist/category/230-7-sklikannya</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</si>
  <si>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голови?</t>
  </si>
  <si>
    <t>https://vinrada.gov.ua/gromadska_priymalnya.htm
https://vinrada.gov.ua/povidomlennya-pro-korupcijne-pravoporushennya.htm</t>
  </si>
  <si>
    <t>http://www.vinrada.gov.ua/zagalniy_spisok_pracivnikiv.htm
сторінка неактивна</t>
  </si>
  <si>
    <t>http://www.vinrada.gov.ua/grafik-provedennya-zasidan-postijnih-komisij.htm
https://vinrada.gov.ua/na-chergovij-sesii-deputati-rozglyanut-37-pitan.htm</t>
  </si>
  <si>
    <t>https://vinrada.gov.ua/2020-rik-9486.htm</t>
  </si>
  <si>
    <t>https://vinrada.gov.ua/pasport_oblasti.htm
https://vinrada.gov.ua/%D0%86storiya_vinnichinni.htm</t>
  </si>
  <si>
    <t>https://vinrada.gov.ua/peremozhci-6.htm
https://vinrada.gov.ua/konkurs-vinnickoi-oblasnoi-radi-komfortni-gromadi.htm</t>
  </si>
  <si>
    <t>https://vinrada.gov.ua/konkurs-vinnickoi-oblasnoi-radi-komfortni-gromadi.htm</t>
  </si>
  <si>
    <t>https://vinrada.gov.ua/richnij-plan-zakupivel-na-2020-rik.htm</t>
  </si>
  <si>
    <t>https://vinrada.gov.ua/richnij-plan-zakupivel-na-2019-rik.htm
план наявний тільки за 2019 рік</t>
  </si>
  <si>
    <t>https://vinrada.gov.ua/2020-rik-2.htm</t>
  </si>
  <si>
    <t>https://vinrada.gov.ua/perelik-orendariv-v-budinkah-scho-znahodyatsya-na-balansi-upravlinnya-spilnoi-komunalnoi-vlasnosti.htm
https://vinrada.gov.ua/rishennya-8.htm</t>
  </si>
  <si>
    <t>https://vinrada.gov.ua/upload/files/7sklikannya/38ses/833.pdf</t>
  </si>
  <si>
    <t>https://vinrada.gov.ua/rishennya-8.htm</t>
  </si>
  <si>
    <t>https://vinrada.gov.ua/konkursi-9898.htm</t>
  </si>
  <si>
    <t>https://vinrada.gov.ua/2020-rik.htm</t>
  </si>
  <si>
    <t>https://vinrada.gov.ua/rishennya-pro-oblasnij-bjudzhet-na-2021-rik.htm</t>
  </si>
  <si>
    <t>https://vinrada.gov.ua/zvit-pro-vikonannya-oblasnogo-bjudzhetu-za-2014-rik.htm</t>
  </si>
  <si>
    <t>https://vinrada.gov.ua/zvit-pro-vikonannya-oblasnogo-bjudzhetu-na-2020-rik.htm
Звіт про виконання обласного бюджету за 2020 рік не відображається</t>
  </si>
  <si>
    <t>https://vinrada.gov.ua/proekt-rishennya-pro-oblasnij-bjudzhet-na-2020-rik.htm</t>
  </si>
  <si>
    <t>https://vinrada.gov.ua/mehanizm-gromadskoi-uchasti-normativna-baza.htm
https://vinrada.gov.ua/proekt-rishennya-pro-oblasnij-bjudzhet-na-2020-rik.htm</t>
  </si>
  <si>
    <t>http://www.vinrada.gov.ua/vakantni-posadi.htm;
http://www.vinrada.gov.ua/ogoloshennya-28.htm
https://vinrada.gov.ua/ogoloshennya-33.htm</t>
  </si>
  <si>
    <t>Чи опубліковано на веб-сайті обласної ради декларації про майно, доходи, витрати і зобов’язання фінансового характеру голови обласної ради, депутатів обласної ради за 2020 рік?</t>
  </si>
  <si>
    <t>https://vinrada.gov.ua/osnovni-zasadi-ochischennya-vladi.htm</t>
  </si>
  <si>
    <t>http://volynrada.gov.ua/leadership
http://volynrada.gov.ua/deputies_council
http://volynrada.gov.ua/deputy</t>
  </si>
  <si>
    <t>http://volynrada.gov.ua/actualna-informacia/proyekt-poryadku-dennogo-4-sesiyi, а також інформація дублюється  в стрічці новин</t>
  </si>
  <si>
    <t>http://volynrada.gov.ua/projects
http://volynrada.gov.ua/actualna-informacia/proyekt-poryadku-dennogo-4-sesiyi</t>
  </si>
  <si>
    <t xml:space="preserve">http://volynrada.gov.ua/session/31/2-1
http://volynrada.gov.ua/session/19/2-0
http://volynrada.gov.ua/session/10/3-0
</t>
  </si>
  <si>
    <t>https://petition.e-dem.ua/volyn-or/petition/All</t>
  </si>
  <si>
    <t>http://volynrada.gov.ua/procurement
інформація є тільки за 2016 рік</t>
  </si>
  <si>
    <t xml:space="preserve">договори закупівель публікуються:
1) на порталі з питань публічних закупівель https://zakupki.prom.ua/ 
2) https://data.gov.ua/dataset/5b6e5877-fc2d-4644-9da8-f880b80e009f
</t>
  </si>
  <si>
    <t>https://data.gov.ua/dataset/5b6e5877-fc2d-4644-9da8-f880b80e009f/resource/fc209f82-819e-4f72-b940-76e1890b7488</t>
  </si>
  <si>
    <t>http://volynrada.gov.ua/announcement/pro-orendu-u-volinskomu-koledzhi-kulturi-ta-mistetstv
інформація відображається у розділі "АНОНСИ ПОДІЙ"</t>
  </si>
  <si>
    <t xml:space="preserve">http://volynrada.gov.ua/communal/perelik-maina-spilnoyi-vlasnosti-teritorialnikh-gromad-sil-selishch-mist-oblasti-shcho-pere
http://volynrada.gov.ua/communal/perelik-gosprozrakhunkovikh-pidpriyemstv-pidporyadkovanikh-vikonavchomu-aparatu-oblasnoyi-r; 
http://volynrada.gov.ua/communal/perelik-byudzhetnikh-ustanov-yaki-pidporyadkovani-vikonavchomu-aparatu-oblasnoyi-radi-ta-na; 
http://volynrada.gov.ua/communal/perelik-aktsii-payiv-chastok-shcho-ye-spilnoyu-vlasnistyu-teritorialnikh-gromad-sil-selishc; 
http://volynrada.gov.ua/communal/perelik-maina-spilnoyi-vlasnosti-teritorialnikh-gromad-sil-selishch-mist-oblasti-shcho-pere; 
http://volynrada.gov.ua/communal/list 
</t>
  </si>
  <si>
    <t xml:space="preserve">http://volynrada.gov.ua/communal/polozhennya-pro-diyalnist-auktsionnoyi-komisiyi-z-prodazhu-ob-yektiv-maloyi-privatizatsiyi-
Приватизація майна здійснюється відповідно до  Закону України "Про приватизацію державного і комунального  майна" (https://zakon.rada.gov.ua/laws/show/2269-19#Text) 
</t>
  </si>
  <si>
    <t xml:space="preserve">http://volynrada.gov.ua/communal/polozhennya-pro-poryadok-vidchuzhennya-maina-shcho-perebuvaye-u-spilnii-vlasnosti-teritoria
</t>
  </si>
  <si>
    <t xml:space="preserve">http://volynrada.gov.ua/communal/polozhennya-pro-orendu-nerukhomogo-maina-spilnoyi-vlasnosti-teritorialnikh-gromad-sil-selis
http://volynrada.gov.ua/communal/polozhennya-pro-orendu-nerukhomogo-maina-spilnoyi-vlasnosti- teritorialnikh-gromad-sil-selis;
оренда здійснюється відповідно до Закону України "Про оренду державного та комунального  майна"(https://zakon.rada.gov.ua/laws/show/157-20#Text) 
</t>
  </si>
  <si>
    <t xml:space="preserve">Передача в оренду комунального майна  відбувається відповідно до Порядку  
передачі в оренду державного та комунального майна 
https://zakon.rada.gov.ua/laws/show/483-2020-%D0%BF#n36
</t>
  </si>
  <si>
    <t>не носить обов’язкового характеру</t>
  </si>
  <si>
    <t>Реєстр договорів оренди спільної власності</t>
  </si>
  <si>
    <t>http://volynrada.gov.ua/projects/pro-oblasnii-byudzhet-na-2021-rik</t>
  </si>
  <si>
    <t>http://volynrada.gov.ua/findsession
http://volynrada.gov.ua/solution/pro-oblasnii-byudzhet-na-2016-rik-0</t>
  </si>
  <si>
    <t>http://volynrada.gov.ua/solution/pro-vnesennya-zmin-do-pokaznikiv-oblasnogo-byudzhetu-na-2020-rik-40
http://volynrada.gov.ua/news/vneseno-zmini-do-oblasnogo-byudzhetu-19</t>
  </si>
  <si>
    <t xml:space="preserve">В обласній раді проводяться бюджетні слухання. Графік публікується напередодні. Всі процедури визначені Бюджетним регламентом обласної ради.
http://volynrada.gov.ua/node/57753
У Волинській обласній раді проводяться бюджетні слухання   відповідно до статті 17 Бюджетного регламенту Волинської обласної ради та з метою обговорення показників обласного бюджету. Інформація про проведенні обговорення щоразу оприлюднюється на веб-сайті ради (щорічно, орієнтовно в період грудень-лютий) 
</t>
  </si>
  <si>
    <t>Усі звернення громадян, їх об’єднань, юридичних осіб, що здійснюють представництво інтересів розглядаються, при наявності правових підстав та фінансової спроможності, враховуються</t>
  </si>
  <si>
    <t>http://volynrada.gov.ua/node/60856</t>
  </si>
  <si>
    <t>http://volynrada.gov.ua/announcement/povidomlennya-pro-rishennya-konkursnoyi-komisiyi-dvtp-volinfarmpostach-4</t>
  </si>
  <si>
    <t>http://volynrada.gov.ua/law/reglament-oblasnoyi-radi-vosmogo-sklikannya
http://volynrada.gov.ua/order/pro-vnesennya-zmin-do-pravil-vnutrishnogo-trudovogo-rozporyadku-dlya-pratsivnikiv-vikonavchog-0</t>
  </si>
  <si>
    <t>http://volynrada.gov.ua/node/45248
дані є лише за 2014-2015 рр.</t>
  </si>
  <si>
    <t xml:space="preserve">https://oblrada.dp.gov.ua/oblasna-rada/kerivnitstvo/пригунов-гліб-олександрович/
https://oblrada.dp.gov.ua/category/oblasna-rada/deputats/
</t>
  </si>
  <si>
    <t>https://oblrada.dp.gov.ua/%d0%ba%d0%be%d0%bc%d1%96%d1%81%d1%96%d1%97-viii-%d1%81%d0%ba%d0%bb%d0%b8%d0%ba%d0%b0%d0%bd%d0%bd%d1%8f/</t>
  </si>
  <si>
    <t>https://oblrada.dp.gov.ua/news/xxii-%d1%81%d0%b5%d1%81%d1%96%d1%8f-%d0%be%d0%b1%d0%bb%d1%80%d0%b0%d0%b4%d0%b8-%d0%b2%d1%96%d0%b4%d0%b1%d1%83%d0%b4%d0%b5%d1%82%d1%8c%d1%81%d1%8f-%d0%be%d0%bd%d0%bb%d0%b0%d0%b9%d0%bd/</t>
  </si>
  <si>
    <t>https://oblrada.dp.gov.ua/category/documents/%d0%bf%d1%80%d0%be%d0%b5%d0%ba%d1%82%d0%b8-%d1%80%d1%96%d1%88%d0%b5%d0%bd%d1%8c/proeki-rishen/</t>
  </si>
  <si>
    <t>https://oblrada.dp.gov.ua/plenarn%d1%96-zas%d1%96dannja/%d0%be%d0%bd%d0%bb%d0%b0%d0%b9%d0%bd-%d1%82%d1%80%d0%b0%d0%bd%d1%81%d0%bb%d1%8f%d1%86%d1%96%d1%8f-%d1%81%d0%b5%d1%81%d1%96%d0%b9/
https://oblrada.dp.gov.ua/plenarn%d1%96-zas%d1%96dannja/protokoli-ses%d1%96j/
https://oblrada.dp.gov.ua/plenarnі-zasіdannja/rezultati-poіmennogo-golosuvannja/</t>
  </si>
  <si>
    <t>https://oblrada.dp.gov.ua/category/region/sots-ekonom/</t>
  </si>
  <si>
    <t>https://oblrada.dp.gov.ua/plenarn%d1%96-zas%d1%96dannja/</t>
  </si>
  <si>
    <t>https://oblrada.dp.gov.ua/category/diyalnist/konkursy/</t>
  </si>
  <si>
    <t>https://oblrada.dp.gov.ua/news/%d0%be%d0%b1%d0%bb%d0%b0%d1%81%d0%bd%d0%b0-%d1%80%d0%b0%d0%b4%d0%b0-%d0%be%d0%b3%d0%be%d0%bb%d0%be%d1%88%d1%83%d1%94-%d0%ba%d0%be%d0%bd%d0%ba%d1%83%d1%80%d1%81-%d0%b4%d0%bb%d1%8f-%d0%b3%d1%80%d0%be/</t>
  </si>
  <si>
    <t>https://oblrada.dp.gov.ua/en/</t>
  </si>
  <si>
    <t xml:space="preserve">
</t>
  </si>
  <si>
    <t>https://oblrada.dp.gov.ua/rishennia/%d0%bf%d1%80%d0%be-%d0%be%d0%b1%d0%bb%d0%b0%d1%81%d0%bd%d0%b8%d0%b9-%d0%b1%d1%8e%d0%b4%d0%b6%d0%b5%d1%82-%d0%bd%d0%b0-2021-%d1%80%d1%96%d0%ba/</t>
  </si>
  <si>
    <t>https://oblrada.dp.gov.ua/region-programmes/</t>
  </si>
  <si>
    <t>https://oblrada.dp.gov.ua/diyalnist/zakladi-utanovi/konkurs/%d0%bf%d0%be%d0%b2%d1%96%d0%b4%d0%be%d0%bc%d0%bb%d0%b5%d0%bd%d0%bd%d1%8f-62/</t>
  </si>
  <si>
    <t xml:space="preserve">На прикладі першого заступника голови
</t>
  </si>
  <si>
    <t>https://oblrada.dp.gov.ua/%d0%ba%d0%be%d0%bd%d1%84%d0%bb%d1%96%d0%ba%d1%82-%d1%96%d0%bd%d1%82%d0%b5%d1%80%d0%b5%d1%81%d1%96%d0%b2-%d1%8f%d0%ba-%d0%bc%d0%b5%d1%85%d0%b0%d0%bd%d1%96%d0%b7%d0%bc-%d0%b7%d0%b0%d0%bf%d0%be%d0%b1/</t>
  </si>
  <si>
    <t>https://oblrada.dp.gov.ua/povidom_pro_koruptsiiu/</t>
  </si>
  <si>
    <t>https://oblrada.dp.gov.ua/category/news/</t>
  </si>
  <si>
    <t>https://zt.gov.ua/index.php/oblasna-rada/struktura-ta-personi/kerivnitstvo/133-gor.html
https://zt.gov.ua/index.php/oblasna-rada/struktura-ta-personi/deputatskij-korpus.html</t>
  </si>
  <si>
    <t>На головній сторінці у розділі "Підготовка до чергової сесії обласної ради" https://zt.gov.ua/index.php/%D0%BF%D1%80%D0%BE%D1%94%D0%BA%D1%82%D0%B8-%D1%80%D1%96%D1%88%D0%B5%D0%BD%D1%8C.html</t>
  </si>
  <si>
    <t>https://zt.gov.ua/index.php/2015-12-25-09-37-43/%D0%BF%D1%80%D0%BE%D1%82%D0%BE%D0%BA%D0%BE%D0%BB-%D1%81%D0%B5%D1%81%D1%96%D1%97.html
https://zt.gov.ua/index.php/2015-12-25-09-37-43/%D0%B5%D0%BB%D0%B5%D0%BA%D1%82%D1%80%D0%BE%D0%BD%D0%BD%D0%B8%D0%B9-%D0%BF%D1%80%D0%BE%D1%82%D0%BE%D0%BA%D0%BE%D0%BB-%D0%BF%D0%BE%D1%96%D0%BC%D0%B5%D0%BD%D0%BD%D0%BE%D0%B3%D0%BE-%D0%B3%D0%BE%D0%BB%D0%BE%D1%81%D1%83%D0%B2%D0%B0%D0%BD%D0%BD%D1%8F.html</t>
  </si>
  <si>
    <t>https://zt.gov.ua/index.php/oblasna-rada/struktura-ta-personi/postijni-komisiji/185-postijna-komisiya-z-pitan-byudzhetu-i-komunalnoji-vlasnosti.html
https://zt.gov.ua/index.php/oblasna-rada/struktura-ta-personi/postijni-komisiji.html
https://zt.gov.ua/index.php/translyatsiya.html</t>
  </si>
  <si>
    <t>https://zt.gov.ua/index.php/translyatsiya.html
https://zt.gov.ua/index.php/27-%D1%81%D0%B5%D1%81%D1%96%D1%8F-08-10-2019/%D0%BF%D1%80%D0%BE%D1%82%D0%BE%D0%BA%D0%BE%D0%BB-%D1%81%D0%B5%D1%81%D1%96%D1%97.html</t>
  </si>
  <si>
    <t>https://zt.gov.ua/index.php/news/13553-%D0%B2%D0%BE%D0%BB%D0%BE%D0%B4%D0%B8%D0%BC%D0%B8%D1%80-%D1%88%D0%B8%D1%80%D0%BC%D0%B0-%D0%B2%D1%96%D0%B4%D0%B7%D0%B2%D1%96%D1%82%D1%83%D0%B2%D0%B0%D0%B2-%D0%B7%D0%B0-%D0%B2%D0%B8%D0%BA%D0%BE%D0%BD%D0%B0%D0%BD%D1%83-%D1%80%D0%BE%D0%B1%D0%BE%D1%82%D1%83-%D1%83-2018-%D1%80%D0%BE%D1%86%D1%96.html
інформація закрита</t>
  </si>
  <si>
    <t>https://zt.gov.ua/index.php/ofitsijni-dokumenti/%D0%BE%D0%B1%D0%BB%D0%B0%D1%81%D0%BD%D1%96-%D0%BF%D1%80%D0%BE%D0%B3%D1%80%D0%B0%D0%BC%D0%B8/%D0%BF%D0%B5%D1%80%D0%B5%D0%BB%D1%96%D0%BA-%D0%BE%D0%B1%D0%BB%D0%B0%D1%81%D0%BD%D0%B8%D1%85-%D0%BF%D1%80%D0%BE%D0%B3%D1%80%D0%B0%D0%BC.html
https://zt.gov.ua/index.php/ofitsijni-dokumenti/normativni-dokumenti/rishennya-oblasnoji-radi/16482-%E2%84%96-15-%D0%BF%D1%80%D0%BE-%D0%BF%D1%80%D0%BE%D0%B3%D1%80%D0%B0%D0%BC%D1%83-%D0%B5%D0%BA%D0%BE%D0%BD%D0%BE%D0%BC%D1%96%D1%87%D0%BD%D0%BE%D0%B3%D0%BE-%D1%96-%D1%81%D0%BE%D1%86%D1%96%D0%B0%D0%BB%D1%8C%D0%BD%D0%BE%D0%B3%D0%BE-%D1%80%D0%BE%D0%B7%D0%B2%D0%B8%D1%82%D0%BA%D1%83-%D0%B6%D0%B8%D1%82%D0%BE%D0%BC%D0%B8%D1%80%D1%81%D1%8C%D0%BA%D0%BE%D1%97-%D0%BE%D0%B1%D0%BB%D0%B0%D1%81%D1%82%D1%96-%D0%BD%D0%B0-2021-%D1%80%D1%96%D0%BA.html
https://zt.gov.ua/index.php/ofitsijni-dokumenti/%D0%BE%D0%B1%D0%BB%D0%B0%D1%81%D0%BD%D1%96-%D0%BF%D1%80%D0%BE%D0%B3%D1%80%D0%B0%D0%BC%D0%B8/%D1%85%D1%96%D0%B4-%D0%B2%D0%B8%D0%BA%D0%BE%D0%BD%D0%B0%D0%BD%D0%BD%D1%8F-%D0%BE%D0%B1%D0%BB%D0%B0%D1%81%D0%BD%D0%B8%D1%85-%D0%BF%D1%80%D0%BE%D0%B3%D1%80%D0%B0%D0%BC.html</t>
  </si>
  <si>
    <t>https://zt.gov.ua/index.php/oblasna-rada/istoriya-diyalnosti/z-istoriji-oblasnoji-radi.html</t>
  </si>
  <si>
    <t>https://petition.e-dem.ua/zhytomyr</t>
  </si>
  <si>
    <t>https://zt.gov.ua/index.php/news.html</t>
  </si>
  <si>
    <t>https://zt.gov.ua/index.php/upravlinnya-majnom/robocha-grupa-z-pitan-vikoristannya-majna/%D0%BD%D0%B5%D1%80%D1%83%D1%85%D0%BE%D0%BC%D0%B5-%D0%BC%D0%B0%D0%B9%D0%BD%D0%BE,-%D0%B2%D0%BA%D0%BB%D1%8E%D1%87%D0%B5%D0%BD%D0%B5-%D0%B4%D0%BE-%D0%BF%D0%B5%D1%80%D0%B5%D0%BB%D1%96%D0%BA%D1%83-%D0%BF%D0%B5%D1%80%D1%88%D0%BE%D0%B3%D0%BE-%D1%82%D0%B8%D0%BF%D1%83.html</t>
  </si>
  <si>
    <t>https://zt.gov.ua/index.php/upravlinnya-majnom/robocha-grupa-z-pitan-vikoristannya-majna/%D0%BE%D0%B1%E2%80%99%D1%94%D0%BA%D1%82%D0%B8-%D0%BA%D0%BE%D0%BC%D1%83%D0%BD%D0%B0%D0%BB%D1%8C%D0%BD%D0%BE%D1%97-%D0%B2%D0%BB%D0%B0%D1%81%D0%BD%D0%BE%D1%81%D1%82%D1%96,-%D1%89%D0%BE-%D0%BF%D0%B5%D1%80%D0%B5%D0%B4%D0%B0%D0%BD%D1%96-%D0%B2-%D0%BE%D1%80%D0%B5%D0%BD%D0%B4%D1%83-%D1%87%D0%B8-%D1%96%D0%BD%D1%88%D0%B5-%D0%BF%D1%80%D0%B0%D0%B2%D0%BE-%D0%BA%D0%BE%D1%80%D0%B8%D1%81%D1%82%D1%83%D0%B2%D0%B0%D0%BD%D0%BD%D1%8F.html
посилання неактивне</t>
  </si>
  <si>
    <t>https://zakarpat-rada.gov.ua/oblasna-rada/kerivnytstvo-rady/holova-rady/
https://zakarpat-rada.gov.ua/oblasna-rada/deputaty/oblasna-rada-viii-sklykannia-2020-2025/</t>
  </si>
  <si>
    <t>https://zakarpat-rada.gov.ua/category/video/</t>
  </si>
  <si>
    <t>https://zakarpat-rada.gov.ua/normatyvni-dokumenty/rishennya-rady/vii-sklykannya/xvii-sesiya-20-12-2019/</t>
  </si>
  <si>
    <t>https://zakarpat-rada.gov.ua/normatyvni-dokumenty/publichna-informatsija/</t>
  </si>
  <si>
    <t>http://usvth.uz.ua/ (на сайті уповноваженого органу з управління майном)</t>
  </si>
  <si>
    <t>https://zakarpat-rada.gov.ua/</t>
  </si>
  <si>
    <t>https://zakarpat-rada.gov.ua/kontakts/</t>
  </si>
  <si>
    <t>отримано відповідь</t>
  </si>
  <si>
    <t>https://lvivoblrada.gov.ua/contacts</t>
  </si>
  <si>
    <t>https://www.mk-oblrada.gov.ua/kontakty</t>
  </si>
  <si>
    <t>Адрес не найден
Сообщение не доставлено, так как адрес nfo@oblrada-pl.gov.ua не найден или не принимает входящие письма.</t>
  </si>
  <si>
    <t>https://ror.gov.ua/priiom-gromadyan</t>
  </si>
  <si>
    <t>підтвердили отримання</t>
  </si>
  <si>
    <t>відповідь не надано</t>
  </si>
  <si>
    <t>http://zor.gov.ua/management
https://zor.gov.ua/deputat/all
https://zor.gov.ua/deput_frakc_ta_gruppi</t>
  </si>
  <si>
    <t>http://zor.gov.ua/content/proekty-rishen-do-rozglyadu-na-sesiyi
http://zor.gov.ua/content/arhiv-proektiv-rishen</t>
  </si>
  <si>
    <t>https://zor.gov.ua/content/persha-sesiya-vosmogo-sklykannya-plenarne-zasidannya-23122020</t>
  </si>
  <si>
    <t>https://zor.gov.ua/content/video-translyaciya-pershoyi-sesiyi-zaporizkoyi-oblasnoyi-rady-vosmogo-sklykannya-chastyna</t>
  </si>
  <si>
    <t>https://zor.gov.ua/content/protokoly-postiynyh-komisiy-8-sklykannya
https://zor.gov.ua/content/vysnovky-postiynyh-komisiy-8-sklykannya</t>
  </si>
  <si>
    <t>https://zor.gov.ua/sessii_ta_rishenya_radi</t>
  </si>
  <si>
    <t>http://zor.gov.ua/sites/default/files/rishennya/07_22_28.zip
Звіт голови за 2018-2020 рр. не відображено на сайті</t>
  </si>
  <si>
    <t>http://www.zor.gov.ua/content/zaporizka-oblasna-rada-dlya-studentiv
https://www.zor.gov.ua/content/spravzhnih-kozakiv-ne-spynyty-zaporizhci-provely-dystanciynyy-festyval-konkurs-vertepiv</t>
  </si>
  <si>
    <t>через Google translator</t>
  </si>
  <si>
    <t>https://www.dzo.com.ua/companies/18061</t>
  </si>
  <si>
    <t>https://www.dzo.com.ua/companies/18061 (Архів)</t>
  </si>
  <si>
    <t>https://zor.gov.ua/content/regulyatorni-akty</t>
  </si>
  <si>
    <t>http://zor.gov.ua/komunalna-vlasnist
https://zor.gov.ua/content/perelik-naboriv-danyh-shcho-pidlyagayut-oprylyudnennyu-u-formi-vidkrytyh-danyh (п.1,п.2)</t>
  </si>
  <si>
    <t>Перелік вільного майна http://zor.gov.ua/node/19
https://zor.gov.ua/content/perelik-naboriv-danyh-shcho-pidlyagayut-oprylyudnennyu-u-formi-vidkrytyh-danyh (п.3)</t>
  </si>
  <si>
    <t>https://zor.gov.ua/content/dvadcyat-druga-sesiya-pyatogo-sklykannya
https://zor.gov.ua/content/odynadcyata-sesiya-shostogo-sklykannya</t>
  </si>
  <si>
    <t>http://zor.gov.ua/content/regulyatorni-akty
http://zor.gov.ua/content/perelik-naboriv-danyh-shcho-pidlyagayut-oprylyudnennyu-u-formi-vidkrytyh-danyh</t>
  </si>
  <si>
    <t>http://www.zor.gov.ua/content/regulyatorni-akty
http://zor.gov.ua/content/perelik-naboriv-danyh-shcho-pidlyagayut-oprylyudnennyu-u-formi-vidkrytyh-danyh</t>
  </si>
  <si>
    <t>http://zor.gov.ua/content/informaciyne-povidomlennya ; 
http://zor.gov.ua/content/perelik-naboriv-danyh-shcho-pidlyagayut-oprylyudnennyu-u-formi-vidkrytyh-danyh (п.3, п.5)</t>
  </si>
  <si>
    <t>https://zor.gov.ua/content/2020-rik</t>
  </si>
  <si>
    <t>http://zor.gov.ua/sessii_ta_rishenya_radi
https://zor.gov.ua/content/vykonavchyy-aparat-oblasnoyi-rady</t>
  </si>
  <si>
    <t>https://zor.gov.ua/content/2020-rik
https://zor.gov.ua/sessii_ta_rishenya_radi</t>
  </si>
  <si>
    <t>https://zor.gov.ua/content/oblasnyy-byudzhet-na-2021-rik</t>
  </si>
  <si>
    <t>http://zor.gov.ua/komunalna-vlasnist/komunalna-ustanova-zaporizkyy-geriatrychnyy-pansionat-zaporizkoyi-oblasnoyi-rady
https://zor.gov.ua/komunalna-vlasnist</t>
  </si>
  <si>
    <t>https://zor.gov.ua/news?page=3</t>
  </si>
  <si>
    <t>http://zor.gov.ua/node/4578/
інформація є лише за 2016 рік</t>
  </si>
  <si>
    <t>www.zor.gov.ua На веб-сайті Запорізької обласної ради є посилання на газету "Запорізька правда" Запорізької обласної ради (https://zp-pravda.info/)</t>
  </si>
  <si>
    <t>https://orada.if.ua/ - опція "Звернення"</t>
  </si>
  <si>
    <t>При доставке сообщения получателю koblrada@ukr.ua возникла временная ошибка. Gmail будет повторять попытки в течение 47 ч. Если доставить письмо не удастся, вы получите уведомление.</t>
  </si>
  <si>
    <t>http://www.orada.if.ua/deputies/сич-олександер-максимович/; 
http://www.orada.if.ua/обласна-рада/депутати/</t>
  </si>
  <si>
    <t>Пункт меню "Обласна рада - Виконавчий апарат"
https://orada.if.ua/%d0%be%d0%b1%d0%bb%d0%b0%d1%81%d0%bd%d0%b0-%d1%80%d0%b0%d0%b4%d0%b0/%d0%b2%d0%b8%d0%ba%d0%be%d0%bd%d0%b0%d0%b2%d1%87%d0%b8%d0%b9-%d0%b0%d0%bf%d0%b0%d1%80%d0%b0%d1%82/%d0%ba%d0%b5%d1%80%d1%96%d0%b2%d0%bd%d0%b8%d1%86%d1%82%d0%b2%d0%be-%d0%be%d0%b1%d0%bb%d0%b0%d1%81%d0%bd%d0%be%d1%97-%d1%80%d0%b0%d0%b4%d0%b8/</t>
  </si>
  <si>
    <t>http://orada.if.ua/news/
https://orada.if.ua/%d0%bf%d1%80%d0%be-%d1%81%d0%ba%d0%bb%d0%b8%d0%ba%d0%b0%d0%bd%d0%bd%d1%8f-%d0%bf%d0%be%d0%b7%d0%b0%d1%87%d0%b5%d1%80%d0%b3%d0%be%d0%b2%d0%be%d1%97-%d1%82%d1%80%d0%b5%d1%82%d1%8c%d0%be%d1%97-%d1%81/</t>
  </si>
  <si>
    <t>http://www.orada.if.ua/обласна-рада/звіти-голови/
https://orada.if.ua/%d0%b7%d0%b2%d1%96%d1%82-%d0%b3%d0%be%d0%bb%d0%be%d0%b2%d0%b8-%d0%be%d0%b1%d0%bb%d0%b0%d1%81%d0%bd%d0%be%d1%97-%d1%80%d0%b0%d0%b4%d0%b8-%d1%81%d1%8c%d0%be%d0%bc%d0%be%d0%b3%d0%be-%d0%b4/</t>
  </si>
  <si>
    <t>https://orada.if.ua/%d0%bf%d1%83%d0%b1%d0%bb%d1%96%d1%87%d0%bd%d0%b0-%d1%96%d0%bd%d1%84%d0%be%d1%80%d0%bc%d0%b0%d1%86%d1%96%d1%8f/%d0%b7%d0%b2%d1%96%d1%82%d0%b8-%d0%bf%d1%80%d0%be-%d0%b2%d0%b8%d0%ba%d0%be%d0%bd%d0%b0%d0%bd%d0%bd%d1%8f-%d0%b7%d0%b0%d0%bf%d0%b8%d1%82%d1%96%d0%b2-%d0%bd%d0%b0-%d0%bf%d1%83%d0%b1%d0%bb%d1%96%d1%87/</t>
  </si>
  <si>
    <t>https://orada.if.ua/question/%d0%bf%d1%80%d0%be-%d0%b2%d0%b8%d0%ba%d0%be%d0%bd%d0%b0%d0%bd%d0%bd%d1%8f-%d0%bf%d1%80%d0%be%d0%b3%d1%80%d0%b0%d0%bc%d0%b8-%d1%81%d0%be%d1%86%d1%96%d0%b0%d0%bb%d1%8c%d0%bd%d0%be-%d0%b5%d0%ba%d0%be-4/</t>
  </si>
  <si>
    <t>https://orada.if.ua/%d0%bf%d1%80%d0%b8%d0%ba%d0%b0%d1%80%d0%bf%d0%b0%d1%82%d1%82%d1%8f/%d1%96%d1%81%d1%82%d0%be%d1%80%d0%b8%d1%87%d0%bd%d0%b0-%d0%b4%d0%be%d0%b2%d1%96%d0%b4%d0%ba%d0%b0/
https://orada.if.ua/%d0%bf%d1%80%d0%b8%d0%ba%d0%b0%d1%80%d0%bf%d0%b0%d1%82%d1%82%d1%8f/%d0%ba%d0%b0%d1%80%d1%82%d0%b0-%d0%be%d0%b1%d0%bb%d0%b0%d1%81%d1%82%d1%96/</t>
  </si>
  <si>
    <t>https://galtv.if.ua/online</t>
  </si>
  <si>
    <t>https://orada.if.ua/%d0%bf%d1%80%d0%be-%d1%81%d0%ba%d0%bb%d0%b8%d0%ba%d0%b0%d0%bd%d0%bd%d1%8f-%d0%b4%d1%80%d1%83%d0%b3%d0%be%d1%97-%d1%81%d0%b5%d1%81%d1%96%d1%97-%d0%be%d0%b1%d0%bb%d0%b0%d1%81%d0%bd%d0%be%d1%97-%d1%80/</t>
  </si>
  <si>
    <t>https://e-dem.in.ua/ivano-frankivsk-or 
посилання неактивне</t>
  </si>
  <si>
    <t>https://orada.if.ua/%d0%ba%d0%be%d0%bd%d0%ba%d1%83%d1%80%d1%81-%d1%96%d0%bd%d1%81%d1%82%d0%b8%d1%82%d1%83%d1%82%d1%96%d0%b2-%d0%b3%d1%80%d0%be%d0%bc%d0%b0%d0%b4%d1%8f%d0%bd%d1%81%d1%8c%d0%ba%d0%be%d0%b3%d0%be-%d1%81/</t>
  </si>
  <si>
    <t>https://orada.if.ua/%d0%be%d0%b1%d0%bb%d0%b0%d1%81%d0%bd%d0%b8%d0%b9-%d0%b1%d1%8e%d0%b4%d0%b6%d0%b5%d1%82/%d0%be%d0%b1%d0%bb%d0%b0%d1%81%d0%bd%d0%b8%d0%b9-%d0%b1%d1%8e%d0%b4%d0%b6%d0%b5%d1%82-%d0%bd%d0%b0-2020-%d1%80%d1%96%d0%ba/</t>
  </si>
  <si>
    <t>http://www.orada.if.ua/рішення-обласної-ради/
https://orada.if.ua/category/calling/call-8/02-%d1%81%d0%b5%d1%81%d1%96%d1%8f/</t>
  </si>
  <si>
    <t>https://www.orada.if.ua/news/
https://orada.if.ua/%D0%B3%D1%80%D0%B0%D1%84%D1%96%D0%BA-%D0%BF%D1%80%D0%B8%D0%B9%D0%BE%D0%BC%D1%83-%D0%B3%D1%80%D0%BE%D0%BC%D0%B0%D0%B4%D1%8F%D0%BD-%D0%B7-%D0%BE%D1%81%D0%BE%D0%B1%D0%B8%D1%81%D1%82%D0%B8%D1%85-%D0%BF/</t>
  </si>
  <si>
    <t>https://orada.if.ua/%d0%be%d0%b1%d0%bb%d0%b0%d1%81%d0%bd%d1%96-%d0%bf%d1%80%d0%be%d0%b3%d1%80%d0%b0%d0%bc%d0%b8/%d0%bf%d0%b5%d1%80%d0%b5%d0%bb%d1%96%d0%ba-%d0%bf%d1%80%d0%be%d0%b3%d1%80%d0%b0%d0%bc-8-%d1%81%d0%ba%d0%bb%d0%b8%d0%ba%d0%b0%d0%bd%d0%bd%d1%8f/</t>
  </si>
  <si>
    <t>https://kor.gov.ua/robota_rady/zvernennia.html</t>
  </si>
  <si>
    <t>https://kor.gov.ua/sklad_rady/kerivnytstvo.html
https://kor.gov.ua/sklad_rady/fraktsii_ta_deputatskyi_korpus/deputatskyi_korpus.html</t>
  </si>
  <si>
    <t>https://kor.gov.ua/robota_rady/proiekty_rishen.html</t>
  </si>
  <si>
    <t>https://kor.gov.ua/robota_rady/rezultaty_holosuvannia.html</t>
  </si>
  <si>
    <t xml:space="preserve">Через технічні характеристики сайту опублікування аудіо/відео запису є неможливим. Прямі трансляції засідань ведуться в групі Facebook </t>
  </si>
  <si>
    <t>https://kor.gov.ua/robota_rady/publichna_informatsiia.html</t>
  </si>
  <si>
    <t>https://kor.gov.ua/robota_rady/rishennia/pro_zatverdzhennia_prohramy_sotsialno-ekonomichnoho_ta_kulturnoho_rozvytku_kyivskoi_oblasti_na_2020_rik.html</t>
  </si>
  <si>
    <t>https://kor.gov.ua/pres-tsentr/akredytatsiia%20_predstavnykiv_zmi.html
https://kor.gov.ua/pres-tsentr/akredytatsiia_predstavnykiv_zmi.html</t>
  </si>
  <si>
    <t>https://kor.gov.ua/kyivska_oblast/pidporiadkovani_pidpryiemstva/poriadky/vidchuzhennia_ob_yektiv_spilnoi_vlasnosti_terytorialnykh_hromad.html</t>
  </si>
  <si>
    <t>https://kor.gov.ua/kyivska_oblast/pidporiadkovani_pidpryiemstva/poriadky/orenda_maina_spilnoi_vlasnosti.html</t>
  </si>
  <si>
    <t>https://kor.gov.ua/kyivska_oblast/upravlinnia_spilnoiu_vlasnistiu/komunalna_ustanova_kyivskoi_oblasnoi_rady_fond_komunalnoho_maina/oholoshennia.html</t>
  </si>
  <si>
    <t>https://kor.gov.ua/kyivska_oblast/upravlinnia_spilnoiu_vlasnistiu.html</t>
  </si>
  <si>
    <t>Компетенція Київської обласної державної адміністрації</t>
  </si>
  <si>
    <t>https://kor.gov.ua/sklad_rady/vykonavchyi_aparat/normatyvni_dokumenty.html</t>
  </si>
  <si>
    <t>https://kor.gov.ua/robota_rady/protydiia_koruptsii/povidomlennia_pro_koruptsiiu.html</t>
  </si>
  <si>
    <t>https://oblrada.kr.ua/golova-oblasnoi-radi
https://oblrada.kr.ua/deputatskij-korpus</t>
  </si>
  <si>
    <t>В розділі "Анонси", "Важливо" https://oblrada.kr.ua/</t>
  </si>
  <si>
    <t>https://oblrada.kr.ua/protokoli-zasidan-pk</t>
  </si>
  <si>
    <t>https://oblrada.kr.ua/rishennya-oblasnoi-radi-</t>
  </si>
  <si>
    <t xml:space="preserve">https://mail.lvivoblrada.gov.ua/the-structure/postiini-deputatski-komisiji-1
</t>
  </si>
  <si>
    <t xml:space="preserve">https://www.lvivoblrada.gov.ua/plenary-sessions/proekti-rishen/proekti-rishen-pidgotovlenni-dlya-rozglyadu
</t>
  </si>
  <si>
    <t xml:space="preserve">https://mail.lvivoblrada.gov.ua/plenary-sessions/rezultati-golosuvannya
https://81.171.25.48/plenary-sessions/protokoli-sesii
</t>
  </si>
  <si>
    <t>https://lvivoblrada.gov.ua/news/oleksandr-ganushchin-vzyav-uchast-u-zasidanni-konsultativnoji-radi-z-pitan-miscevogo-samovryaduvannya</t>
  </si>
  <si>
    <t>https://lvivoblrada.gov.ua/plenary-sessions/rishennya-viii-sklikannya</t>
  </si>
  <si>
    <t>https://lvivoblrada.gov.ua/news/oleksandr-ganushchin-prozvituvav-pered-zhurnalistami-pro-chetvertii-rik-roboti-na-posadi-golovi-oblasnoji-radi</t>
  </si>
  <si>
    <t>https://mail.lvivoblrada.gov.ua/pidsumkovi-zviti-2016-2020-rokiv</t>
  </si>
  <si>
    <t>https://lvivoblrada.gov.ua/about-the-council/asociaciya-radi-lvivshchini/%D0%BF%D0%B0%D1%81%D0%BF%D0%BE%D1%80%D1%82_%D0%BB%D1%8C%D0%B2%D1%96%D0%B2%D1%81%D1%8C%D0%BA%D0%BE%D1%97_%D0%BE%D0%B1%D0%BB%D0%B0%D1%81%D1%82%D1%96_394cms.htm</t>
  </si>
  <si>
    <t>https://petition.e-dem.ua/lviv-or</t>
  </si>
  <si>
    <t xml:space="preserve">https://lvivoblrada.gov.ua/news/konkursna-komisiya-obrala-kandidativ-na-posadi-direktoriv-troh-zakladiv-osviti
https://lvivoblrada.gov.ua/public/activity/postiini-komisiji-oblasnoji-radi/protokoli-postiinih-komisii
</t>
  </si>
  <si>
    <t>https://lvivoblrada.gov.ua/news</t>
  </si>
  <si>
    <t>https://lvivoblrada.gov.ua/activity/maino-spilnoji-vlasnosti/maino-spilnoji-vlasnosti-1</t>
  </si>
  <si>
    <t>https://lvivoblrada.gov.ua/activity/orenda</t>
  </si>
  <si>
    <t>чинним законодавством проведення конкурсів не передбачено</t>
  </si>
  <si>
    <t>https://lvivoblrada.gov.ua/activity/pro-finansovi-resursi</t>
  </si>
  <si>
    <t xml:space="preserve">https://lvivoblrada.gov.ua/activity/pro-finansovi-resursi
</t>
  </si>
  <si>
    <t xml:space="preserve">https://lvivoblrada.gov.ua/pidsumkovi-zviti-2016-2020-rokiv
</t>
  </si>
  <si>
    <t>https://lvivoblrada.gov.ua/about-the-council/pravova-baza-diyalnosti-oblradi
https://lvivoblrada.gov.ua/about-the-council/polozhennya-pro-prezidiyu
https://lvivoblrada.gov.ua/about-the-council/polozhennya-pro-postiini-komisiji</t>
  </si>
  <si>
    <t>https://lvivoblrada.gov.ua/zapobigannya-proyavam-korupciji</t>
  </si>
  <si>
    <t>https://www.facebook.com/lvoblrada/</t>
  </si>
  <si>
    <t>https://www.mk-oblrada.gov.ua/struktura-mykolaivskoi-oblasnoi-rady</t>
  </si>
  <si>
    <t>https://www.mk-oblrada.gov.ua/pishennya-oblasnoi-rady?group_id=194</t>
  </si>
  <si>
    <t>https://www.mk-oblrada.gov.ua/news.php?news=2559&amp;group=20</t>
  </si>
  <si>
    <t>https://petition.e-dem.ua/mykolayiv-or</t>
  </si>
  <si>
    <t>https://www.mk-oblrada.gov.ua/konkursy-ta-proekty</t>
  </si>
  <si>
    <t>https://www.mk-oblrada.gov.ua/publichni-zakupivli-475cms.htm 
https://prozorro.gov.ua/tender/search?query=25696652</t>
  </si>
  <si>
    <t>http://mayno.mk.gov.ua/uk</t>
  </si>
  <si>
    <t>https://www.mk-oblrada.gov.ua/news?group=29
https://www.mk-oblrada.gov.ua/normatyvna-baza</t>
  </si>
  <si>
    <t>https://www.mk-oblrada.gov.ua/document-list.php?group_id=203</t>
  </si>
  <si>
    <t>https://www.mk-oblrada.gov.ua/UserFiles/Image/ROZPORJD/8%20sklikannj/regl8.pdf</t>
  </si>
  <si>
    <t>https://www.mk-oblrada.gov.ua/zapobigannya-koruptsii</t>
  </si>
  <si>
    <t>http://www.mk-oblrada.gov.ua/UserFiles/Image/MAU%20PRAVO/zvit_NAZk.pdf</t>
  </si>
  <si>
    <t>https://www.facebook.com/mk.oblrada</t>
  </si>
  <si>
    <t xml:space="preserve">http://oblrada.odessa.gov.ua/pro-oblasnu-radu/kerivnytstvo/
http://oblrada.odessa.gov.ua/pro-oblasnu-radu/deputatskyj-korpus/zagalnyj-sklad/
відсутні біографії та контакти </t>
  </si>
  <si>
    <t>http://oblrada.odessa.gov.ua/pro-oblasnu-radu/aparat-oblasnoyi-rady/struktura-aparatu/
Інформація оновлюється</t>
  </si>
  <si>
    <t>http://oblrada.odessa.gov.ua/dokumenty/rozporyadzhennya/</t>
  </si>
  <si>
    <t>http://oblrada.odessa.gov.ua/dokumenty/protokoly/
http://oblrada.odessa.gov.ua/dokumenty/rezultaty-golosuvannya/</t>
  </si>
  <si>
    <t>http://oblrada.odessa.gov.ua/odeska-oblast/pasport-oblasti/
http://oblrada.odessa.gov.ua/odeska-oblast/administratyvno-terytorialnij-ustrij/</t>
  </si>
  <si>
    <t>http://oblrada.odessa.gov.ua/odeska-oblast/byudzhet-odeskoyi-oblasti/; 
http://oblrada.odessa.gov.ua/dokumenty/rishennya/</t>
  </si>
  <si>
    <t>https://property.odessa.gov.ua/ogoloshennya/</t>
  </si>
  <si>
    <t>https://www.facebook.com/OblasnaRadaOdesa/</t>
  </si>
  <si>
    <t xml:space="preserve">https://www.facebook.com/OblasnaRadaOdesa/
останнє повідомлення від 18 грудня 2020 р.
</t>
  </si>
  <si>
    <t>відмова від надання інформації відповідно до ЗУ"Про публічну інформацію" через те, що законом передбачено надання готової інформації, запит МЦПД передбачає створення інформації, що забирає багао часу</t>
  </si>
  <si>
    <t>https://oblrada-pl.gov.ua/index.php?option=com_content&amp;view=article&amp;id=46&amp;Itemid=34
https://oblrada-pl.gov.ua/index.php?option=com_content&amp;view=article&amp;id=12533&amp;Itemid=200</t>
  </si>
  <si>
    <t>https://oblrada-pl.gov.ua/index.php?option=com_content&amp;view=category&amp;id=47&amp;Itemid=100</t>
  </si>
  <si>
    <t>https://oblrada-pl.gov.ua/index.php?option=com_content&amp;view=article&amp;id=8212&amp;Itemid=142</t>
  </si>
  <si>
    <t>http://oblrada-pl.gov.ua/index.php?option=com_content&amp;view=article&amp;id=10469&amp;Itemid=37
https://oblrada-pl.gov.ua/index.php?option=com_content&amp;view=category&amp;id=102&amp;Itemid=229</t>
  </si>
  <si>
    <t>https://oblrada-pl.gov.ua/index.php?option=com_content&amp;view=category&amp;id=104:viii-sklikannja&amp;Itemid=130&amp;layout=default/index.php?option=com_content&amp;view=category&amp;id=88:vii-sklikannja&amp;Itemid=130&amp;layout=default</t>
  </si>
  <si>
    <t>https://oblrada-pl.gov.ua/index.php?option=com_content&amp;view=category&amp;id=103&amp;Itemid=233</t>
  </si>
  <si>
    <t>https://oblrada-pl.gov.ua/index.php?option=com_content&amp;view=article&amp;id=12659&amp;Itemid=234</t>
  </si>
  <si>
    <t>https://petition.e-dem.ua/poltava-or</t>
  </si>
  <si>
    <t>https://oblrada-pl.gov.ua/index.php?option=com_content&amp;view=article&amp;id=9759&amp;Itemid=213
https://oblrada-pl.gov.ua/index.php?option=com_content&amp;view=article&amp;id=9758&amp;Itemid=212</t>
  </si>
  <si>
    <t>https://oblrada-pl.gov.ua/index.php?option=com_content&amp;view=category&amp;layout=blog&amp;id=37&amp;Itemid=65</t>
  </si>
  <si>
    <t>http://oblrada-pl.gov.ua/index.php?option=com_content&amp;view=category&amp;layout=blog&amp;id=37&amp;Itemid=66</t>
  </si>
  <si>
    <t>http://oblrada-pl.gov.ua/index.php?option=com_content&amp;view=article&amp;id=875&amp;Itemid=139
https://data.gov.ua/organization/upravlinnia-mainom-poltavskoyi-oblasnoyi-rady</t>
  </si>
  <si>
    <t>https://oblrada-pl.gov.ua/index.php?option=com_content&amp;view=category&amp;layout=blog&amp;id=81&amp;Itemid=185</t>
  </si>
  <si>
    <t>https://oblrada-pl.gov.ua/ses/7/34_3/1404.pdf</t>
  </si>
  <si>
    <t>https://oblrada-pl.gov.ua/index.php?option=com_content&amp;view=article&amp;id=50&amp;Itemid=59</t>
  </si>
  <si>
    <t>https://www.facebook.com/poltava.council</t>
  </si>
  <si>
    <t xml:space="preserve">https://www.facebook.com/poltava.council
остання новина від 2 квітня 2019 р.
</t>
  </si>
  <si>
    <t xml:space="preserve">Ні. Із врахуванням вимог ст.19 Конституції України, обласна рада діє у межах та спосіб визначений законами України. Законодавством не передбачено вимог щодо публікації на сайті облради відповідей на скарги, звернення, пропозиції громадян. Відповідно до ст.18 Закону України «Про звернення громадян», громадянин має право отримати письмову відповідь про результати розгляду заяви чи скарги. 
Водночас, на вебсайті опубліковані відповіді на петиції, які набрали впродовж встановленого терміну (45 днів) необхідну для їх розгляду кількість голосів (понад 1000) 
https://ror.gov.ua/petycia/14
https://ror.gov.ua/petycia/21 
</t>
  </si>
  <si>
    <t xml:space="preserve">Ні. Обласна рада діє у межах та спосіб, визначений діючим законодавством. Законодавством не передбачено вимог щодо публікації на сайті облради стану розгляду скарг, звернень, пропозицій громадян. </t>
  </si>
  <si>
    <t>https://ror.gov.ua/kerivnictvo-oblasnoyi-radi - інформація про керівництво облради; 
https://ror.gov.ua/deputaty; https://ror.gov.ua/frakciyi - інформація про депутатів облради</t>
  </si>
  <si>
    <t>https://ror.gov.ua/postiini-komisiyi</t>
  </si>
  <si>
    <t>https://ror.gov.ua/struktura</t>
  </si>
  <si>
    <t>Так. Повідомлення регулярно публікуються з орієнтовним порядком денним у розділі вебсайту «Анонси подій» https://ror.gov.ua/#  у терміни, визначені законодавством України</t>
  </si>
  <si>
    <r>
      <t>Так. Відповідно до вимог Регламенту Рівненської обласної ради за 3 дні до засідання регулярно публікуються з орієнтовним порядком денним у розділі вебсайту «Анонси подій» https://ror.gov.ua/#</t>
    </r>
    <r>
      <rPr>
        <u/>
        <sz val="12"/>
        <color rgb="FF0563C1"/>
        <rFont val="Times New Roman"/>
        <family val="1"/>
        <charset val="204"/>
      </rPr>
      <t xml:space="preserve"> </t>
    </r>
    <r>
      <rPr>
        <sz val="12"/>
        <color theme="1"/>
        <rFont val="Times New Roman"/>
        <family val="1"/>
        <charset val="204"/>
      </rPr>
      <t xml:space="preserve">та подані на розгляд обласної ради проєкти рішень з відповідними матеріалами у розділі вебсайту «Офіційні документи» - «Проєкти рішень обласної ради» https://ror.gov.ua/proyekti-rishen-oblasnoyi-radi </t>
    </r>
  </si>
  <si>
    <t xml:space="preserve">Так. У розділах:
-«Офіційні документи» - «Результати поіменного голосування» https://ror.gov.ua/rezultati-poimennogo-golosuvannya/rezultati-poimennogo-golosuvannya-8-sklykanna  інформація публікується у день голосування. На сайті наявна інформація з січня 2016 року (7 та 8 скликання Рівненської обласної ради).
- «Офіційні документи» - «Протоколи сесій» https://ror.gov.ua/protokoli-sesii-vosmogo-sklikannya-32 на сайті оприлюднені протоколи сесій 6, 7 та 8 скликань, починаючи з травня 2016 року.
</t>
  </si>
  <si>
    <t xml:space="preserve">Так. В обласній раді з 2019 року запроваджена система відеотрансляцій пленарних засідань сесій. Засідання в онлайн режимі транслюються на головній сторінці сайту  https://ror.gov.ua/# та на YouTube-каналі Рівненської обласної ради https://www.youtube.com/channel/UC_V-FpPFmIpqRUMFvAALFhw/featured. Відеозаписи всіх засідань зберігаються на YouTube-каналі Рівненської обласної ради. Також на сайті опубліковані посилання на відеозаписи відповідних засідань https://ror.gov.ua/protokoli-sesii-vosmogo-sklikannya-32 </t>
  </si>
  <si>
    <t xml:space="preserve">Так. В обласній раді з 2018 року запроваджена система відеотрансляції засідань постійних комісій. Засідання в онлайн режимі транслюються на головній сторінці сайту https://ror.gov.ua/# та на YouTube-каналі Рівненської обласної ради https://www.youtube.com/channel/UC_V-FpPFmIpqRUMFvAALFhw/featured . Відеозаписи всіх засідань зберігаються на YouTube-каналі Рівненської обласної ради. Також на сайті опубліковані посилання на відеозаписи відповідних засідань https://ror.gov.ua/dokumenti-postijnih-komisij-8-sklikannya/postiina-komisiya-z-pitan-byudzhetu-finansiv-ta-podatkiv-1 
Відповідно до вимог Регламенту Рівненської обласної ради на сайті у п’ятиденний термін після засідання публікуються протоколи та рекомендації постійних комісій https://ror.gov.ua/dokumenti-postijnih-komisij-8-sklikannya 
https://ror.gov.ua/dokumenti-postijnih-komisij-8-sklikannya/postiina-komisiya-z-pitan-byudzhetu-finansiv-ta-podatkiv-1. Результати голосування по кожному питанню наведені у протоколах засідань постійних комісій.
</t>
  </si>
  <si>
    <t>https://ror.gov.ua/rishennya-oblasnoyi-radi-8-sklikannya</t>
  </si>
  <si>
    <t>https://ror.gov.ua/?s=%D0%B7%D0%B2%D1%96%D1%82+%D0%B3%D0%BE%D0%BB%D0%BE%D0%B2%D0%B8</t>
  </si>
  <si>
    <t>Так. Звіти про виконання запитів на публічну інформацію регулярно публікуються у розділі сайту «Офіційні документи» - «Доступ до публічної інформації» - «Звіт про роботу із запитами на публічну інформацію» https://ror.gov.ua/zvit-pro-robotu-iz-zapitami-na-publichnu-informaciyu</t>
  </si>
  <si>
    <t>https://ror.gov.ua/plan-kalendar</t>
  </si>
  <si>
    <t>https://ror.gov.ua/rivnemap
https://ror.gov.ua/istoriya-miscevogo-samovryaduvannya-rivnenshini</t>
  </si>
  <si>
    <t>https://ror.gov.ua/petycia</t>
  </si>
  <si>
    <t>https://ror.gov.ua/konkursi-i-proekti</t>
  </si>
  <si>
    <t>https://ror.gov.ua/priiom-gromadyan
https://ror.gov.ua/zapyt</t>
  </si>
  <si>
    <t xml:space="preserve">Так. Проєкти з іноземним фінансуванням затверджені відповідними рішеннями обласної ради. На сайті в розділі «Офіційні документи» - «Обласні програми» - «Звіти про виконання обласних програм» подані звіти про реалізацію в тому числі проєктів з грантовим фінансуванням. 
Зокрема, обласною радою прийнято рішення від 18/12/2014 №1373 «Про підтримку Проекту Світового банку “Підвищення ефективності лікування та профілактики хвороб системи кровообігу в Рівненській області на період з 2015 по 2019 роки” та його співфінансування». Звіт про реалізацію https://ror.gov.ua/upload/content/2020/September/ykR2Ythl.pdf 
Також передбачає грантове фінансування рішення обласної ради від 06/03/2015 №1436 «Про Програму реалізації проекту «Покращення системи підготовки кадрів для потреб економіки Волинського субрегіону» в рамках Програми Європейського Союзу «Підтримка політики регіонального розвитку в Україні». Проміжні та остаточний звіти опубліковані на сайті https://ror.gov.ua/zviti-pro-vikonannya-oblasnih-program 
</t>
  </si>
  <si>
    <t>https://rivnerayrada.rv.ua/samovryaduvannya/konkursu-proektu</t>
  </si>
  <si>
    <t>Так. У розділі «Склад і структура обласної ради» - «Виконавчий апарат» - «Структура» https://ror.gov.ua/struktura оприлюднено контактні дані керівників структурних підрозділів виконавчого апарату  та керівництва обласної радиhttp://www.oblrada.rv.ua/sklad_struktura/vikonavchiy_aparat/ Також коротка довідка пор інвестиційний потенціал на англ. мові http://www.oblrada.rv.ua/mistseve_samovryaduvannya/pasport_oblasti/index.php?SECTION_ID=92&amp;ELEMENT_ID=10016</t>
  </si>
  <si>
    <t xml:space="preserve">Так. Відповідно до Закону України «Про публічні закупівлі» всі договори закупівель обласної ради оприлюднюються на загальнодержавному вебпорталі https://prozorro.gov.ua через електронний майданчик https://zakupki.prom.ua/ 
Відповідно до Закону України «Про відкритість використання публічних коштів», на державному інформаційному порталі Є-data оприлюднюється інформація про використання публічних коштів. 
На вебсайті обласної ради у розділі «Офіційні документи» - «Закупівлі та використання бюджетних коштів»  опубліковано посилання на відповідні сторінки Рівненської обласної ради на загальнодержавних порталах https://ror.gov.ua/zakupivli-ta-vikoristannya-byudzhetnih-koshtiv 
</t>
  </si>
  <si>
    <t>план закупівель https://ror.gov.ua/zakupivli-ta-vikoristannya-byudzhetnih-koshtiv</t>
  </si>
  <si>
    <t>https://ror.gov.ua/zakupivli-ta-vikoristannya-byudzhetnih-koshtiv</t>
  </si>
  <si>
    <t>https://ror.gov.ua/perelik-oblasnih-komunalnih-zakladiv-pidpriyemstv-ustanov</t>
  </si>
  <si>
    <t>Так. У розділі «Комунальна власність» - «Перелік об’єктів спільної власності територіальних громад області»  https://ror.gov.ua/perelik-obyektiv-spilnoyi-vlasnosti-teritorialnih-gromad-obl</t>
  </si>
  <si>
    <t>Так. Приватизація (відчуження) об'єктів спільної власності територіальних громад сіл, селищ, міст Рівненської області здійснюється  у порядку, визначеному Законом України «Про приватизацію державного і комунального майна». У розділі «Комунальна власність» - «Інформація про відчуження майна» опубліковано відповідну інформацію https://ror.gov.ua/informaciya-pro-vidchuzhennya-maina</t>
  </si>
  <si>
    <t>Так. Приватизація (відчуження) об'єктів спільної власності територіальних громад сіл, селищ, міст Рівненської області здійснюється  у порядку, визначеному Законом України «Про приватизацію державного і комунального майна». У розділі «Комунальна власність» - «Інформація про відчуження майна» опубліковано відповідну інформацію https://ror.gov.ua/informaciya-pro-vidchuzhennya-maina. Крім того, рішенням обласної ради від 04/03/2014 №1142 зі змінами затверджено Положення про порядок управління об’єктами спільної власності територіальних громад сіл, селищ, міст Рівненської області, яким, зокрема, визначено, що Рівненська облдержадміністрація, серед іншого, готує та подає на розгляд сесії обласної ради пропозиції та проєкти рішень обласної ради у тому числі про  відчуження майна спільної власності територіальних громад сіл, селищ, міст Рівненської області. Положення оприлюднено на сайті обласної ради у розділі «Офіційні документи» - «Положення обласної ради» https://ror.gov.ua/polozhennya-oblasnoyi-radi/polozhennya-pro-poryadok-upravlinnya-obyektami-spilnoyi-vlas</t>
  </si>
  <si>
    <t xml:space="preserve">Так. Передача майна спільної власності територіальних громад сіл, селищ, міст Рівненської області в оренду здійснюється відповідно до Закону України «Про оренду державного та комунального майна» та Порядку передачі в оренду державного та комунального майна, затвердженого постановою Кабінету Міністрів України від 03.06.2020 №483, з урахуванням особливостей, визначених рішенням обласної ради «Про оренду майна спільної власності територіальних громад сіл, селищ, міст Рівненської області» від 21.08.2020 №1762  https://ror.gov.ua/rishennya-oblasnoyi-radi-7-sklikannya/1762-pro-orendu-maina-spilnoyi-vlasnosti-teritorialnih-groma-1598612088 
На вебсайті облради у розділі «Комунальна власність» - «Оренда майна» розміщені посилання на вказані  нормативно-правові акти https://ror.gov.ua/orenda-maina 
Крім того, рішенням обласної ради від 04/03/2014 №1142 зі змінами затверджено Положення про порядок управління об’єктами спільної власності територіальних громад сіл, селищ, міст Рівненської області, яким, зокрема, визначено, що передача в оренду майна спільної власності територіальних громад сіл, селищ, міст Рівненської області здійснюється також відповідно до окремих рішень Рівненської обласної ради. Положення оприлюднено на сайті обласної ради у розділі «Офіційні документи» - «Положення обласної ради» https://ror.gov.ua/polozhennya-oblasnoyi-radi/polozhennya-pro-poryadok-upravlinnya-obyektami-spilnoyi-vlas
Відповідні рішення про передачу в оренду майна обласної комунальної власності регулярно оприлюднюються на сайті в розділі «Офіційні документи» - «Рішення обласної ради» https://ror.gov.ua/rishennya-oblasnoyi-radi-8-sklikannya 
</t>
  </si>
  <si>
    <t xml:space="preserve">Так. Передача майна спільної власності територіальних громад сіл, селищ, міст Рівненської області в оренду здійснюється відповідно до Закону України «Про оренду державного та комунального майна» та Порядку передачі в оренду державного та комунального майна, затвердженого постановою Кабінету Міністрів України від 03.06.2020 №483, з урахуванням особливостей, визначених рішенням обласної ради «Про оренду майна спільної власності територіальних громад сіл, селищ, міст Рівненської області» від 21.08.2020 №1762 .
На вебсайті облради у розділі «Комунальна власність» - «Оренда майна» розміщені посилання на вказані  нормативно-правові акти https://ror.gov.ua/orenda-maina
Крім того, рішенням обласної ради від 04/03/2014 №1142 зі змінами затверджено Положення про порядок управління об’єктами спільної власності територіальних громад сіл, селищ, міст Рівненської області, яким, зокрема, визначено, що Рівненська облдержадміністрація, серед іншого, готує та подає на розгляд сесії обласної ради пропозиції та проєкти рішень обласної ради у тому числі про  відчуження майна спільної власності територіальних громад сіл, селищ, міст Рівненської області. Положення оприлюднено на сайті обласної ради у розділі «Офіційні документи» - «Положення обласної ради» https://ror.gov.ua/polozhennya-oblasnoyi-radi/polozhennya-pro-poryadok-upravlinnya-obyektami-spilnoyi-vlas
</t>
  </si>
  <si>
    <t xml:space="preserve">Так. Рішення про продаж (відчуження) об’єктів обласної комунальної власності приймаються обласною радою. 
Після внесення на розгляд обласної ради проєкти таких рішень оприлюднюються не пізніше ніж за 10 робочих днів до дати розгляду на сайті у розділі «Офіційні документи» - «Проєкти рішень обласної ради» https://ror.gov.ua/proyekti-rishen-oblasnoyi-radi Всі рішення, в тому числі щодо відчуження об’єктів обласної комунальної власності, в п’ятиденний термін після затвердження обласною радою публікуються на вебсайті в розділі «Офіційні документи» - «Рішення обласної ради» https://ror.gov.ua/rishennya-oblasnoyi-radi-8-sklikannya 
Крім того, рішення щодо відчуження  майна дублюються у розділі «Комунальна власність» - «Інформація щодо відчуження майна» де здійснюється інформаційний супровід процесу відчуження https://ror.gov.ua/informaciya-pro-vidchuzhennya-maina 
Передача майна спільної власності територіальних громад сіл, селищ, міст Рівненської області в оренду здійснюється відповідно до Закону України «Про оренду державного та комунального майна» та Порядку передачі в оренду державного та комунального майна, затвердженого постановою Кабінету Міністрів України від 03.06.2020 №483, з урахуванням особливостей, визначених рішенням обласної ради «Про оренду майна спільної власності територіальних громад сіл, селищ, міст Рівненської області» від 21.08.2020 №1762 . Процедуру здачі майна в оренду здійснює балансоутримувач майна через портал ProZorro. 
</t>
  </si>
  <si>
    <t xml:space="preserve">Так. Приватизація (відчуження) об'єктів спільної власності територіальних громад сіл, селищ, міст Рівненської області здійснюється  у порядку, визначеному Законом України «Про приватизацію державного і комунального майна» шляхом проведення відкритих аукціонів на порталі ProZorroSale. У розділі «Комунальна власність» - «Інформація про відчуження майна» опубліковані посилання як на інформаційне повідомлення про характеристики об’єкта приватизації, так і на результати проведення аукціону https://ror.gov.ua/informaciya-pro-vidchuzhennya-maina 
Процедуру здачі майна в оренду здійснює балансоутримувач майна через портал ProZorro. На цьому ж порталі опублікована інформація про завершені аукціони зі здачі майна балансоутримувачами.
</t>
  </si>
  <si>
    <t xml:space="preserve">Так. Продаж (відчуження) майна обласної комунальної власності здійснюється відповідно до рішень облради. Проєкти рішень, які виносяться на розгляд облради (із супровідними матеріалами), не пізніше 10 робочих днів до дати розгляду публікуються на вебсайті у розділі «Офіційні документи» - «Проєкти рішень обласної ради»  https://ror.gov.ua/proyekti-rishen-oblasnoyi-radi . Аналіз доцільності продажу об’єктів наводиться у пояснювальній записці до відповідних проєктів рішень. </t>
  </si>
  <si>
    <t>Так. Приватизація (відчуження) об'єктів спільної власності територіальних громад сіл, селищ, міст Рівненської області здійснюється  у порядку, визначеному Законом України «Про приватизацію державного і комунального майна» шляхом проведення відкритих аукціонів на порталі ProZorroSale. У розділі «Комунальна власність» - «Інформація про відчуження майна» наведена інформація щодо результатів проведення аукціону https://ror.gov.ua/informaciya-pro-vidchuzhennya-maina</t>
  </si>
  <si>
    <t>Так. Приватизація (відчуження) об'єктів спільної власності територіальних громад сіл, селищ, міст Рівненської області здійснюється у порядку, визначеному Законом України «Про приватизацію державного і комунального майна» шляхом проведення відкритих аукціонів на порталі ProZorroSale. На сайті обласної ради у розділі «Комунальна власність» - «Інформація про відчуження майна» наведена інформація про характеристики об’єкта приватизації, особу, яка перемогла в аукціоні та результати проведення аукціону https://ror.gov.ua/informaciya-pro-vidchuzhennya-maina</t>
  </si>
  <si>
    <t>https://ror.gov.ua/oblasnii-byudzhet</t>
  </si>
  <si>
    <t>https://ror.gov.ua/oblasnii-byudzhet
https://ror.gov.ua/oblasnii-byudzhet/rishennya-oblasnoyi-radi-pro-oblasnii-byudzhet-2020-roku-1579606455</t>
  </si>
  <si>
    <t>https://ror.gov.ua/oblasnii-byudzhet/shotizhnevi-zviti-pro-vikonannya-oblasnogo-byudzhetu</t>
  </si>
  <si>
    <t>відразу після надходження в обласну раду у розділі "Проекти рішень обласної ради" https://ror.gov.ua/proyekti-rishen-oblasnoyi-radi</t>
  </si>
  <si>
    <t xml:space="preserve">Так. Відповідно до Закону України «Про місцеве самоврядування в Україні», обласна рада є представницьким органом влади. Склад обласної ради формують депутати, які обрані виборцями Рівненської області у ході відкритого, чесного волевиявлення та представляють в раді інтереси виборців. Відповідно до Бюджетного кодексу, проєкти рішень облради про обласний бюджет та про внесення до нього змін готує облдержадміністрація та подає на розгляд до обласної ради. В обласній раді вказані проєкти рішень розглядають та, за необхідності, вносять пропозиції щодо внесення до них змін, профільні постійні комісії облради. Засідання профільних комісій та пленарні засідання сесій обласної ради відбуваються за участі представників громадськості.  Таким чином депутати облради беруть участь у розробці бюджету як представники виборців (громадськості). Протоколи та рекомендації постійних комісій та протоколи пленарних засідань сесій обласної ради публікуються вебсайті обласної ради у розділах «Офіційні документи» - «Документи постійних комісій» https://ror.gov.ua/dokumenti-postijnih-komisij-8-sklikannya та «Офіційні документи» - «Протоколи сесій» https://ror.gov.ua/protokoli-sesii-vosmogo-sklikannya-32 
</t>
  </si>
  <si>
    <t xml:space="preserve">Так. Депутати обласної ради є представниками виборців Рівненської області та беруть участь у бюджетному процесі відповідно до норм Законів «Про місцеве самоврядування в Україні» та «Про статус депутатів місцевих рад». Крім того, умовним відповідником бюджету участі може вважатися впроваджений в Рівненській області Конкурс проєктів розвитку місцевих громад, участь у якому беруть проєкти, підготовлені місцевими громадами. Щороку з обласного бюджету виділяються кошти на впровадження проєктів – переможців конкурсу. </t>
  </si>
  <si>
    <t>https://ror.gov.ua/diyuchi-oblasni-programi</t>
  </si>
  <si>
    <t>https://ror.gov.ua/polozhennya-oblasnoyi-radi</t>
  </si>
  <si>
    <t>https://ror.gov.ua/novyny/obrano-peremozhnicyu-konkursu-na-posadu-kerivnika-oblasnoyi-1603098189</t>
  </si>
  <si>
    <t>https://ror.gov.ua/pravova-baza-diyalnosti-oblasnoyi-radi</t>
  </si>
  <si>
    <t>https://ror.gov.ua/zapobigannya-corypcii</t>
  </si>
  <si>
    <t xml:space="preserve">https://www.facebook.com/rivneregionrada </t>
  </si>
  <si>
    <t>https://sorada.gov.ua/pro-oblasnu-radu/kerivnytstvo-oblasnoji-rady.html
https://sorada.gov.ua/deputaty.html</t>
  </si>
  <si>
    <t>https://sorada.gov.ua/pro-oblasnu-radu/vykonavchyj-aparat/vykonavchyj-aparat.html</t>
  </si>
  <si>
    <t>https://sorada.gov.ua/pro-oblasnu-radu/deputaty-oblasnoji-rady/postijni-komisiji.html</t>
  </si>
  <si>
    <t>https://sorada.gov.ua/actual/75-do-chergovoji-sesiji.html</t>
  </si>
  <si>
    <t xml:space="preserve">https://sorada.gov.ua/dokumenty-oblrady/vote-results.html
https://sorada.gov.ua/dokumenty-oblrady/protokoly/protocols-commissions.html
https://sorada.gov.ua/dokumenty-oblrady/section/10-protocols-presidium-sessions.html 
</t>
  </si>
  <si>
    <t xml:space="preserve">Прямі трансляції та відеозаписи оприлюднюються на сайті обласної ради шляхом їх вбудування з youtube. 
https://www.youtube.com/user/oblradasumy/playlists
</t>
  </si>
  <si>
    <t>https://sorada.gov.ua/pub-info-dostup/4005-pub-info-zvit.html</t>
  </si>
  <si>
    <t>https://sorada.gov.ua/dokumenty-oblrady/rishennja-oblasnoji-rady/8-sklykannja.html</t>
  </si>
  <si>
    <t>https://sorada.gov.ua/dokumenty-oblrady/rishennja-oblasnoji-rady/7-sklykannja/category/194-rishennja-26-sesiji-22022019.html</t>
  </si>
  <si>
    <t>https://sorada.gov.ua/pro-oblasnu-radu/34-about-sumy-oblast-council/17392-petitions.html</t>
  </si>
  <si>
    <t>Сайт Сумської обласної ради має англійську версію, яка створюється «на льоту» за технологіями Google translate шляхом обирання мови у випадаючому списку у заголовку сайту.</t>
  </si>
  <si>
    <t xml:space="preserve">Зміни та додатки до договорів закупівель публікуються кожний документ окремо
https://sorada.gov.ua/opendata.html
Також:
https://data.gov.ua/dataset/fb35f971-c914-45bd-8ffa-5bae876dfaa9
</t>
  </si>
  <si>
    <t>https://sorada.gov.ua/derzhavni-zakupivli.html
Зміни та додатки до договорів закупівель публікуються кожний документ окремо
https://sorada.gov.ua/opendata.html</t>
  </si>
  <si>
    <t xml:space="preserve">https://sorada.gov.ua/upr-mayno/3681-perelik-objektiv-neruhomosti-spilnoji-vlasnosti-terytorialnyh-gromad-sil-selyshch-mist-sumskoji-oblasti.html </t>
  </si>
  <si>
    <t xml:space="preserve">https://sorada.gov.ua/dokumenty-oblrady/rishennja-oblasnoji-rady/7-sklykannja/category/178-23-session-7-skl.html
http://mayno.sm.gov.ua/sites/default/files/Інформація про порядок оренди та продажу майна (зміни в законодавстві).docx
</t>
  </si>
  <si>
    <t xml:space="preserve">https://sorada.gov.ua/dokumenty-oblrady/rishennja-oblasnoji-rady/7-sklykannja/category/178-23-session-7-skl.html
http://mayno.sm.gov.ua/sites/default/files/Інформація про порядок оренди та продажу майна (зміни в законодавстві).docx  
</t>
  </si>
  <si>
    <t xml:space="preserve">https://sorada.gov.ua/upr-mayno/14996-porjadok-peredachi-v-orendu-majna-shcho-perebuvaje-u-spilnij-vlasnosti-terytorialnyh-gromad-sil-selyshch-mist-sumskoji-oblasti.html  
http://mayno.sm.gov.ua/sites/default/files/ПЕРЕЛІК додатково включення об'єктів оренди до Переліку І типу.xls
http://mayno.sm.gov.ua/sites/default/files/ПЕРЕЛІК ДРУГОГО ТИПУ затверджений рішенням сесії СОР 11.12.2020.doc 
http://mayno.sm.gov.ua/sites/default/files/Інформація про порядок оренди та продажу майна (зміни в законодавстві).docx
</t>
  </si>
  <si>
    <t>https://sorada.gov.ua/upr-mayno/19945-polozhennja-pro-auktsionnu-komisiju-z-prodazhu-objektiv-spilnoji-vlasnosti-terytorialnyh-gromad-sil-selyshch-mist-sumskoji-oblasti.html
https://sorada.gov.ua/upr-mayno/14996-porjadok-peredachi-v-orendu-majna-shcho-perebuvaje-u-spilnij-vlasnosti-terytorialnyh-gromad-sil-selyshch-mist-sumskoji-oblasti.html
http://mayno.sm.gov.ua/sites/default/files/ПЕРЕЛІК додатково включення об'єктів оренди до Переліку І типу.xls
http://mayno.sm.gov.ua/sites/default/files/ПЕРЕЛІК ДРУГОГО ТИПУ затверджений рішенням сесії СОР 11.12.2020.doc
http://mayno.sm.gov.ua/sites/default/files/Інформація про порядок оренди та продажу майна (зміни в законодавстві).docx</t>
  </si>
  <si>
    <t>https://sorada.gov.ua/upr-mayno/20713-informatsija-pro-perelik-objektiv-spilnoji-vlasnosti-terytorialnyh-gromad-sil-selyshch-mist-sumskoji-oblasti-jaki-proponujutsja-do-pryvatyzatsiji.html 
https://sorada.gov.ua/upr-mayno/14996-porjadok-peredachi-v-orendu-majna-shcho-perebuvaje-u-spilnij-vlasnosti-terytorialnyh-gromad-sil-selyshch-mist-sumskoji-oblasti.html  
http://mayno.sm.gov.ua/sites/default/files/ПЕРЕЛІК додатково включення об'єктів оренди до Переліку І типу.xls
http://mayno.sm.gov.ua/sites/default/files/ПЕРЕЛІК ДРУГОГО ТИПУ затверджений рішенням сесії СОР 11.12.2020.doc
http://mayno.sm.gov.ua/sites/default/files/Перелік незадіяних майнових об’єктів (приміщень), що можуть бути передані в оренду станом на 01.01.2021.xls</t>
  </si>
  <si>
    <t>https://sorada.gov.ua/upr-mayno/21164-pro-zavershennja-pryvatyzatsiji-nezhytlovogo-prymishchennja-apteka-ploshcheju-1222-kvm-za-adresoju-sumska-oblast-lebedynskyj-rajon-selo-budylka-vulytsja-myru-budynok-34.html 
https://sorada.gov.ua/upr-mayno/21165-pro-zavershennja-pryvatyzatsiji-nezhytlovogo-prymishchennja-apteka-ploshcheju-1044-kvm-za-adresoju-sumska-oblast-lebedynskyj-rajon-selo-mezhyrich-vulytsja-tsentralna-budynok-71.html 
http://mayno.sm.gov.ua/sites/default/files/Інформація про порядок оренди та продажу майна (зміни в законодавстві).docx</t>
  </si>
  <si>
    <t xml:space="preserve">https://sorada.gov.ua/upr-mayno.html 
http://mayno.sm.gov.ua/sites/default/files/Інформація про порядок оренди та продажу майна (зміни в законодавстві).docx
</t>
  </si>
  <si>
    <t>https://sorada.gov.ua/vykorystannja-koshtiv-oblasnogo-bjudzhetu/21090-informatsija-pro-stan-vykorystannja-koshtiv-peredbachenyh-v-oblasnomu-bjudzheti-na-vykonannja-deputatskyh-povnovazhen-u-2020-rotsi.html</t>
  </si>
  <si>
    <t>https://sorada.gov.ua/consultations.html
на сторінці інформація за 2018-2019 рр.</t>
  </si>
  <si>
    <t>https://sorada.gov.ua/pro-oblasnu-radu/kerivnytstvo-oblasnoji-rady.html
декларації опубліковані за 2014-2015 рр.</t>
  </si>
  <si>
    <t>http://te-rada.org/user/#&amp;type=1
http://te-rada.org/user/#&amp;type=3</t>
  </si>
  <si>
    <t>http://te-rada.org/list/?type=view&amp;id=12508</t>
  </si>
  <si>
    <t xml:space="preserve">http://te-rada.org/?id=45
</t>
  </si>
  <si>
    <t>http://te-rada.org/list/?t=35&amp;s=rada
відсутній план на 2020 рік</t>
  </si>
  <si>
    <t>http://te-rada.org/?id=70
http://te-rada.org/list/?type=view&amp;id=13293</t>
  </si>
  <si>
    <t>http://te-rada.org/?id=86</t>
  </si>
  <si>
    <t>https://drive.google.com/drive/folders/1vjBO9n-Fa9w_XQ3rezoJ0sN-aUttzDPr</t>
  </si>
  <si>
    <t>http://te-rada.org/search/#&amp;val=1312&amp;type=deputy;list;document;archive;page;</t>
  </si>
  <si>
    <t>http://te-rada.org/
Опубліковано заплановані конкурси  на право оренди майна об’єктів спільної власності територіальних громад сіл, селищ, міст Тернопільської області</t>
  </si>
  <si>
    <t>http://te-rada.org/list/?t=29&amp;s=rada
Опубліковано результати  конкурсу на право оренди майна об’єктів спільної власності територіальних громад сіл, селищ, міст Тернопільської області</t>
  </si>
  <si>
    <t>Інформація щодо надання в оренду майна, які розглядались конкурсною комісією Тернопільської обласної ради з надання в оренду майна об’єктів спільної власності територіальних громад сіл, селищ, міст Тернопільської області</t>
  </si>
  <si>
    <t xml:space="preserve">Пропозицій до проєктів рішень обласної ради про обласний бюджет при розгляді цього питання на спільних засіданнях постійних комісій обласної ради від громадськості не надходило </t>
  </si>
  <si>
    <t>Засідання постійних комісій і пленарні засідання сесій Тернопільської обласної ради проводяться відкрито, з наданням можливості доступу громадянам</t>
  </si>
  <si>
    <t>http://te-rada.org/list/?type=view&amp;id=13670 - у розділі "Анонси подій"</t>
  </si>
  <si>
    <t>http://te-rada.org/?id=40</t>
  </si>
  <si>
    <t>http://te-rada.org/#</t>
  </si>
  <si>
    <t>https://www.facebook.com/KharkovRegionalCouncil</t>
  </si>
  <si>
    <t>http://khor.gov.ua/storinka-golovy-hersonskoyi-oblasnoyi-rady/
http://khor.gov.ua/deputatskyj-korpus-viii-sklykannia-2/#</t>
  </si>
  <si>
    <t>Календар основних заходів Херсонської обласної ради https://drive.google.com/
Публікується розпорядження та інформаційний рядок на головній сторінці http://khor.gov.ua/</t>
  </si>
  <si>
    <t>http://khor.gov.ua/dostup-do-publichnoyi-informatsiyi/</t>
  </si>
  <si>
    <t>http://khor.gov.ua/regionalni-tsilovi-programy/</t>
  </si>
  <si>
    <t>Розділ "Херсонщина"
uk.wikipedia.org/wiki/Херсонська_область</t>
  </si>
  <si>
    <t>https://drive.google.com/file/d/1keBkE66EwpiW7cSHfJSU67xTKRPF6ckn/view</t>
  </si>
  <si>
    <t>http://khor.gov.ua/zakupivli-tovariv-robit-ta-poslug-za-derzhavni-koshty/ -розділ створено, проте в ньому відсутня інформація</t>
  </si>
  <si>
    <t>http://khor.gov.ua/orenda-auktsion/#1531830639592-702482f5-160b</t>
  </si>
  <si>
    <t>Чи опубліковані на веб-сайті обласної ради бюджети за 2017, 2018, 2019 роки?</t>
  </si>
  <si>
    <t>http://khor.gov.ua/povidomlennia-pro-vchynennia-koruptsijnykh-abo-pov-iazanykh-z-koruptsiieiu-pravoporushen-pratsivnykamy-vykonavchoho-aparatu-oblasnoi-rady/</t>
  </si>
  <si>
    <t>http://km-oblrada.gov.ua/management-regional-council/ 
https://km-oblrada.gov.ua/deputati-vosmogo-sklikannya-2/</t>
  </si>
  <si>
    <t>https://km-oblrada.gov.ua/postiyni-komisii-oblasnoi-radi-vii-vosm/</t>
  </si>
  <si>
    <t>https://km-oblrada.gov.ua/management-regional-council/administrator-of-the-office/
https://km-oblrada.gov.ua/vikonavchij-aparat-radi/</t>
  </si>
  <si>
    <t>https://km-oblrada.gov.ua/osnovni-zaxodi/</t>
  </si>
  <si>
    <t>http://km-oblrada.gov.ua/proekti-rishen/ 
https://km-oblrada.gov.ua/proekti-rishen/proekti-rishen-chergovoi-pozachergovoi-sesij/
https://km-oblrada.gov.ua/proekti-rishen/proekti-rishen-radi-yaki-proponuyutsya-dlya-rozglyadu/</t>
  </si>
  <si>
    <t>https://km-oblrada.gov.ua/protokoli-postiynikh-komisiy-khmelni/</t>
  </si>
  <si>
    <t>https://km-oblrada.gov.ua/golova-oblderzhadministracii-vadim-l/</t>
  </si>
  <si>
    <t>https://km-oblrada.gov.ua/program-of-socio-economic/</t>
  </si>
  <si>
    <t>http://km-oblrada.gov.ua/xmelnicka-oblast/ 
https://km-oblrada.gov.ua/istorichna-dovidka-pro-diyalnist-obl/</t>
  </si>
  <si>
    <t>https://km-oblrada.gov.ua/peticii/</t>
  </si>
  <si>
    <t>https://km-oblrada.gov.ua/premii-oblasnoi-radi/</t>
  </si>
  <si>
    <t>https://km-oblrada.gov.ua/v-agencziyi-regionalnogo-rozvytku-hmelnyczkoyi-oblasti-obraly-peremozhcziv-konkursu-idej/</t>
  </si>
  <si>
    <t>https://km-oblrada.gov.ua/nashi-zakupivli/</t>
  </si>
  <si>
    <t>http://km-oblrada.gov.ua/derzhavni-zakupivli-orenda/plan-provedennya-zakupivel-tovariv-robit-poslug-za-byudzhetni-koshti/ 
план закупівель за 2017-2020 роки відсутній</t>
  </si>
  <si>
    <t>https://km-oblrada.gov.ua/komunalna-vlasnist/</t>
  </si>
  <si>
    <t>https://km-oblrada.gov.ua/normativna-baza/</t>
  </si>
  <si>
    <t>http://km-oblrada.gov.ua/derzhavni-zakupivli-orenda/perelik-dogovoriv/?hilite=%27e-data%27
https://km-oblrada.gov.ua/normativna-baza/</t>
  </si>
  <si>
    <t>https://km-oblrada.gov.ua/derzhavni-zakupivli-orenda/ogoloshennya-pidpriyemstv-ustanov-organizacij-shho-perebuvayut-v-upravlinni-oblasnoi-radi/</t>
  </si>
  <si>
    <t>https://km-oblrada.gov.ua/rishennya-orendodavcya/
https://km-oblrada.gov.ua/povidomlennya-pro-prodazh-na-aukcioni/</t>
  </si>
  <si>
    <t>https://km-oblrada.gov.ua/derzhavni-zakupivli-orenda/orenda/</t>
  </si>
  <si>
    <t>https://km-oblrada.gov.ua/informaciya-pro-vikonannya-oblasnogo-byudzhetu/</t>
  </si>
  <si>
    <t>https://km-oblrada.gov.ua/proekti-rishen/proekti-rishen-radi-yaki-proponuyutsya-dlya-rozglyadu/</t>
  </si>
  <si>
    <t>https://km-oblrada.gov.ua/violeta-labazyuk-dlya-vyrishennya-problem-terytorialnyh-gromad-oblasna-rada-vidkryta-do-dialogu-ta-spivpraczi/</t>
  </si>
  <si>
    <t>https://km-oblrada.gov.ua/kadrove-zabezpechennya/</t>
  </si>
  <si>
    <t>https://km-oblrada.gov.ua/management-regional-council/golova-xmelnickoi-oblasnoi/</t>
  </si>
  <si>
    <t>https://km-oblrada.gov.ua/zapobigannya-korupcii/</t>
  </si>
  <si>
    <t>https://www.oblradack.gov.ua/zapitannya-do-kerivnyctva</t>
  </si>
  <si>
    <t>інформація про депутатів : https://www.oblradack.gov.ua/deputati-oblasnoi-radi-vii-sklikannya
https://www.oblradack.gov.ua/pidgorniy-anatoliy-viktorovich</t>
  </si>
  <si>
    <t>Порядки денні засідань постійних комісій обласної ради (проекти): https://www.oblradack.gov.ua/poryadki-denn-protokol-zasdan-postynih-komsy-deputatv-viii-sklikannya
https://www.oblradack.gov.ua/plenarn-zasdannya
https://www.oblradack.gov.ua/materiali-chergovoyi-sesyi-oblasnoyi-radi</t>
  </si>
  <si>
    <t>Протоколи засідань постійних комісій обласної ради: https://www.oblradack.gov.ua/protokoli-zasdan-postynih-komsy
https://www.oblradack.gov.ua/plenarn-zasdannya</t>
  </si>
  <si>
    <t>Протоколи засідань постійних комісій обласної ради: https://www.oblradack.gov.ua/poryadki-denn-protokol-zasdan-postynih-komsy-deputatv-viii-sklikannya</t>
  </si>
  <si>
    <t>https://www.oblradack.gov.ua/vdeotranslyacya-0</t>
  </si>
  <si>
    <t>https://www.oblradack.gov.ua/konkursi-ta-zmagannya</t>
  </si>
  <si>
    <t>https://www.oblradack.gov.ua/byudzhet-2021</t>
  </si>
  <si>
    <t>https://www.oblradack.gov.ua/ogoloshennia-pro-provedennia-konkursu
https://www.oblradack.gov.ua/5856-konkursn-komsii-viznachili-peremozhcv-na-vakantn-posadi-kervnikv-komunalnih-zakladv</t>
  </si>
  <si>
    <t>https://www.facebook.com/%D0%A7%D0%B5%D1%80%D0%BA%D0%B0%D1%81%D1%8C%D0%BA%D0%B0-%D0%BE%D0%B1%D0%BB%D0%B0%D1%81%D0%BD%D0%B0-%D1%80%D0%B0%D0%B4%D0%B0-102465917872814/</t>
  </si>
  <si>
    <t>http://oblrada.cv.ua/structure/
http://oblrada.cv.ua/structure/deputies/</t>
  </si>
  <si>
    <t>http://oblrada.cv.ua/activity/permanent_committee/</t>
  </si>
  <si>
    <t>http://oblrada.cv.ua/document/list/section/84/</t>
  </si>
  <si>
    <t xml:space="preserve">http://oblrada.cv.ua/document/list/section/29/ 
</t>
  </si>
  <si>
    <t>http://oblrada.cv.ua/news/70035/</t>
  </si>
  <si>
    <t>https://www.facebook.com/oblrada.cv.ua/</t>
  </si>
  <si>
    <t>http://oblrada.cv.ua/document/list/section/46/</t>
  </si>
  <si>
    <t>http://oblrada.cv.ua/
Програма економічного і соціального розвитку Чернівецької області на 2020 рік
http://oblrada.cv.ua/document/list/section/51/</t>
  </si>
  <si>
    <t>http://oblrada.cv.ua/petitions/</t>
  </si>
  <si>
    <t>В розділі "Новини" або "Міжнародне співробітництво"</t>
  </si>
  <si>
    <t>В розділі "Новини"
http://oblrada.cv.ua/news/69208/</t>
  </si>
  <si>
    <t>http://oblrada.cv.ua/documents/</t>
  </si>
  <si>
    <t>http://oblrada.cv.ua/activity/regulator_acts/</t>
  </si>
  <si>
    <t>http://oblrada.cv.ua/documents/
Файл ris 20_6_158.rar</t>
  </si>
  <si>
    <t>http://oblrada.cv.ua/document/regional_program/</t>
  </si>
  <si>
    <t>http://oblrada.cv.ua/document/list/section/86/</t>
  </si>
  <si>
    <t>http://oblrada.cv.ua/activity/anti_corruption/detail/163/</t>
  </si>
  <si>
    <t>http://oblrada.cv.ua/activity/anti_corruption/</t>
  </si>
  <si>
    <t>https://chor.gov.ua/2012-07https://chor.gov.ua/oblasna-rada/golova
https://chor.gov.ua/oblasna-rada/deputati/itemlist/category/373-deputatskyi-korpus-oblasnoi-rady-8-ho-sklykannia</t>
  </si>
  <si>
    <t>Повідомлення про майбутні сесії обласної ради публікується щонайменше за 10 днів до початку сесії у розділі  «Анонси»:
https://chor.gov.ua/nasha-diyalnist/anonsi
https://chor.gov.ua/nasha-diyalnist/anonsi/item/10695-sklykaietsia-tretia-sesiia-oblasnoi-rady-vosmoho-sklykannia</t>
  </si>
  <si>
    <t>Проєкти документів та регуляторних актів до засідань ради розміщені на сайті обласної ради у розділі «Проекти регуляторних актів та рішень» за посиланням: https://chor.gov.ua/normativni-dokumenti/proekti-regulyatornih-aktiv-ta-rishen</t>
  </si>
  <si>
    <t>На сайті обласної ради розміщуються протоколи пленарних засідань сесій (за посиланням: https://chor.gov.ua/normativni-dokumenti/protokoli-sesij), протоколи та рекомендації засідань постійних комісій (за посиланням: https://chor.gov.ua/normativni-dokumenti/protokoli-ta-rekomendatsiji-postijnikh-komisij) та результати поіменного голосування у розділі «Нормативні документи» категорії «Рішення» (посилання на розміщення результатів голосування: https://chor.gov.ua/normativni-dokumenti/rishennya/item/10668-rezultaty-poimennoho-holosuvannia )</t>
  </si>
  <si>
    <t>Відеозапис засідань сесії, президії обласної ради публікується на сайті обласної ради у розділі «Відеогалерея» за посиланням: https://chor.gov.ua/mediateka/videogalereya</t>
  </si>
  <si>
    <t>https://chor.gov.ua/nasha-diyalnist/publikatsiji/item/7940-cherez-strukturne-reformuvannia-ta-detsentralizatsiiu-vlady-do-ek</t>
  </si>
  <si>
    <t xml:space="preserve">Контактні дані обласної ради англійською мовою розміщені на сайті за посиланням: 
https://chor.gov.ua/oblasna-rada/kontakti
</t>
  </si>
  <si>
    <t>В розділі "Анонси" - https://chor.gov.ua/nasha-diyalnist/anonsi
https://chor.gov.ua/nasha-diyalnist/anonsi/item/8707-uvaha-rozpochalasia-robota-po-pidhotovtsi-konkursu-festyvaliu-dyt ;  https://chor.gov.ua/nasha-diyalnist/anonsi/item/8439-studentiv-vyshiv-chernihivshchyny-zaproshuiut-vsiaty-uchast-u-vse</t>
  </si>
  <si>
    <t>В розділі "Анонси"
https://chor.gov.ua/oblasnij-konkurs-zhurnalistskikh-robit</t>
  </si>
  <si>
    <t>В розділі "Анонси"
https://chor.gov.ua/oblasnij-konkurs-zhurnalistskikh-robit
https://chor.gov.ua/nasha-diyalnist/anonsi/item/10158-v-oblasnii-radi-vidbudetsia-vruchennia-premii-imeni-sofii-rusovoi</t>
  </si>
  <si>
    <t>Відповідно до статті 4 Закону України «Про публічні закупівлі», річний план,  додаток до річного плану та зміни до них  оприлюднюються на веб-порталі Уповноваженого органу з питань закупівель.
Закон був введений в дію для всіх замовників з 1 серпня 2016 року.</t>
  </si>
  <si>
    <t>Перелік об’єктів нерухомого майна спільної власності територіальних громад сіл, селищ, міст області розміщений за посиланням: 
https://ukm.chor.gov.ua/pro-upravlinnya-komunalnogo-majna/ob-ekti-komunalnoji-vlasnosti/item/71-perelik-ob-iektiv-nerukhomoho-maina-spilnoi-vlasnosti-terytorialn</t>
  </si>
  <si>
    <t>Зазначена інформація розміщена за посиланням: https://ukm.chor.gov.ua/normativni-dokumenti/normativno-pravova-informatsiya/item/641-polozhennia-pro-poriadok-peredachi-ob-iektiv-prava-spilnoi-vlasno</t>
  </si>
  <si>
    <t>Порядок та умови відчуження об’єктів права комунальної власності розміщені за посиланням: https://ukm.chor.gov.ua/normativni-dokumenti/normativno-pravova-informatsiya/item/6-polozhennia-pro-poriadok-vidchuzhennia-ta-spysannia-maina-shcho-i</t>
  </si>
  <si>
    <t>Зазначена інформація розміщена за посиланнями: 
https://chor.gov.ua/normativni-dokumenti/rishennya/item/532-pro-zatverdzhennya-polozhennya-pro-poryadok-provedennya-konkursu;
https://chor.gov.ua/component/k2/item/6749-pro-vnesennia-zmin-do-polozhennia-pro-poriadok-peredachi-maina-sp</t>
  </si>
  <si>
    <t>Інформація про порядок проведення конкурсу розміщена за посиланнями: https://chor.gov.ua/normativni-dokumenti/rishennya/item/532-pro-zatverdzhennya-polozhennya-pro-poryadok-provedennya-konkursu;
https://chor.gov.ua/component/k2/item/6749-pro-vnesennia-zmin-do-polozhennia-pro-poriadok-peredachi-maina-sp</t>
  </si>
  <si>
    <t>Інформація про наміри передати нерухоме майно спільної власності територіальних громад сіл, селищ, міст Чернігівської області в оренду у разі необхідності розміщується за посиланням:  https://ukm.chor.gov.ua/potochna-diyalnist/informatsiya-pro-provedennya-konkursiv-na-pravo-orendi-komunalnogo-majna-oblasti</t>
  </si>
  <si>
    <t>Інформація стосовно проведення конкурсів на оренду майна розміщується за посиланням:
https://ukm.chor.gov.ua/2016-02-05-07-02-58
https://ukm.chor.gov.ua/2016-02-05-07-05-44</t>
  </si>
  <si>
    <t>Зазначена інформація у разі необхідності розміщується за посиланням: https://ukm.chor.gov.ua/2016-02-05-07-05-44</t>
  </si>
  <si>
    <t>Інформація стосовно проведення конкурсів на оренду майна у разі необхідності розміщується на сайті управління комунального майна за посиланням:
https://ukm.chor.gov.ua/2016-02-05-07-02-58
https://ukm.chor.gov.ua/informatsiya-pro-orendu-majna</t>
  </si>
  <si>
    <t>https://chor.gov.ua/oblasnij-byudzhet
https://chor.gov.ua/component/k2/item/10629-pro-oblasnyi-biudzhet-chernihivskoi-oblasti-na-2021-rik-kod-biudz</t>
  </si>
  <si>
    <t>https://chor.gov.ua/component/k2/item/10698-pro-zvit-pro-vykonannia-oblasnoho-biudzhetu-chernihivskoi-oblasti</t>
  </si>
  <si>
    <t>Результати консультацій із громадськістю щодо бюджету у разі їх проведення фіксуються у протоколах постійної комісії з питань бюджету та фінансів, які розміщені на сайті за посиланням: https://chor.gov.ua/protokoli-ta-rekomendatsiji-postijnikh-komisij/item/4058-protokoly</t>
  </si>
  <si>
    <t>https://chor.gov.ua/normativni-dokumenti/rishennya/item/6297-pro-zatverdzhennia-perelikiv-ob-iektiv-spilnoi-vlasnosti-terytori
https://chor.gov.ua/sotsialnij-dialog</t>
  </si>
  <si>
    <t>https://chor.gov.ua/component/k2/item/8657-pro-zatverdzhennia-poriadku-provedennia-konkursu-na-zaniattia-pos</t>
  </si>
  <si>
    <t>В розділі "Анонси"
https://chor.gov.ua/nasha-diyalnist/anonsi/item/8412-informatsiia-pro-konkurs-na-posadu-dyrektora-komunalnoho-pidpryie</t>
  </si>
  <si>
    <t>https://e-dem.in.ua/chernihiv-or/
посилання неактивне</t>
  </si>
  <si>
    <t>https://chor.gov.ua/oblasni-programi/item/6525-chynni-oblasni-prohramy-zizminamy
https://chor.gov.ua/component/k2/item/10711-pro-zatverdzhennia-tsilovoi-sotsialnoi-prohramy-rozvytku-tsyvilno</t>
  </si>
  <si>
    <t>є посилання на сторінку https://nazk.gov.ua/en/
https://chor.gov.ua/spivpratsya-z-pravookhoronnimi-organami/item/7822-filiia-derzhavnoi-ustanovy-tsentr-probatsii-v-chernihivskii-oblas</t>
  </si>
  <si>
    <t>https://www.facebook.com/chernihivska.oblasna.rada/</t>
  </si>
  <si>
    <t xml:space="preserve">http://oblrada.kharkov.ua/ua/press-center/news/25545-plenarne-zasidannya-pozachergovoji-sesiji-kharkivskoji-oblasnoji-radi-vidbudetsya-24-grudnya </t>
  </si>
  <si>
    <t>http://www.oblrada.kharkov.ua/ua/deputies
http://www.oblrada.kharkov.ua/ua/board-structure/direction/head-of-kharkiv-regional-council</t>
  </si>
  <si>
    <t xml:space="preserve">http://oblrada.kharkov.ua/ua/public-information/protocols-of-standing-committees </t>
  </si>
  <si>
    <t xml:space="preserve">https://www.ts.lica.com.ua/?type=0&amp;base=77&amp;menu=368065&amp;id=317
http://oblrada.kharkov.ua/ua/public-information/protocols-of-standing-committees 
</t>
  </si>
  <si>
    <t xml:space="preserve">https://www.ts.lica.com.ua/?type=0&amp;base=77&amp;menu=7&amp;id=3 </t>
  </si>
  <si>
    <t xml:space="preserve">http://oblrada.kharkov.ua/ua/press-center/video/332-plenarni-zasidannia-kharkivskoi-oblasnoi-rady </t>
  </si>
  <si>
    <t>http://www.oblrada.kharkov.ua/ua/component/content/article/199-press-center/speech-all/18999-kharkivska-oblasna-rada-na-plenarnomu-zasidanni-skhvalila-zvit-golovi-oblasnoji-radi-sergiya-chernova-pro-svoyu-diyalnist?Itemid=1319
Звіт опублікований за 2018 рік</t>
  </si>
  <si>
    <t>http://oblrada.kharkov.ua/ua/public-information/vidkryti-dani/zvity-u-tomu-chysli-shchodo-zadovolennia-zapytiv-na-informatsiiu</t>
  </si>
  <si>
    <t>(Ст. 4) http://www.oblrada.kharkov.ua/ua/about-rada/regulations
http://www.oblrada.kharkov.ua/ua/press-center/anonsy/anonsy-all/25806-plan-osnovnikh-zakhodiv-kharkivskoji-oblasnoji-radi-ta-jiji-vikonavchogo-aparatu-z-08-po-14-lyutogo-2021-roku</t>
  </si>
  <si>
    <t>http://oblrada.kharkov.ua/ua/contests-grants</t>
  </si>
  <si>
    <t>https://hromadahealthcare.org/pro-proekt-efektivna-pervinna-medecina-v-gromady/
http://oblrada.kharkov.ua/ua/contests-grants/konkurs-efektyvna-pervynna-medytsyna-v-hromadi</t>
  </si>
  <si>
    <t>http://www.oblrada.kharkov.ua/ua/component/content/article/316-richnyi-plan-zakupivel/23472-richnij-plan-zakupivel-na-2020-rik?Itemid=1319</t>
  </si>
  <si>
    <t>http://www.oblrada.kharkov.ua/ua/component/content/article/166-ukraine/documents/derzhavni-zakupivli/14990-richnij-plan-zakupivel-na-2016-rik-iz-zminami?Itemid=1319</t>
  </si>
  <si>
    <t>Не передбачено вимогами Постанови КМУ № 835 від 21.10.2015 «Про затвердження Положення про набори даних, які підлягають оприлюдненню у формі відкритих даних», та Розпорядження голови ХОР № 158 від 20.10.2020 «Про внесення змін до Переліку наборів даних, затвердженого розпорядженням голови обласної ради від 03 жовтня 2016 року № 217 (зі змінами)»</t>
  </si>
  <si>
    <t>Не передбачено вимогами Розпорядження голови ХОР № 158 від 20.10.2020 «Про внесення змін до Переліку наборів даних, затвердженого розпорядженням голови обласної ради від 03 жовтня 2016 року № 217 (зі змінами)»</t>
  </si>
  <si>
    <t>Локальний нормативний акт відсутній, на теперішній час приватизація (відчуження) не здійснюється</t>
  </si>
  <si>
    <t>Локальний нормативний акт відсутній, на теперішній час не приватизація (відчуження) здійснюється</t>
  </si>
  <si>
    <t xml:space="preserve">https://www.ts.lica.com.ua/?type=1&amp;base=77&amp;menu=378957&amp;id=18850 
</t>
  </si>
  <si>
    <t>Проведення конкурсів на право купівлі/оренди не передбачено чинним законодавством України</t>
  </si>
  <si>
    <t xml:space="preserve">http://oblrada.kharkov.ua/ua/public-information/management-of-municipal-property/results-of-competitions </t>
  </si>
  <si>
    <t>http://oblrada.kharkov.ua/ua/public-information/vidkryti-dani/perelik-nezadiianykh-zemelnykh-dilianok-i-mainovykh-ob-iektiv-prymishchen-komunalnoi-formy-vlasnosti-iaki-mozhut-buty-peredani-v-korystuvannia 
http://www.oblrada.kharkov.ua/ua/public-information/management-of-municipal-property/events-and-announcements</t>
  </si>
  <si>
    <t>https://www.ts.lica.com.ua/?p=0&amp;type=1&amp;base=77&amp;menu=377444&amp;id=16636</t>
  </si>
  <si>
    <t xml:space="preserve">не передбачено чинним законодавством </t>
  </si>
  <si>
    <t>http://www.oblrada.kharkov.ua/ua/about-rada/parlor/nadannia-odnorazovoi-adresnoi-hroshovoi-dopomohy; http://www.oblrada.kharkov.ua/ua/kompleksna-programa-sotsialnogo-zakhistu-naselennya-kharkivskoji-oblasti-na-2016-2020-roki/14483-normativni-dokumenti
http://www.oblrada.kharkov.ua/ua/public-information/komunalni-pidpryiemstva-ta-zaklady</t>
  </si>
  <si>
    <t>http://www.oblrada.kharkov.ua/ua/public-information/management-of-municipal-property/results-of-competitions/25788-rezultati-konkursnogo-vidboru-na-posadi-kerivnikiv-oblasnikh-zakladiv-kulturi</t>
  </si>
  <si>
    <t xml:space="preserve">http://oblrada.kharkov.ua/ua/press-center/anonsy </t>
  </si>
  <si>
    <t>Error for koblrada@ukr.ua</t>
  </si>
  <si>
    <t>Error for nfo@oblrada-pl.gov.ua</t>
  </si>
  <si>
    <t>http://oblrada.cv.ua/documents/
 ris 20_6_158.rar</t>
  </si>
  <si>
    <t xml:space="preserve"> </t>
  </si>
  <si>
    <t xml:space="preserve">http://volynrada.gov.ua/rss/announcement
http://volynrada.gov.ua/news
</t>
  </si>
  <si>
    <t xml:space="preserve">http://oblrada.odessa.gov.ua/pro-oblasnu-radu/aparat-oblasnoyi-rady/struktura-aparatu/
 </t>
  </si>
  <si>
    <t>https://oblrada.dp.gov.ua/plenarn%d1%96-zas%d1%96dannja/%d0%be%d0%bd%d0%bb%d0%b0%d0%b9%d0%bd-%d1%82%d1%80%d0%b0%d0%bd%d1%81%d0%bb%d1%8f%d1%86%d1%96%d1%8f-%d1%81%d0%b5%d1%81%d1%96%d0%b9/
https://oblrada.dp.gov.ua/plenarn%d1%96-zas%d1%96dannja/protokoli-ses%d1%96j/
https://oblrada.dp.gov.ua/plenarn-zasdannja/rezultati-pomennogo-golosuvannja/</t>
  </si>
  <si>
    <t>http://www.orada.if.ua/----/</t>
  </si>
  <si>
    <t>https://oblrada.dp.gov.ua/diyalnist/konkursy/-/</t>
  </si>
  <si>
    <t xml:space="preserve">  </t>
  </si>
  <si>
    <t xml:space="preserve">   </t>
  </si>
  <si>
    <t xml:space="preserve">http://zor.gov.ua/content/zakonodavstvo    </t>
  </si>
  <si>
    <t>https://www.orada.if.ua/--/</t>
  </si>
  <si>
    <t xml:space="preserve">https://oblrada.dp.gov.ua/oblasna-rada/kerivnitstvo/--/
https://oblrada.dp.gov.ua/category/oblasna-rada/deputats/
</t>
  </si>
  <si>
    <t xml:space="preserve">http://oblrada.odessa.gov.ua/pro-oblasnu-radu/kerivnytstvo/
http://oblrada.odessa.gov.ua/pro-oblasnu-radu/deputatskyj-korpus/zagalnyj-sklad/
    </t>
  </si>
  <si>
    <t>http://www.orada.if.ua/---/</t>
  </si>
  <si>
    <t xml:space="preserve">http://www.vinrada.gov.ua/zagalniy_spisok_pracivnikiv.htm
 </t>
  </si>
  <si>
    <t xml:space="preserve">http://volynrada.gov.ua/actualna-informacia/proyekt-poryadku-dennogo-4-sesiyi,        </t>
  </si>
  <si>
    <t>http://www.orada.if.ua/-/</t>
  </si>
  <si>
    <t xml:space="preserve">http://volynrada.gov.ua/session
http://volynrada.gov.ua/protocoltext
http://volynrada.gov.ua/golos
http://volynrada.gov.ua/all-solutions?calling=6&amp;committees=All
 ,        .
</t>
  </si>
  <si>
    <t>https://oblrada.dp.gov.ua/category/news/
https://oblrada.dp.gov.ua/category/documents/-/proeki-rishen/</t>
  </si>
  <si>
    <t>http://www.orada.if.ua/--/</t>
  </si>
  <si>
    <t xml:space="preserve">https://zt.gov.ua/index.php/news/13553-%D0%B2%D0%BE%D0%BB%D0%BE%D0%B4%D0%B8%D0%BC%D0%B8%D1%80-%D1%88%D0%B8%D1%80%D0%BC%D0%B0-%D0%B2%D1%96%D0%B4%D0%B7%D0%B2%D1%96%D1%82%D1%83%D0%B2%D0%B0%D0%B2-%D0%B7%D0%B0-%D0%B2%D0%B8%D0%BA%D0%BE%D0%BD%D0%B0%D0%BD%D1%83-%D1%80%D0%BE%D0%B1%D0%BE%D1%82%D1%83-%D1%83-2018-%D1%80%D0%BE%D1%86%D1%96.html
 </t>
  </si>
  <si>
    <t>http://www.orada.if.ua/-/-/
https://orada.if.ua/%d0%b7%d0%b2%d1%96%d1%82-%d0%b3%d0%be%d0%bb%d0%be%d0%b2%d0%b8-%d0%be%d0%b1%d0%bb%d0%b0%d1%81%d0%bd%d0%be%d1%97-%d1%80%d0%b0%d0%b4%d0%b8-%d1%81%d1%8c%d0%be%d0%bc%d0%be%d0%b3%d0%be-%d0%b4/</t>
  </si>
  <si>
    <t xml:space="preserve">https://e-dem.in.ua/ivano-frankivsk-or 
 </t>
  </si>
  <si>
    <t xml:space="preserve">https://e-dem.in.ua/chernihiv-or/
 </t>
  </si>
  <si>
    <t>http://www.orada.if.ua//--/-/</t>
  </si>
  <si>
    <t>http://www.orada.if.ua//--//</t>
  </si>
  <si>
    <t xml:space="preserve">http://volynrada.gov.ua/communal/polozhennya-pro-orendu-nerukhomogo-maina-spilnoyi-vlasnosti-teritorialnikh-gromad-sil-selis
http://volynrada.gov.ua/communal/polozhennya-pro-orendu-nerukhomogo-maina-spilnoyi-vlasnosti- teritorialnikh-gromad-sil-selis;
      "      "(https://zakon.rada.gov.ua/laws/show/157-20#Text) 
</t>
  </si>
  <si>
    <t xml:space="preserve">     </t>
  </si>
  <si>
    <t xml:space="preserve">    </t>
  </si>
  <si>
    <t xml:space="preserve">https://zt.gov.ua/index.php/upravlinnya-majnom/robocha-grupa-z-pitan-vikoristannya-majna/%D0%BE%D0%B1%E2%80%99%D1%94%D0%BA%D1%82%D0%B8-%D0%BA%D0%BE%D0%BC%D1%83%D0%BD%D0%B0%D0%BB%D1%8C%D0%BD%D0%BE%D1%97-%D0%B2%D0%BB%D0%B0%D1%81%D0%BD%D0%BE%D1%81%D1%82%D1%96,-%D1%89%D0%BE-%D0%BF%D0%B5%D1%80%D0%B5%D0%B4%D0%B0%D0%BD%D1%96-%D0%B2-%D0%BE%D1%80%D0%B5%D0%BD%D0%B4%D1%83-%D1%87%D0%B8-%D1%96%D0%BD%D1%88%D0%B5-%D0%BF%D1%80%D0%B0%D0%B2%D0%BE-%D0%BA%D0%BE%D1%80%D0%B8%D1%81%D1%82%D1%83%D0%B2%D0%B0%D0%BD%D0%BD%D1%8F.html
 </t>
  </si>
  <si>
    <t>http://www.orada.if.ua/-/--/</t>
  </si>
  <si>
    <t>http://www.orada.if.ua/--/
https://orada.if.ua/category/calling/call-8/02-%d1%81%d0%b5%d1%81%d1%96%d1%8f/</t>
  </si>
  <si>
    <t>https://oblrada.dp.gov.ua/diyalnist/zakladi-utanovi/konkurs/-№-11-----/</t>
  </si>
  <si>
    <t>https://www.orada.if.ua/-/--/</t>
  </si>
  <si>
    <t xml:space="preserve">    
</t>
  </si>
  <si>
    <t>https://www.orada.if.ua//----/</t>
  </si>
  <si>
    <t>https://ukm.chor.gov.ua/2016-02-05-07-02-58
https://ukm.chor.gov.ua/informatsiya-pro-orendu-majna</t>
  </si>
  <si>
    <t>http://mk-oblrada.gov.ua/</t>
  </si>
  <si>
    <t xml:space="preserve">https://www.youtube.com/user/oblradasumy/playlists
</t>
  </si>
  <si>
    <t xml:space="preserve">https://zakon.rada.gov.ua/laws/show/483-2020-%D0%BF#n36
</t>
  </si>
  <si>
    <t xml:space="preserve">https://chor.gov.ua/oblasna-rada/kontakti
</t>
  </si>
  <si>
    <t xml:space="preserve">https://sorada.gov.ua/opendata.html
https://data.gov.ua/dataset/fb35f971-c914-45bd-8ffa-5bae876dfaa9
</t>
  </si>
  <si>
    <t>https://chor.gov.ua/normativni-dokumenti/protokoli-sesij),   https://chor.gov.ua/normativni-dokumenti/protokoli-ta-rekomendatsiji-postijnikh-komisij) https://chor.gov.ua/normativni-dokumenti/rishennya/item/10668-rezultaty-poimennoho-holosuvannia )</t>
  </si>
  <si>
    <t>https://ukm.chor.gov.ua/2016-02-05-07-02-58
https://ukm.chor.gov.ua/2016-02-05-07-05-44</t>
  </si>
  <si>
    <t>https://chor.gov.ua/nasha-diyalnist/anonsi
https://chor.gov.ua/nasha-diyalnist/anonsi/item/10695-sklykaietsia-tretia-sesiia-oblasnoi-rady-vosmoho-sklykannia</t>
  </si>
  <si>
    <t>https://ror.gov.ua/proyekti-rishen-oblasnoyi-radi</t>
  </si>
  <si>
    <t>https://www.oblradack.gov.ua/poryadki-denn-protokol-zasdan-postynih-komsy-deputatv-viii-sklikannya
https://www.oblradack.gov.ua/plenarn-zasdannya
https://www.oblradack.gov.ua/materiali-chergovoyi-sesyi-oblasnoyi-radi</t>
  </si>
  <si>
    <t>https://chor.gov.ua/normativni-dokumenti/rishennya/item/532-pro-zatverdzhennya-polozhennya-pro-poryadok-provedennya-konkursu;
https://chor.gov.ua/component/k2/item/6749-pro-vnesennia-zmin-do-polozhennia-pro-poriadok-peredachi-maina-sp</t>
  </si>
  <si>
    <t>Google translate</t>
  </si>
  <si>
    <t>https://drive.google.com/
http://khor.gov.ua/</t>
  </si>
  <si>
    <t>https://zt.gov.ua/index.php/%D0%BF%D1%80%D0%BE%D1%94%D0%BA%D1%82%D0%B8-%D1%80%D1%96%D1%88%D0%B5%D0%BD%D1%8C.html</t>
  </si>
  <si>
    <t xml:space="preserve">http://volynrada.gov.ua/node/57753
</t>
  </si>
  <si>
    <t xml:space="preserve">Facebook </t>
  </si>
  <si>
    <t>https://www.oblradack.gov.ua/poryadki-denn-protokol-zasdan-postynih-komsy-deputatv-viii-sklikannya</t>
  </si>
  <si>
    <t>https://www.oblradack.gov.ua/protokoli-zasdan-postynih-komsy
https://www.oblradack.gov.ua/plenarn-zasdannya</t>
  </si>
  <si>
    <t>https://nazk.gov.ua/en/
https://chor.gov.ua/spivpratsya-z-pravookhoronnimi-organami/item/7822-filiia-derzhavnoi-ustanovy-tsentr-probatsii-v-chernihivskii-oblas</t>
  </si>
  <si>
    <t>https://www.oblradack.gov.ua/deputati-oblasnoi-radi-vii-sklikannya
https://www.oblradack.gov.ua/pidgorniy-anatoliy-viktorovich</t>
  </si>
  <si>
    <t>https://orada.if.ua/%d0%be%d0%b1%d0%bb%d0%b0%d1%81%d0%bd%d0%b0-%d1%80%d0%b0%d0%b4%d0%b0/%d0%b2%d0%b8%d0%ba%d0%be%d0%bd%d0%b0%d0%b2%d1%87%d0%b8%d0%b9-%d0%b0%d0%bf%d0%b0%d1%80%d0%b0%d1%82/%d0%ba%d0%b5%d1%80%d1%96%d0%b2%d0%bd%d0%b8%d1%86%d1%82%d0%b2%d0%be-%d0%be%d0%b1%d0%bb%d0%b0%d1%81%d0%bd%d0%be%d1%97-%d1%80%d0%b0%d0%b4%d0%b8/</t>
  </si>
  <si>
    <t>http://zor.gov.ua/node/19
https://zor.gov.ua/content/perelik-naboriv-danyh-shcho-pidlyagayut-oprylyudnennyu-u-formi-vidkrytyh-danyh (.3)</t>
  </si>
  <si>
    <t>https://chor.gov.ua/nasha-diyalnist/anonsi
https://chor.gov.ua/nasha-diyalnist/anonsi/item/8707-uvaha-rozpochalasia-robota-po-pidhotovtsi-konkursu-festyvaliu-dyt ;  https://chor.gov.ua/nasha-diyalnist/anonsi/item/8439-studentiv-vyshiv-chernihivshchyny-zaproshuiut-vsiaty-uchast-u-vse</t>
  </si>
  <si>
    <t>http://oblrada.cv.ua/news/69208/</t>
  </si>
  <si>
    <t>https://chor.gov.ua/oblasnij-konkurs-zhurnalistskikh-robit
https://chor.gov.ua/nasha-diyalnist/anonsi/item/10158-v-oblasnii-radi-vidbudetsia-vruchennia-premii-imeni-sofii-rusovoi</t>
  </si>
  <si>
    <t>https://oblrada.kr.ua/</t>
  </si>
  <si>
    <t>https://chor.gov.ua/mediateka/videogalereya</t>
  </si>
  <si>
    <t xml:space="preserve">1) https://zakupki.prom.ua/ 
2) https://data.gov.ua/dataset/5b6e5877-fc2d-4644-9da8-f880b80e009f
</t>
  </si>
  <si>
    <t xml:space="preserve">https://www.oblradack.gov.ua/oblasn-programi
(https://www.oblradack.gov.ua/materiali-chergovoyi-sesyi-oblasnoyi-radi);
https://www.oblradack.gov.ua/ostanni-rishennya-sesyi
</t>
  </si>
  <si>
    <t>uk.wikipedia.org/wiki/</t>
  </si>
  <si>
    <t>2017 - https://oblrada.dp.gov.ua/oblasna-rada/kerivnitstvo/</t>
  </si>
  <si>
    <t>http://oblrada.rv.ua/komunalna_vlasnist/postiyno_diyucha_konkursna_komisiya/rishennya_postiyno_diyuchoyi_konkursnoyi_komisiyi/  .   http://oblrada.rv.ua/komunalna_vlasnist/postiyno_diyucha_konkursna_komisiya_osvita/rishennya_postiyno_diyuchoyi_konkursnoyi_komisiyi/     :  .' - http://oblrada.rv.ua/komunalna_vlasnist/postiyno_diyucha_konkursna_komisiya/zasidannya_postiyno_diyuchoyi_konkursnoyi_komisiyi/ ,   - http://oblrada.rv.ua/komunalna_vlasnist/postiyno_diyucha_konkursna_komisiya_osvita/zasidannya_postiyno_diyuchoyi_konkursnoyi_komisiyi/</t>
  </si>
  <si>
    <t>Google translator</t>
  </si>
  <si>
    <t>http://www.oblrada.kharkov.ua/ua/about-rada/regulations
http://www.oblrada.kharkov.ua/ua/press-center/anonsy/anonsy-all/25806-plan-osnovnikh-zakhodiv-kharkivskoji-oblasnoji-radi-ta-jiji-vikonavchogo-aparatu-z-08-po-14-lyutogo-2021-roku</t>
  </si>
  <si>
    <t>https://ror.gov.ua/zvit-pro-robotu-iz-zapitami-na-publichnu-informaciyu</t>
  </si>
  <si>
    <t>https://ror.gov.ua/#</t>
  </si>
  <si>
    <t xml:space="preserve">https://ror.gov.ua/upload/content/2020/September/ykR2Ythl.pdf 
https://ror.gov.ua/zviti-pro-vikonannya-oblasnih-program 
</t>
  </si>
  <si>
    <t xml:space="preserve">https://ror.gov.ua/# https://ror.gov.ua/proyekti-rishen-oblasnoyi-radi </t>
  </si>
  <si>
    <t xml:space="preserve">https://ror.gov.ua/rishennya-oblasnoyi-radi-7-sklikannya/1762-pro-orendu-maina-spilnoyi-vlasnosti-teritorialnih-groma-1598612088 
https://ror.gov.ua/orenda-maina 
 https://ror.gov.ua/polozhennya-oblasnoyi-radi/polozhennya-pro-poryadok-upravlinnya-obyektami-spilnoyi-vlas
https://ror.gov.ua/rishennya-oblasnoyi-radi-8-sklikannya 
</t>
  </si>
  <si>
    <t xml:space="preserve">https://ror.gov.ua/orenda-maina
https://ror.gov.ua/polozhennya-oblasnoyi-radi/polozhennya-pro-poryadok-upravlinnya-obyektami-spilnoyi-vlas
</t>
  </si>
  <si>
    <t xml:space="preserve">https://ror.gov.ua/dokumenti-postijnih-komisij-8-sklikannya  https://ror.gov.ua/protokoli-sesii-vosmogo-sklikannya-32 
</t>
  </si>
  <si>
    <t xml:space="preserve">https://prozorro.gov.ua    https://zakupki.prom.ua/ 
https://ror.gov.ua/zakupivli-ta-vikoristannya-byudzhetnih-koshtiv 
</t>
  </si>
  <si>
    <t xml:space="preserve">https://ror.gov.ua/#   YouTube-    https://www.youtube.com/channel/UC_V-FpPFmIpqRUMFvAALFhw/featured .    https://ror.gov.ua/dokumenti-postijnih-komisij-8-sklikannya/postiina-komisiya-z-pitan-byudzhetu-finansiv-ta-podatkiv-1 
https://ror.gov.ua/dokumenti-postijnih-komisij-8-sklikannya 
https://ror.gov.ua/dokumenti-postijnih-komisij-8-sklikannya/postiina-komisiya-z-pitan-byudzhetu-finansiv-ta-podatkiv-1. 
</t>
  </si>
  <si>
    <t xml:space="preserve">https://ror.gov.ua/#   YouTube-    https://www.youtube.com/channel/UC_V-FpPFmIpqRUMFvAALFhw/featured.      YouTube-   .          https://ror.gov.ua/protokoli-sesii-vosmogo-sklikannya-32 </t>
  </si>
  <si>
    <t xml:space="preserve">https://ror.gov.ua/proyekti-rishen-oblasnoyi-radi https://ror.gov.ua/rishennya-oblasnoyi-radi-8-sklikannya 
https://ror.gov.ua/informaciya-pro-vidchuzhennya-maina 
ProZorro. 
</t>
  </si>
  <si>
    <t xml:space="preserve">https://ror.gov.ua/petycia/14
https://ror.gov.ua/petycia/21 
</t>
  </si>
  <si>
    <t>https://ror.gov.ua/perelik-obyektiv-spilnoyi-vlasnosti-teritorialnih-gromad-obl</t>
  </si>
  <si>
    <t xml:space="preserve">ProZorroSale.  https://ror.gov.ua/informaciya-pro-vidchuzhennya-maina 
ProZorro.
</t>
  </si>
  <si>
    <t>ProZorroSale.  https://ror.gov.ua/informaciya-pro-vidchuzhennya-maina</t>
  </si>
  <si>
    <t>ProZorroSale. https://ror.gov.ua/informaciya-pro-vidchuzhennya-maina</t>
  </si>
  <si>
    <t>https://ror.gov.ua/informaciya-pro-vidchuzhennya-maina</t>
  </si>
  <si>
    <t>https://ror.gov.ua/informaciya-pro-vidchuzhennya-maina.  https://ror.gov.ua/polozhennya-oblasnoyi-radi/polozhennya-pro-poryadok-upravlinnya-obyektami-spilnoyi-vlas</t>
  </si>
  <si>
    <t xml:space="preserve">https://ror.gov.ua/rezultati-poimennogo-golosuvannya/rezultati-poimennogo-golosuvannya-8-sklykanna 
https://ror.gov.ua/protokoli-sesii-vosmogo-sklikannya-32
</t>
  </si>
  <si>
    <t xml:space="preserve">https://www.oblradack.gov.ua/
https://www.oblradack.gov.ua/rozporyadzhennya-pro-sklikannya-sesy-oblasnoyi-radi
</t>
  </si>
  <si>
    <t>http://oblrada.cv.ua/
2020 
http://oblrada.cv.ua/document/list/section/51/</t>
  </si>
  <si>
    <t>http://te-rada.org/</t>
  </si>
  <si>
    <t xml:space="preserve">http://te-rada.org/?id=84
</t>
  </si>
  <si>
    <t xml:space="preserve">http://te-rada.org/list/?t=35&amp;s=rada
</t>
  </si>
  <si>
    <t>http://te-rada.org/list/?type=view&amp;id=13670</t>
  </si>
  <si>
    <t xml:space="preserve">http://volynrada.gov.ua/communal/polozhennya-pro-diyalnist-auktsionnoyi-komisiyi-z-prodazhu-ob-yektiv-maloyi-privatizatsiyi-
(https://zakon.rada.gov.ua/laws/show/2269-19#Text) 
</t>
  </si>
  <si>
    <t>http://www.orada.if.ua/deputies
http://www.orada.if.ua/</t>
  </si>
  <si>
    <t xml:space="preserve">http://zor.gov.ua  https://www.dzo.com.ua/companies/18061 </t>
  </si>
  <si>
    <t xml:space="preserve">http://zor.gov.ua  </t>
  </si>
  <si>
    <t>http://www.orada.if.ua/</t>
  </si>
  <si>
    <t xml:space="preserve">http://zor.gov.ua/content/regulyatorni-akty http://zor.gov.ua/content/perelik-naboriv-danyh-shcho-pidlyagayut-oprylyudnennyu-u-formi-vidkrytyh-danyh </t>
  </si>
  <si>
    <t>http://zor.gov.ua/komunalna-vlasnist
https://zor.gov.ua/content/perelik-naboriv-danyh-shcho-pidlyagayut-oprylyudnennyu-u-formi-vidkrytyh-danyh</t>
  </si>
  <si>
    <t>http://zor.gov.ua/content/informaciyne-povidomlennya ; 
http://zor.gov.ua/content/perelik-naboriv-danyh-shcho-pidlyagayut-oprylyudnennyu-u-formi-vidkrytyh-dany</t>
  </si>
  <si>
    <t>https://orada.if.ua/</t>
  </si>
  <si>
    <t>https://ror.gov.ua/kerivnictvo-oblasnoyi-radi 
https://ror.gov.ua/deputaty; https://ror.gov.ua/frakciyi</t>
  </si>
  <si>
    <t>https://sorada.gov.ua/derzhavni-zakupivli.html
https://sorada.gov.ua/opendata.html</t>
  </si>
  <si>
    <t xml:space="preserve">https://sorada.gov.ua/upr-mayno.html 
http://mayno.sm.gov.ua/sites/default/files/
</t>
  </si>
  <si>
    <t xml:space="preserve">https://sorada.gov.ua/upr-mayno/14996-porjadok-peredachi-v-orendu-majna-shcho-perebuvaje-u-spilnij-vlasnosti-terytorialnyh-gromad-sil-selyshch-mist-sumskoji-oblasti.html  
http://mayno.sm.gov.ua/sites/default/files/ 
</t>
  </si>
  <si>
    <t xml:space="preserve">https://sorada.gov.ua/upr-mayno/19945-polozhennja-pro-auktsionnu-komisiju-z-prodazhu-objektiv-spilnoji-vlasnosti-terytorialnyh-gromad-sil-selyshch-mist-sumskoji-oblasti.html
https://sorada.gov.ua/upr-mayno/14996-porjadok-peredachi-v-orendu-majna-shcho-perebuvaje-u-spilnij-vlasnosti-terytorialnyh-gromad-sil-selyshch-mist-sumskoji-oblasti.html
http://mayno.sm.gov.ua/sites/default/files/
</t>
  </si>
  <si>
    <t xml:space="preserve">https://sorada.gov.ua/dokumenty-oblrady/rishennja-oblasnoji-rady/7-sklykannja/category/178-23-session-7-skl.html
http://mayno.sm.gov.ua/sites/default/files/
</t>
  </si>
  <si>
    <t xml:space="preserve">https://sorada.gov.ua/dokumenty-oblrady/rishennja-oblasnoji-rady/7-sklykannja/category/178-23-session-7-skl.html
http://mayno.sm.gov.ua/sites/default/files/
</t>
  </si>
  <si>
    <t>https://sorada.gov.ua/upr-mayno/20713-informatsija-pro-perelik-objektiv-spilnoji-vlasnosti-terytorialnyh-gromad-sil-selyshch-mist-sumskoji-oblasti-jaki-proponujutsja-do-pryvatyzatsiji.html 
https://sorada.gov.ua/upr-mayno/14996-porjadok-peredachi-v-orendu-majna-shcho-perebuvaje-u-spilnij-vlasnosti-terytorialnyh-gromad-sil-selyshch-mist-sumskoji-oblasti.html  
http://mayno.sm.gov.ua/sites/default/files/</t>
  </si>
  <si>
    <t>https://sorada.gov.ua/upr-mayno/21164-pro-zavershennja-pryvatyzatsiji-nezhytlovogo-prymishchennja-apteka-ploshcheju-1222-kvm-za-adresoju-sumska-oblast-lebedynskyj-rajon-selo-budylka-vulytsja-myru-budynok-34.html 
https://sorada.gov.ua/upr-mayno/21165-pro-zavershennja-pryvatyzatsiji-nezhytlovogo-prymishchennja-apteka-ploshcheju-1044-kvm-za-adresoju-sumska-oblast-lebedynskyj-rajon-selo-mezhyrich-vulytsja-tsentralna-budynok-71.html 
http://mayno.sm.gov.ua/sites/default/files/</t>
  </si>
  <si>
    <t xml:space="preserve">https://vinrada.gov.ua/zvit-pro-vikonannya-oblasnogo-bjudzhetu-na-2020-rik.htm </t>
  </si>
  <si>
    <t xml:space="preserve">https://www.facebook.com/poltava.council
</t>
  </si>
  <si>
    <t>www.zor.gov.ua  (https://zp-pravda.info/)</t>
  </si>
  <si>
    <t xml:space="preserve">http://khor.gov.ua/zakupivli-tovariv-robit-ta-poslug-za-derzhavni-koshty/    </t>
  </si>
  <si>
    <t>https://ror.gov.ua/struktura     http://www.oblrada.rv.ua/sklad_struktura/vikonavchiy_aparat/     http://www.oblrada.rv.ua/mistseve_samovryaduvannya/pasport_oblasti/index.php?SECTION_ID=92&amp;ELEMENT_ID=10016</t>
  </si>
  <si>
    <t xml:space="preserve">http://www.oblrada.kharkov.ua/ua/component/content/article/199-press-center/speech-all/18999-kharkivska-oblasna-rada-na-plenarnomu-zasidanni-skhvalila-zvit-golovi-oblasnoji-radi-sergiya-chernova-pro-svoyu-diyalnist?Itemid=1319
</t>
  </si>
  <si>
    <t>base</t>
  </si>
  <si>
    <t>questionID_2019</t>
  </si>
  <si>
    <t>best%_2019</t>
  </si>
  <si>
    <t>worst%_2019</t>
  </si>
  <si>
    <t>best%_2016</t>
  </si>
  <si>
    <t>worst%_2016</t>
  </si>
  <si>
    <t>best%_2019/2016</t>
  </si>
  <si>
    <t>worst%_2019/2016</t>
  </si>
  <si>
    <t>R19045</t>
  </si>
  <si>
    <t>R19013</t>
  </si>
  <si>
    <t>R19008</t>
  </si>
  <si>
    <t>R19009</t>
  </si>
  <si>
    <t>R19010</t>
  </si>
  <si>
    <t>R19046</t>
  </si>
  <si>
    <t>R19047</t>
  </si>
  <si>
    <t>R19019</t>
  </si>
  <si>
    <t>R19034</t>
  </si>
  <si>
    <t>R19011</t>
  </si>
  <si>
    <t>R19015</t>
  </si>
  <si>
    <t>R19017</t>
  </si>
  <si>
    <t>R19001</t>
  </si>
  <si>
    <t>R19066</t>
  </si>
  <si>
    <t>R19020</t>
  </si>
  <si>
    <t>R19040</t>
  </si>
  <si>
    <t>R19055</t>
  </si>
  <si>
    <t>R19035</t>
  </si>
  <si>
    <t>R19022</t>
  </si>
  <si>
    <t>R19018</t>
  </si>
  <si>
    <t>R19039</t>
  </si>
  <si>
    <t>R19038</t>
  </si>
  <si>
    <t>R19029</t>
  </si>
  <si>
    <t>R19048</t>
  </si>
  <si>
    <t>R19067</t>
  </si>
  <si>
    <t>R19064</t>
  </si>
  <si>
    <t>R19021</t>
  </si>
  <si>
    <t>R19036</t>
  </si>
  <si>
    <t>R19037</t>
  </si>
  <si>
    <t>R19026</t>
  </si>
  <si>
    <t>R19053</t>
  </si>
  <si>
    <t>R19012</t>
  </si>
  <si>
    <t>R19016</t>
  </si>
  <si>
    <t>R19028</t>
  </si>
  <si>
    <t>R19030</t>
  </si>
  <si>
    <t>R19014</t>
  </si>
  <si>
    <t>R19056</t>
  </si>
  <si>
    <t>R19043</t>
  </si>
  <si>
    <t>R19062</t>
  </si>
  <si>
    <t>R19041</t>
  </si>
  <si>
    <t>R19005</t>
  </si>
  <si>
    <t>R19054</t>
  </si>
  <si>
    <t>R19006</t>
  </si>
  <si>
    <t>R19004</t>
  </si>
  <si>
    <t>R19044</t>
  </si>
  <si>
    <t>R19059</t>
  </si>
  <si>
    <t>R19052</t>
  </si>
  <si>
    <t>R19061</t>
  </si>
  <si>
    <t>R19031</t>
  </si>
  <si>
    <t>R19023</t>
  </si>
  <si>
    <t>R19007</t>
  </si>
  <si>
    <t>R19063</t>
  </si>
  <si>
    <t>R19032</t>
  </si>
  <si>
    <t>Are all the contracts and the amendments thereto published on the Regional Council website on a regular basis (providing hyperlinks between contracts invoices and amendments to contracts for easy access to all the documents relating to the respective contract)?</t>
  </si>
  <si>
    <t>R19060</t>
  </si>
  <si>
    <t>R19033</t>
  </si>
  <si>
    <t>R19065</t>
  </si>
  <si>
    <t>R19024</t>
  </si>
  <si>
    <t>R19025</t>
  </si>
  <si>
    <t>R19027</t>
  </si>
  <si>
    <t>R19049</t>
  </si>
  <si>
    <t>R19057</t>
  </si>
  <si>
    <t>R19042</t>
  </si>
  <si>
    <t>R19051</t>
  </si>
  <si>
    <t>R19003</t>
  </si>
  <si>
    <t>R19050</t>
  </si>
  <si>
    <t>R19002</t>
  </si>
  <si>
    <t>R19058</t>
  </si>
  <si>
    <t>R20001</t>
  </si>
  <si>
    <t>R20002</t>
  </si>
  <si>
    <t>R20003</t>
  </si>
  <si>
    <t>R20004</t>
  </si>
  <si>
    <t>R20005</t>
  </si>
  <si>
    <t>R20006</t>
  </si>
  <si>
    <t>R20007</t>
  </si>
  <si>
    <t>R20008</t>
  </si>
  <si>
    <t>R20009</t>
  </si>
  <si>
    <t>R20010</t>
  </si>
  <si>
    <t>R20011</t>
  </si>
  <si>
    <t>R20012</t>
  </si>
  <si>
    <t>R20013</t>
  </si>
  <si>
    <t>R20014</t>
  </si>
  <si>
    <t>R20015</t>
  </si>
  <si>
    <t>R20016</t>
  </si>
  <si>
    <t>R20017</t>
  </si>
  <si>
    <t>R20018</t>
  </si>
  <si>
    <t>R20019</t>
  </si>
  <si>
    <t>R20020</t>
  </si>
  <si>
    <t>R20021</t>
  </si>
  <si>
    <t>R20022</t>
  </si>
  <si>
    <t>R20023</t>
  </si>
  <si>
    <t>R20024</t>
  </si>
  <si>
    <t>R20025</t>
  </si>
  <si>
    <t>R20026</t>
  </si>
  <si>
    <t>R20027</t>
  </si>
  <si>
    <t>R20028</t>
  </si>
  <si>
    <t>R20029</t>
  </si>
  <si>
    <t>R20030</t>
  </si>
  <si>
    <t>R20031</t>
  </si>
  <si>
    <t>R20032</t>
  </si>
  <si>
    <t>R20033</t>
  </si>
  <si>
    <t>R20034</t>
  </si>
  <si>
    <t>R20035</t>
  </si>
  <si>
    <t>R20036</t>
  </si>
  <si>
    <t>R20037</t>
  </si>
  <si>
    <t>R20038</t>
  </si>
  <si>
    <t>R20039</t>
  </si>
  <si>
    <t>R20040</t>
  </si>
  <si>
    <t>R20041</t>
  </si>
  <si>
    <t>R20042</t>
  </si>
  <si>
    <t>R20043</t>
  </si>
  <si>
    <t>R20044</t>
  </si>
  <si>
    <t>R20045</t>
  </si>
  <si>
    <t>R20046</t>
  </si>
  <si>
    <t>R20047</t>
  </si>
  <si>
    <t>R20048</t>
  </si>
  <si>
    <t>R20049</t>
  </si>
  <si>
    <t>R20050</t>
  </si>
  <si>
    <t>R20051</t>
  </si>
  <si>
    <t>R20052</t>
  </si>
  <si>
    <t>R20053</t>
  </si>
  <si>
    <t>R20054</t>
  </si>
  <si>
    <t>R20055</t>
  </si>
  <si>
    <t>R20056</t>
  </si>
  <si>
    <t>R20057</t>
  </si>
  <si>
    <t>R20058</t>
  </si>
  <si>
    <t>R20059</t>
  </si>
  <si>
    <t>R20060</t>
  </si>
  <si>
    <t>R20061</t>
  </si>
  <si>
    <t>R20062</t>
  </si>
  <si>
    <t>R20063</t>
  </si>
  <si>
    <t>R20064</t>
  </si>
  <si>
    <t>R20065</t>
  </si>
  <si>
    <t>R20066</t>
  </si>
  <si>
    <t>R20067</t>
  </si>
  <si>
    <t>best%_2020</t>
  </si>
  <si>
    <t>worst%_2020</t>
  </si>
  <si>
    <t>best%_2020/2019</t>
  </si>
  <si>
    <t>worst%_2020/2019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</si>
</sst>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36"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0"/>
      <name val="Arial"/>
      <family val="2"/>
      <charset val="204"/>
    </font>
    <font>
      <u/>
      <sz val="11"/>
      <color theme="10"/>
      <name val="Calibri"/>
      <family val="2"/>
      <charset val="238"/>
      <scheme val="minor"/>
    </font>
    <font>
      <b/>
      <sz val="10"/>
      <name val="Arial"/>
      <family val="2"/>
      <charset val="238"/>
    </font>
    <font>
      <sz val="10"/>
      <color rgb="FF000000"/>
      <name val="Verdana"/>
      <family val="2"/>
      <charset val="204"/>
    </font>
    <font>
      <sz val="10"/>
      <color theme="1"/>
      <name val="Verdana"/>
      <family val="2"/>
      <charset val="204"/>
    </font>
    <font>
      <b/>
      <sz val="9"/>
      <color indexed="81"/>
      <name val="Segoe UI"/>
      <family val="2"/>
      <charset val="238"/>
    </font>
    <font>
      <sz val="9"/>
      <color indexed="81"/>
      <name val="Segoe UI"/>
      <family val="2"/>
      <charset val="238"/>
    </font>
    <font>
      <sz val="11"/>
      <color rgb="FFFF0000"/>
      <name val="Calibri"/>
      <family val="2"/>
      <scheme val="minor"/>
    </font>
    <font>
      <sz val="11"/>
      <color theme="1"/>
      <name val="Calibri"/>
      <family val="2"/>
      <scheme val="minor"/>
    </font>
    <font>
      <sz val="11"/>
      <name val="Calibri"/>
      <family val="2"/>
      <scheme val="minor"/>
    </font>
    <font>
      <b/>
      <sz val="11"/>
      <color theme="1"/>
      <name val="Calibri"/>
      <family val="2"/>
      <charset val="204"/>
      <scheme val="minor"/>
    </font>
    <font>
      <b/>
      <sz val="11"/>
      <name val="Calibri"/>
      <family val="2"/>
      <scheme val="minor"/>
    </font>
    <font>
      <b/>
      <sz val="11"/>
      <name val="Calibri"/>
      <family val="2"/>
      <charset val="204"/>
      <scheme val="minor"/>
    </font>
    <font>
      <b/>
      <sz val="11"/>
      <color theme="1"/>
      <name val="Calibri"/>
      <family val="2"/>
      <scheme val="minor"/>
    </font>
    <font>
      <sz val="11"/>
      <color rgb="FFFF0000"/>
      <name val="Calibri"/>
      <family val="2"/>
      <charset val="238"/>
      <scheme val="minor"/>
    </font>
    <font>
      <sz val="12.5"/>
      <color theme="1"/>
      <name val="Times New Roman"/>
      <family val="1"/>
      <charset val="204"/>
    </font>
    <font>
      <sz val="12"/>
      <color theme="1"/>
      <name val="Times New Roman"/>
      <family val="1"/>
      <charset val="204"/>
    </font>
    <font>
      <u/>
      <sz val="12"/>
      <color rgb="FF0563C1"/>
      <name val="Times New Roman"/>
      <family val="1"/>
      <charset val="204"/>
    </font>
    <font>
      <i/>
      <sz val="12.5"/>
      <color theme="1"/>
      <name val="Times New Roman"/>
      <family val="1"/>
      <charset val="204"/>
    </font>
    <font>
      <sz val="11"/>
      <color theme="1"/>
      <name val="Calibri"/>
      <family val="2"/>
      <charset val="238"/>
      <scheme val="minor"/>
    </font>
  </fonts>
  <fills count="1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
      <patternFill patternType="solid">
        <fgColor rgb="FFFFFFFF"/>
        <bgColor rgb="FFFFFFFF"/>
      </patternFill>
    </fill>
    <fill>
      <patternFill patternType="solid">
        <fgColor theme="5" tint="0.39997558519241921"/>
        <bgColor indexed="64"/>
      </patternFill>
    </fill>
    <fill>
      <patternFill patternType="solid">
        <fgColor rgb="FFFFC000"/>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theme="6" tint="0.39994506668294322"/>
      </left>
      <right style="dotted">
        <color theme="6" tint="0.39994506668294322"/>
      </right>
      <top style="dotted">
        <color theme="6" tint="0.39994506668294322"/>
      </top>
      <bottom style="dotted">
        <color theme="6" tint="0.39994506668294322"/>
      </bottom>
      <diagonal/>
    </border>
    <border>
      <left/>
      <right/>
      <top/>
      <bottom style="thin">
        <color indexed="64"/>
      </bottom>
      <diagonal/>
    </border>
    <border>
      <left style="dotted">
        <color theme="6" tint="0.39994506668294322"/>
      </left>
      <right/>
      <top style="dotted">
        <color theme="6" tint="0.39994506668294322"/>
      </top>
      <bottom style="dotted">
        <color theme="6" tint="0.39994506668294322"/>
      </bottom>
      <diagonal/>
    </border>
    <border>
      <left/>
      <right style="dotted">
        <color theme="6" tint="0.39994506668294322"/>
      </right>
      <top style="dotted">
        <color theme="6" tint="0.39994506668294322"/>
      </top>
      <bottom style="dotted">
        <color theme="6" tint="0.39994506668294322"/>
      </bottom>
      <diagonal/>
    </border>
    <border>
      <left style="dotted">
        <color theme="6" tint="0.39994506668294322"/>
      </left>
      <right style="dotted">
        <color theme="6" tint="0.39994506668294322"/>
      </right>
      <top/>
      <bottom style="dotted">
        <color theme="6" tint="0.39994506668294322"/>
      </bottom>
      <diagonal/>
    </border>
    <border>
      <left style="dotted">
        <color theme="6" tint="0.39994506668294322"/>
      </left>
      <right style="dotted">
        <color theme="6" tint="0.39994506668294322"/>
      </right>
      <top style="dotted">
        <color theme="6" tint="0.39994506668294322"/>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7" fillId="0" borderId="0" applyNumberFormat="0" applyFill="0" applyBorder="0" applyAlignment="0" applyProtection="0"/>
    <xf numFmtId="9" fontId="35" fillId="0" borderId="0" applyFont="0" applyFill="0" applyBorder="0" applyAlignment="0" applyProtection="0"/>
  </cellStyleXfs>
  <cellXfs count="262">
    <xf numFmtId="0" fontId="0" fillId="0" borderId="0" xfId="0"/>
    <xf numFmtId="0" fontId="15" fillId="0" borderId="1" xfId="0" applyFont="1" applyBorder="1" applyAlignment="1">
      <alignment wrapText="1"/>
    </xf>
    <xf numFmtId="0" fontId="15"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16" fillId="11" borderId="0" xfId="0" applyFont="1" applyFill="1" applyBorder="1" applyAlignment="1"/>
    <xf numFmtId="0" fontId="16" fillId="0" borderId="0" xfId="0" applyFont="1" applyBorder="1" applyAlignment="1">
      <alignment horizontal="left"/>
    </xf>
    <xf numFmtId="0" fontId="0" fillId="5" borderId="0" xfId="0" applyFill="1"/>
    <xf numFmtId="0" fontId="0" fillId="2" borderId="0" xfId="0" applyFill="1"/>
    <xf numFmtId="0" fontId="0" fillId="5" borderId="0" xfId="0" applyFont="1" applyFill="1"/>
    <xf numFmtId="0" fontId="0" fillId="5" borderId="3" xfId="0" applyFill="1" applyBorder="1"/>
    <xf numFmtId="0" fontId="17" fillId="2" borderId="3" xfId="1" applyFill="1" applyBorder="1"/>
    <xf numFmtId="0" fontId="17" fillId="2" borderId="3" xfId="1" applyFill="1" applyBorder="1" applyAlignment="1">
      <alignment wrapText="1"/>
    </xf>
    <xf numFmtId="0" fontId="0" fillId="0" borderId="1" xfId="0" applyBorder="1" applyAlignment="1">
      <alignment horizontal="center" wrapText="1"/>
    </xf>
    <xf numFmtId="0" fontId="0" fillId="0" borderId="0" xfId="0" applyAlignment="1"/>
    <xf numFmtId="0" fontId="0" fillId="3" borderId="2" xfId="0" applyFill="1" applyBorder="1" applyAlignment="1"/>
    <xf numFmtId="0" fontId="0" fillId="4" borderId="2" xfId="0" applyFill="1" applyBorder="1" applyAlignment="1"/>
    <xf numFmtId="0" fontId="0" fillId="5" borderId="2" xfId="0" applyFill="1" applyBorder="1" applyAlignment="1"/>
    <xf numFmtId="0" fontId="0" fillId="6" borderId="2" xfId="0" applyFill="1" applyBorder="1" applyAlignment="1"/>
    <xf numFmtId="0" fontId="0" fillId="7" borderId="2" xfId="0" applyFill="1" applyBorder="1" applyAlignment="1"/>
    <xf numFmtId="0" fontId="0" fillId="8" borderId="2" xfId="0" applyFill="1" applyBorder="1" applyAlignment="1"/>
    <xf numFmtId="0" fontId="0" fillId="8" borderId="1" xfId="0" applyFill="1" applyBorder="1" applyAlignment="1"/>
    <xf numFmtId="0" fontId="0" fillId="9" borderId="2" xfId="0" applyFill="1" applyBorder="1" applyAlignment="1"/>
    <xf numFmtId="0" fontId="0" fillId="9" borderId="1" xfId="0" applyFill="1" applyBorder="1" applyAlignment="1"/>
    <xf numFmtId="0" fontId="0" fillId="6" borderId="1" xfId="0" applyFill="1" applyBorder="1" applyAlignment="1"/>
    <xf numFmtId="0" fontId="0" fillId="10" borderId="2" xfId="0" applyFill="1" applyBorder="1" applyAlignment="1"/>
    <xf numFmtId="0" fontId="0" fillId="10" borderId="1" xfId="0" applyFill="1" applyBorder="1" applyAlignment="1"/>
    <xf numFmtId="0" fontId="15" fillId="0" borderId="0" xfId="0" applyFont="1" applyAlignment="1"/>
    <xf numFmtId="0" fontId="18" fillId="11" borderId="0" xfId="0" applyFont="1" applyFill="1" applyBorder="1" applyAlignment="1"/>
    <xf numFmtId="0" fontId="18" fillId="0" borderId="0" xfId="0" applyFont="1" applyBorder="1" applyAlignment="1">
      <alignment horizontal="left"/>
    </xf>
    <xf numFmtId="0" fontId="0" fillId="0" borderId="0" xfId="0" applyFill="1" applyBorder="1" applyAlignment="1"/>
    <xf numFmtId="0" fontId="15" fillId="4" borderId="0" xfId="0" applyFont="1" applyFill="1" applyAlignment="1"/>
    <xf numFmtId="0" fontId="0" fillId="0" borderId="1" xfId="0" applyBorder="1" applyAlignment="1">
      <alignment horizontal="left" wrapText="1"/>
    </xf>
    <xf numFmtId="0" fontId="15" fillId="0" borderId="0" xfId="0" applyFont="1"/>
    <xf numFmtId="0" fontId="19" fillId="0" borderId="0" xfId="0" applyFont="1"/>
    <xf numFmtId="0" fontId="20" fillId="0" borderId="0" xfId="0" applyFont="1" applyBorder="1" applyAlignment="1">
      <alignment horizontal="right" vertical="center" wrapText="1"/>
    </xf>
    <xf numFmtId="0" fontId="0" fillId="10" borderId="0" xfId="0" applyFill="1" applyBorder="1" applyAlignment="1">
      <alignment wrapText="1"/>
    </xf>
    <xf numFmtId="0" fontId="0" fillId="4" borderId="0" xfId="0" applyFill="1" applyAlignment="1"/>
    <xf numFmtId="0" fontId="0" fillId="4" borderId="0" xfId="0" applyFill="1" applyAlignment="1">
      <alignment vertical="center"/>
    </xf>
    <xf numFmtId="10" fontId="0" fillId="4" borderId="0" xfId="0" applyNumberFormat="1" applyFill="1" applyAlignment="1"/>
    <xf numFmtId="0" fontId="14" fillId="4" borderId="1" xfId="0" applyFont="1" applyFill="1" applyBorder="1" applyAlignment="1"/>
    <xf numFmtId="0" fontId="14" fillId="5" borderId="1" xfId="0" applyFont="1" applyFill="1" applyBorder="1" applyAlignment="1"/>
    <xf numFmtId="0" fontId="14" fillId="6" borderId="2" xfId="0" applyFont="1" applyFill="1" applyBorder="1" applyAlignment="1"/>
    <xf numFmtId="0" fontId="14" fillId="6" borderId="1" xfId="0" applyFont="1" applyFill="1" applyBorder="1" applyAlignment="1"/>
    <xf numFmtId="0" fontId="14" fillId="7" borderId="1" xfId="0" applyFont="1" applyFill="1" applyBorder="1" applyAlignment="1"/>
    <xf numFmtId="0" fontId="14" fillId="3" borderId="1" xfId="0" applyFont="1" applyFill="1" applyBorder="1" applyAlignment="1">
      <alignment wrapText="1"/>
    </xf>
    <xf numFmtId="0" fontId="14" fillId="4" borderId="1" xfId="0" applyFont="1" applyFill="1" applyBorder="1" applyAlignment="1">
      <alignment wrapText="1"/>
    </xf>
    <xf numFmtId="0" fontId="14" fillId="5" borderId="1" xfId="0" applyFont="1" applyFill="1" applyBorder="1" applyAlignment="1">
      <alignment wrapText="1"/>
    </xf>
    <xf numFmtId="0" fontId="14" fillId="6" borderId="1" xfId="0" applyFont="1" applyFill="1" applyBorder="1" applyAlignment="1">
      <alignment wrapText="1"/>
    </xf>
    <xf numFmtId="0" fontId="14" fillId="7" borderId="1" xfId="0" applyFont="1" applyFill="1" applyBorder="1" applyAlignment="1">
      <alignment wrapText="1"/>
    </xf>
    <xf numFmtId="0" fontId="14" fillId="4" borderId="2" xfId="0" applyFont="1" applyFill="1" applyBorder="1" applyAlignment="1"/>
    <xf numFmtId="0" fontId="14" fillId="5" borderId="2" xfId="0" applyFont="1" applyFill="1" applyBorder="1" applyAlignment="1"/>
    <xf numFmtId="0" fontId="14" fillId="7" borderId="2" xfId="0" applyFont="1" applyFill="1" applyBorder="1" applyAlignment="1"/>
    <xf numFmtId="0" fontId="0" fillId="10" borderId="0" xfId="0" applyFill="1" applyBorder="1" applyAlignment="1"/>
    <xf numFmtId="10" fontId="0" fillId="0" borderId="0" xfId="0" applyNumberFormat="1"/>
    <xf numFmtId="1" fontId="0" fillId="0" borderId="0" xfId="0" applyNumberFormat="1"/>
    <xf numFmtId="164" fontId="0" fillId="0" borderId="0" xfId="0" applyNumberFormat="1"/>
    <xf numFmtId="0" fontId="15" fillId="5" borderId="0" xfId="0" applyFont="1" applyFill="1"/>
    <xf numFmtId="0" fontId="15" fillId="8" borderId="0" xfId="0" applyFont="1" applyFill="1" applyAlignment="1"/>
    <xf numFmtId="10" fontId="0" fillId="8" borderId="0" xfId="0" applyNumberFormat="1" applyFill="1" applyAlignment="1"/>
    <xf numFmtId="10" fontId="0" fillId="0" borderId="0" xfId="0" applyNumberFormat="1" applyAlignment="1">
      <alignment vertical="center"/>
    </xf>
    <xf numFmtId="0" fontId="0" fillId="2" borderId="0" xfId="0" applyFill="1" applyAlignment="1"/>
    <xf numFmtId="10" fontId="0" fillId="4" borderId="0" xfId="0" applyNumberFormat="1" applyFill="1"/>
    <xf numFmtId="165" fontId="0" fillId="0" borderId="0" xfId="0" applyNumberFormat="1"/>
    <xf numFmtId="0" fontId="23" fillId="2" borderId="0" xfId="0" applyFont="1" applyFill="1"/>
    <xf numFmtId="0" fontId="23" fillId="0" borderId="0" xfId="0" applyFont="1"/>
    <xf numFmtId="0" fontId="13" fillId="2" borderId="0" xfId="0" applyFont="1" applyFill="1" applyAlignment="1">
      <alignment horizontal="left"/>
    </xf>
    <xf numFmtId="0" fontId="24" fillId="2" borderId="0" xfId="0" applyFont="1" applyFill="1" applyAlignment="1">
      <alignment horizontal="left"/>
    </xf>
    <xf numFmtId="0" fontId="25" fillId="5" borderId="0" xfId="0" applyFont="1" applyFill="1"/>
    <xf numFmtId="0" fontId="25" fillId="2" borderId="0" xfId="0" applyFont="1" applyFill="1"/>
    <xf numFmtId="0" fontId="23" fillId="12" borderId="0" xfId="0" applyFont="1" applyFill="1"/>
    <xf numFmtId="0" fontId="0" fillId="5" borderId="0" xfId="0" applyFill="1" applyAlignment="1">
      <alignment horizontal="center"/>
    </xf>
    <xf numFmtId="0" fontId="25" fillId="5" borderId="0" xfId="0" applyFont="1" applyFill="1" applyAlignment="1">
      <alignment horizontal="left"/>
    </xf>
    <xf numFmtId="0" fontId="25" fillId="2" borderId="0" xfId="0" applyFont="1" applyFill="1" applyAlignment="1"/>
    <xf numFmtId="0" fontId="0" fillId="13" borderId="0" xfId="0" applyFill="1" applyAlignment="1"/>
    <xf numFmtId="0" fontId="0" fillId="5" borderId="0" xfId="0" applyFill="1" applyAlignment="1"/>
    <xf numFmtId="0" fontId="24" fillId="5" borderId="0" xfId="0" applyFont="1" applyFill="1" applyAlignment="1"/>
    <xf numFmtId="0" fontId="27" fillId="5" borderId="0" xfId="0" applyFont="1" applyFill="1" applyAlignment="1"/>
    <xf numFmtId="0" fontId="27" fillId="2" borderId="0" xfId="0" applyFont="1" applyFill="1"/>
    <xf numFmtId="0" fontId="27" fillId="5" borderId="0" xfId="0" applyFont="1" applyFill="1"/>
    <xf numFmtId="0" fontId="27" fillId="2" borderId="0" xfId="0" applyFont="1" applyFill="1" applyAlignment="1"/>
    <xf numFmtId="0" fontId="27" fillId="5" borderId="0" xfId="0" applyFont="1" applyFill="1" applyAlignment="1">
      <alignment horizontal="left"/>
    </xf>
    <xf numFmtId="0" fontId="27" fillId="0" borderId="0" xfId="0" applyFont="1" applyAlignment="1"/>
    <xf numFmtId="0" fontId="28" fillId="5" borderId="0" xfId="0" applyFont="1" applyFill="1" applyAlignment="1">
      <alignment horizontal="left"/>
    </xf>
    <xf numFmtId="0" fontId="29" fillId="5" borderId="0" xfId="0" applyFont="1" applyFill="1" applyAlignment="1"/>
    <xf numFmtId="0" fontId="26" fillId="2" borderId="0" xfId="0" applyFont="1" applyFill="1" applyAlignment="1">
      <alignment horizontal="left"/>
    </xf>
    <xf numFmtId="0" fontId="29" fillId="2" borderId="0" xfId="0" applyFont="1" applyFill="1" applyAlignment="1">
      <alignment horizontal="left"/>
    </xf>
    <xf numFmtId="0" fontId="15" fillId="12" borderId="0" xfId="0" applyFont="1" applyFill="1"/>
    <xf numFmtId="0" fontId="15" fillId="12" borderId="1" xfId="0" applyFont="1" applyFill="1" applyBorder="1" applyAlignment="1">
      <alignment wrapText="1"/>
    </xf>
    <xf numFmtId="0" fontId="12" fillId="5" borderId="3" xfId="0" applyFont="1" applyFill="1" applyBorder="1" applyAlignment="1"/>
    <xf numFmtId="0" fontId="12" fillId="5" borderId="3" xfId="0" applyFont="1" applyFill="1" applyBorder="1"/>
    <xf numFmtId="0" fontId="12" fillId="5" borderId="0" xfId="0" applyFont="1" applyFill="1"/>
    <xf numFmtId="0" fontId="12" fillId="5" borderId="3" xfId="0" applyFont="1" applyFill="1" applyBorder="1" applyAlignment="1">
      <alignment horizontal="center"/>
    </xf>
    <xf numFmtId="0" fontId="12" fillId="0" borderId="3" xfId="0" applyFont="1" applyBorder="1" applyAlignment="1"/>
    <xf numFmtId="0" fontId="12" fillId="5" borderId="3" xfId="0" applyFont="1" applyFill="1" applyBorder="1" applyAlignment="1">
      <alignment horizontal="left"/>
    </xf>
    <xf numFmtId="0" fontId="12" fillId="2" borderId="3" xfId="1" applyFont="1" applyFill="1" applyBorder="1" applyAlignment="1"/>
    <xf numFmtId="0" fontId="12" fillId="2" borderId="3" xfId="0" applyFont="1" applyFill="1" applyBorder="1"/>
    <xf numFmtId="0" fontId="12" fillId="2" borderId="3" xfId="1" applyFont="1" applyFill="1" applyBorder="1" applyAlignment="1">
      <alignment horizontal="left"/>
    </xf>
    <xf numFmtId="0" fontId="12" fillId="0" borderId="0" xfId="0" applyFont="1"/>
    <xf numFmtId="0" fontId="12" fillId="2" borderId="3" xfId="0" applyFont="1" applyFill="1" applyBorder="1" applyAlignment="1"/>
    <xf numFmtId="0" fontId="12" fillId="2" borderId="0" xfId="0" applyFont="1" applyFill="1"/>
    <xf numFmtId="0" fontId="12" fillId="0" borderId="3" xfId="0" applyFont="1" applyFill="1" applyBorder="1" applyAlignment="1"/>
    <xf numFmtId="0" fontId="12" fillId="2" borderId="3" xfId="0" applyFont="1" applyFill="1" applyBorder="1" applyAlignment="1">
      <alignment horizontal="left"/>
    </xf>
    <xf numFmtId="0" fontId="12" fillId="0" borderId="3" xfId="0" applyFont="1" applyFill="1" applyBorder="1"/>
    <xf numFmtId="0" fontId="12" fillId="0" borderId="3" xfId="1" applyFont="1" applyBorder="1" applyAlignment="1"/>
    <xf numFmtId="0" fontId="12" fillId="5" borderId="5" xfId="0" applyFont="1" applyFill="1" applyBorder="1"/>
    <xf numFmtId="0" fontId="12" fillId="5" borderId="6" xfId="0" applyFont="1" applyFill="1" applyBorder="1"/>
    <xf numFmtId="0" fontId="12" fillId="2" borderId="3" xfId="1" applyFont="1" applyFill="1" applyBorder="1"/>
    <xf numFmtId="0" fontId="12" fillId="5" borderId="3" xfId="0" applyFont="1" applyFill="1" applyBorder="1" applyAlignment="1">
      <alignment wrapText="1"/>
    </xf>
    <xf numFmtId="0" fontId="12" fillId="0" borderId="0" xfId="0" applyFont="1" applyAlignment="1">
      <alignment horizontal="left"/>
    </xf>
    <xf numFmtId="0" fontId="12" fillId="14" borderId="3" xfId="0" applyFont="1" applyFill="1" applyBorder="1"/>
    <xf numFmtId="0" fontId="12" fillId="0" borderId="3" xfId="1" applyFont="1" applyFill="1" applyBorder="1" applyAlignment="1"/>
    <xf numFmtId="0" fontId="12" fillId="0" borderId="3" xfId="1" applyFont="1" applyFill="1" applyBorder="1"/>
    <xf numFmtId="0" fontId="17" fillId="0" borderId="3" xfId="1" applyFill="1" applyBorder="1" applyAlignment="1"/>
    <xf numFmtId="0" fontId="17" fillId="0" borderId="0" xfId="1"/>
    <xf numFmtId="0" fontId="12" fillId="0" borderId="3" xfId="0" applyFont="1" applyFill="1" applyBorder="1" applyAlignment="1">
      <alignment wrapText="1"/>
    </xf>
    <xf numFmtId="0" fontId="17" fillId="0" borderId="0" xfId="1" applyAlignment="1">
      <alignment wrapText="1"/>
    </xf>
    <xf numFmtId="0" fontId="17" fillId="2" borderId="3" xfId="1" applyFill="1" applyBorder="1" applyAlignment="1">
      <alignment horizontal="left"/>
    </xf>
    <xf numFmtId="0" fontId="0" fillId="0" borderId="0" xfId="0" applyAlignment="1">
      <alignment wrapText="1"/>
    </xf>
    <xf numFmtId="0" fontId="11" fillId="5" borderId="3" xfId="0" applyFont="1" applyFill="1" applyBorder="1" applyAlignment="1"/>
    <xf numFmtId="0" fontId="11" fillId="2" borderId="3" xfId="1" applyFont="1" applyFill="1" applyBorder="1"/>
    <xf numFmtId="0" fontId="15" fillId="6" borderId="1" xfId="0" applyFont="1" applyFill="1" applyBorder="1" applyAlignment="1">
      <alignment wrapText="1"/>
    </xf>
    <xf numFmtId="0" fontId="11" fillId="2" borderId="3" xfId="1" applyFont="1" applyFill="1" applyBorder="1" applyAlignment="1">
      <alignment wrapText="1"/>
    </xf>
    <xf numFmtId="0" fontId="11" fillId="2" borderId="3" xfId="0" applyFont="1" applyFill="1" applyBorder="1" applyAlignment="1">
      <alignment wrapText="1"/>
    </xf>
    <xf numFmtId="0" fontId="31" fillId="0" borderId="0" xfId="0" applyFont="1"/>
    <xf numFmtId="0" fontId="11" fillId="5" borderId="3" xfId="0" applyFont="1" applyFill="1" applyBorder="1"/>
    <xf numFmtId="0" fontId="11" fillId="0" borderId="3" xfId="1" applyFont="1" applyFill="1" applyBorder="1" applyAlignment="1"/>
    <xf numFmtId="0" fontId="11" fillId="2" borderId="3" xfId="0" applyFont="1" applyFill="1" applyBorder="1" applyAlignment="1"/>
    <xf numFmtId="0" fontId="11" fillId="2" borderId="3" xfId="1" applyFont="1" applyFill="1" applyBorder="1" applyAlignment="1"/>
    <xf numFmtId="0" fontId="11" fillId="2" borderId="0" xfId="0" applyFont="1" applyFill="1" applyAlignment="1">
      <alignment wrapText="1"/>
    </xf>
    <xf numFmtId="0" fontId="11" fillId="2" borderId="0" xfId="0" applyFont="1" applyFill="1"/>
    <xf numFmtId="0" fontId="17" fillId="2" borderId="0" xfId="1" applyFill="1"/>
    <xf numFmtId="0" fontId="11" fillId="5" borderId="0" xfId="0" applyFont="1" applyFill="1"/>
    <xf numFmtId="0" fontId="28" fillId="4" borderId="0" xfId="0" applyFont="1" applyFill="1" applyAlignment="1"/>
    <xf numFmtId="0" fontId="17" fillId="0" borderId="0" xfId="1" applyFill="1"/>
    <xf numFmtId="0" fontId="11" fillId="5" borderId="3" xfId="0" applyFont="1" applyFill="1" applyBorder="1" applyAlignment="1">
      <alignment horizontal="center"/>
    </xf>
    <xf numFmtId="0" fontId="11" fillId="6" borderId="3" xfId="0" applyFont="1" applyFill="1" applyBorder="1" applyAlignment="1">
      <alignment wrapText="1"/>
    </xf>
    <xf numFmtId="0" fontId="8" fillId="4" borderId="3" xfId="0" applyFont="1" applyFill="1" applyBorder="1" applyAlignment="1">
      <alignment horizontal="center"/>
    </xf>
    <xf numFmtId="0" fontId="8" fillId="4" borderId="3" xfId="1" applyFont="1" applyFill="1" applyBorder="1" applyAlignment="1"/>
    <xf numFmtId="0" fontId="9" fillId="4" borderId="3" xfId="0" applyFont="1" applyFill="1" applyBorder="1"/>
    <xf numFmtId="0" fontId="8" fillId="0" borderId="3" xfId="0" applyFont="1" applyBorder="1" applyAlignment="1">
      <alignment wrapText="1"/>
    </xf>
    <xf numFmtId="0" fontId="8" fillId="0" borderId="3" xfId="1" applyFont="1" applyBorder="1" applyAlignment="1">
      <alignment wrapText="1"/>
    </xf>
    <xf numFmtId="0" fontId="8" fillId="5" borderId="3" xfId="0" applyFont="1" applyFill="1" applyBorder="1" applyAlignment="1">
      <alignment horizontal="center"/>
    </xf>
    <xf numFmtId="0" fontId="8" fillId="0" borderId="3" xfId="1" applyFont="1" applyBorder="1" applyAlignment="1"/>
    <xf numFmtId="0" fontId="17" fillId="0" borderId="3" xfId="1" applyBorder="1" applyAlignment="1"/>
    <xf numFmtId="0" fontId="17" fillId="0" borderId="3" xfId="1" applyBorder="1" applyAlignment="1">
      <alignment wrapText="1"/>
    </xf>
    <xf numFmtId="0" fontId="8" fillId="5" borderId="3" xfId="0" applyFont="1" applyFill="1" applyBorder="1" applyAlignment="1"/>
    <xf numFmtId="0" fontId="12" fillId="4" borderId="3" xfId="0" applyFont="1" applyFill="1" applyBorder="1" applyAlignment="1"/>
    <xf numFmtId="0" fontId="12" fillId="4" borderId="3" xfId="0" applyFont="1" applyFill="1" applyBorder="1"/>
    <xf numFmtId="0" fontId="7" fillId="4" borderId="3" xfId="0" applyFont="1" applyFill="1" applyBorder="1"/>
    <xf numFmtId="0" fontId="7" fillId="2" borderId="3" xfId="1" applyFont="1" applyFill="1" applyBorder="1"/>
    <xf numFmtId="0" fontId="7" fillId="2" borderId="3" xfId="1" applyFont="1" applyFill="1" applyBorder="1" applyAlignment="1">
      <alignment wrapText="1"/>
    </xf>
    <xf numFmtId="0" fontId="7" fillId="5" borderId="3" xfId="0" applyFont="1" applyFill="1" applyBorder="1" applyAlignment="1"/>
    <xf numFmtId="0" fontId="7" fillId="5" borderId="3" xfId="0" applyFont="1" applyFill="1" applyBorder="1"/>
    <xf numFmtId="0" fontId="11" fillId="4" borderId="3" xfId="0" applyFont="1" applyFill="1" applyBorder="1"/>
    <xf numFmtId="0" fontId="7" fillId="2" borderId="3" xfId="0" applyFont="1" applyFill="1" applyBorder="1"/>
    <xf numFmtId="0" fontId="12" fillId="4" borderId="3" xfId="0" applyFont="1" applyFill="1" applyBorder="1" applyAlignment="1">
      <alignment horizontal="center"/>
    </xf>
    <xf numFmtId="0" fontId="7" fillId="0" borderId="3" xfId="0" applyFont="1" applyFill="1" applyBorder="1"/>
    <xf numFmtId="0" fontId="6" fillId="0" borderId="3" xfId="1" applyFont="1" applyBorder="1" applyAlignment="1">
      <alignment wrapText="1"/>
    </xf>
    <xf numFmtId="0" fontId="6" fillId="5" borderId="3" xfId="0" applyFont="1" applyFill="1" applyBorder="1" applyAlignment="1">
      <alignment horizontal="center"/>
    </xf>
    <xf numFmtId="0" fontId="12" fillId="0" borderId="7" xfId="0" applyFont="1" applyBorder="1" applyAlignment="1"/>
    <xf numFmtId="0" fontId="6" fillId="5" borderId="5" xfId="0" applyFont="1" applyFill="1" applyBorder="1" applyAlignment="1">
      <alignment horizontal="center"/>
    </xf>
    <xf numFmtId="0" fontId="12" fillId="0" borderId="8" xfId="1" applyFont="1" applyBorder="1" applyAlignment="1"/>
    <xf numFmtId="0" fontId="31" fillId="0" borderId="0" xfId="0" applyFont="1" applyBorder="1" applyAlignment="1">
      <alignment vertical="center" wrapText="1"/>
    </xf>
    <xf numFmtId="0" fontId="12" fillId="5" borderId="5" xfId="0" applyFont="1" applyFill="1" applyBorder="1" applyAlignment="1">
      <alignment horizontal="center"/>
    </xf>
    <xf numFmtId="0" fontId="6" fillId="0" borderId="3" xfId="0" applyFont="1" applyBorder="1" applyAlignment="1"/>
    <xf numFmtId="0" fontId="17" fillId="0" borderId="7" xfId="1" applyBorder="1" applyAlignment="1">
      <alignment wrapText="1"/>
    </xf>
    <xf numFmtId="0" fontId="6" fillId="0" borderId="3" xfId="0" applyFont="1" applyBorder="1" applyAlignment="1">
      <alignment wrapText="1"/>
    </xf>
    <xf numFmtId="0" fontId="6" fillId="2" borderId="3" xfId="1" applyFont="1" applyFill="1" applyBorder="1"/>
    <xf numFmtId="0" fontId="6" fillId="0" borderId="3" xfId="0" applyFont="1" applyFill="1" applyBorder="1"/>
    <xf numFmtId="0" fontId="6" fillId="5" borderId="3" xfId="0" applyFont="1" applyFill="1" applyBorder="1"/>
    <xf numFmtId="0" fontId="6" fillId="2" borderId="3" xfId="1" applyFont="1" applyFill="1" applyBorder="1" applyAlignment="1">
      <alignment wrapText="1"/>
    </xf>
    <xf numFmtId="0" fontId="6" fillId="2" borderId="3" xfId="0" applyFont="1" applyFill="1" applyBorder="1" applyAlignment="1">
      <alignment wrapText="1"/>
    </xf>
    <xf numFmtId="0" fontId="6" fillId="2" borderId="3" xfId="0" applyFont="1" applyFill="1" applyBorder="1"/>
    <xf numFmtId="0" fontId="6" fillId="4" borderId="3" xfId="0" applyFont="1" applyFill="1" applyBorder="1"/>
    <xf numFmtId="0" fontId="6" fillId="4" borderId="3" xfId="0" applyFont="1" applyFill="1" applyBorder="1" applyAlignment="1">
      <alignment wrapText="1"/>
    </xf>
    <xf numFmtId="0" fontId="6" fillId="0" borderId="0" xfId="0" applyFont="1"/>
    <xf numFmtId="0" fontId="12" fillId="4" borderId="3" xfId="0" applyFont="1" applyFill="1" applyBorder="1" applyAlignment="1">
      <alignment horizontal="left"/>
    </xf>
    <xf numFmtId="0" fontId="32" fillId="0" borderId="0" xfId="0" applyFont="1" applyAlignment="1">
      <alignment wrapText="1"/>
    </xf>
    <xf numFmtId="0" fontId="6" fillId="2" borderId="3" xfId="0" applyFont="1" applyFill="1" applyBorder="1" applyAlignment="1"/>
    <xf numFmtId="0" fontId="17" fillId="2" borderId="3" xfId="1" applyFill="1" applyBorder="1" applyAlignment="1"/>
    <xf numFmtId="0" fontId="6" fillId="5" borderId="3" xfId="0" applyFont="1" applyFill="1" applyBorder="1" applyAlignment="1">
      <alignment horizontal="left"/>
    </xf>
    <xf numFmtId="0" fontId="10" fillId="4" borderId="3" xfId="0" applyFont="1" applyFill="1" applyBorder="1"/>
    <xf numFmtId="0" fontId="5" fillId="5" borderId="3" xfId="0" applyFont="1" applyFill="1" applyBorder="1"/>
    <xf numFmtId="0" fontId="17" fillId="0" borderId="3" xfId="1" applyFill="1" applyBorder="1"/>
    <xf numFmtId="0" fontId="5" fillId="5" borderId="5" xfId="0" applyFont="1" applyFill="1" applyBorder="1"/>
    <xf numFmtId="0" fontId="12" fillId="2" borderId="8" xfId="1" applyFont="1" applyFill="1" applyBorder="1"/>
    <xf numFmtId="0" fontId="12" fillId="2" borderId="8" xfId="1" applyFont="1" applyFill="1" applyBorder="1" applyAlignment="1">
      <alignment wrapText="1"/>
    </xf>
    <xf numFmtId="0" fontId="5" fillId="2" borderId="3" xfId="0" applyFont="1" applyFill="1" applyBorder="1" applyAlignment="1">
      <alignment wrapText="1"/>
    </xf>
    <xf numFmtId="0" fontId="5" fillId="2" borderId="3" xfId="1" applyFont="1" applyFill="1" applyBorder="1" applyAlignment="1">
      <alignment wrapText="1"/>
    </xf>
    <xf numFmtId="0" fontId="5" fillId="0" borderId="3" xfId="0" applyFont="1" applyFill="1" applyBorder="1"/>
    <xf numFmtId="0" fontId="12" fillId="0" borderId="8" xfId="0" applyFont="1" applyFill="1" applyBorder="1"/>
    <xf numFmtId="0" fontId="12" fillId="0" borderId="7" xfId="0" applyFont="1" applyFill="1" applyBorder="1"/>
    <xf numFmtId="0" fontId="27" fillId="0" borderId="0" xfId="0" applyFont="1" applyFill="1"/>
    <xf numFmtId="0" fontId="4" fillId="2" borderId="3" xfId="0" applyFont="1" applyFill="1" applyBorder="1" applyAlignment="1">
      <alignment wrapText="1"/>
    </xf>
    <xf numFmtId="0" fontId="4" fillId="2" borderId="3" xfId="1" applyFont="1" applyFill="1" applyBorder="1" applyAlignment="1">
      <alignment wrapText="1"/>
    </xf>
    <xf numFmtId="0" fontId="4" fillId="5" borderId="3" xfId="0" applyFont="1" applyFill="1" applyBorder="1"/>
    <xf numFmtId="0" fontId="17" fillId="2" borderId="5" xfId="1" applyFill="1" applyBorder="1"/>
    <xf numFmtId="0" fontId="4" fillId="4" borderId="3" xfId="0" applyFont="1" applyFill="1" applyBorder="1"/>
    <xf numFmtId="0" fontId="3" fillId="5" borderId="3" xfId="0" applyFont="1" applyFill="1" applyBorder="1" applyAlignment="1"/>
    <xf numFmtId="0" fontId="3" fillId="2" borderId="3" xfId="1" applyFont="1" applyFill="1" applyBorder="1" applyAlignment="1">
      <alignment horizontal="left" wrapText="1"/>
    </xf>
    <xf numFmtId="0" fontId="3" fillId="2" borderId="3" xfId="1" applyFont="1" applyFill="1" applyBorder="1" applyAlignment="1">
      <alignment horizontal="left"/>
    </xf>
    <xf numFmtId="0" fontId="3" fillId="2" borderId="3" xfId="0" applyFont="1" applyFill="1" applyBorder="1" applyAlignment="1">
      <alignment horizontal="left"/>
    </xf>
    <xf numFmtId="0" fontId="3" fillId="2" borderId="3" xfId="0" applyFont="1" applyFill="1" applyBorder="1" applyAlignment="1">
      <alignment horizontal="left" wrapText="1"/>
    </xf>
    <xf numFmtId="0" fontId="3" fillId="2" borderId="3" xfId="0" applyFont="1" applyFill="1" applyBorder="1"/>
    <xf numFmtId="0" fontId="3" fillId="5" borderId="3" xfId="0" applyFont="1" applyFill="1" applyBorder="1"/>
    <xf numFmtId="0" fontId="3" fillId="2" borderId="3" xfId="0" applyFont="1" applyFill="1" applyBorder="1" applyAlignment="1">
      <alignment wrapText="1"/>
    </xf>
    <xf numFmtId="0" fontId="3" fillId="4" borderId="3" xfId="0" applyFont="1" applyFill="1" applyBorder="1" applyAlignment="1"/>
    <xf numFmtId="0" fontId="17" fillId="2" borderId="3" xfId="1" applyFill="1" applyBorder="1" applyAlignment="1">
      <alignment horizontal="left" wrapText="1"/>
    </xf>
    <xf numFmtId="0" fontId="17" fillId="0" borderId="9" xfId="1" applyBorder="1" applyAlignment="1">
      <alignment horizontal="center" vertical="center" wrapText="1"/>
    </xf>
    <xf numFmtId="0" fontId="4" fillId="0" borderId="3" xfId="1" applyFont="1" applyFill="1" applyBorder="1" applyAlignment="1"/>
    <xf numFmtId="0" fontId="27" fillId="0" borderId="0" xfId="0" applyFont="1" applyFill="1" applyAlignment="1"/>
    <xf numFmtId="0" fontId="17" fillId="0" borderId="3" xfId="1" applyFill="1" applyBorder="1" applyAlignment="1">
      <alignment wrapText="1"/>
    </xf>
    <xf numFmtId="0" fontId="3" fillId="0" borderId="3" xfId="1" applyFont="1" applyFill="1" applyBorder="1" applyAlignment="1"/>
    <xf numFmtId="0" fontId="17" fillId="0" borderId="0" xfId="1" applyAlignment="1">
      <alignment vertical="center"/>
    </xf>
    <xf numFmtId="0" fontId="3" fillId="0" borderId="3" xfId="0" applyFont="1" applyFill="1" applyBorder="1" applyAlignment="1"/>
    <xf numFmtId="0" fontId="3" fillId="0" borderId="3" xfId="0" applyFont="1" applyFill="1" applyBorder="1" applyAlignment="1">
      <alignment wrapText="1"/>
    </xf>
    <xf numFmtId="0" fontId="3" fillId="0" borderId="3" xfId="1" applyFont="1" applyFill="1" applyBorder="1" applyAlignment="1">
      <alignment wrapText="1"/>
    </xf>
    <xf numFmtId="0" fontId="34" fillId="0" borderId="0" xfId="0" applyFont="1" applyAlignment="1">
      <alignment wrapText="1"/>
    </xf>
    <xf numFmtId="0" fontId="34" fillId="0" borderId="9" xfId="0" applyFont="1" applyBorder="1" applyAlignment="1">
      <alignment vertical="center" wrapText="1"/>
    </xf>
    <xf numFmtId="0" fontId="12" fillId="4" borderId="3" xfId="1" applyFont="1" applyFill="1" applyBorder="1" applyAlignment="1"/>
    <xf numFmtId="0" fontId="2" fillId="4" borderId="3" xfId="0" applyFont="1" applyFill="1" applyBorder="1"/>
    <xf numFmtId="0" fontId="2" fillId="4" borderId="3" xfId="0" applyFont="1" applyFill="1" applyBorder="1" applyAlignment="1">
      <alignment horizontal="center"/>
    </xf>
    <xf numFmtId="0" fontId="7" fillId="6" borderId="3" xfId="0" applyFont="1" applyFill="1" applyBorder="1" applyAlignment="1">
      <alignment wrapText="1"/>
    </xf>
    <xf numFmtId="0" fontId="1" fillId="5" borderId="3" xfId="0" applyFont="1" applyFill="1" applyBorder="1" applyAlignment="1"/>
    <xf numFmtId="0" fontId="11" fillId="4" borderId="3" xfId="0" applyFont="1" applyFill="1" applyBorder="1" applyAlignment="1">
      <alignment horizontal="center"/>
    </xf>
    <xf numFmtId="0" fontId="1" fillId="5" borderId="3" xfId="0" applyFont="1" applyFill="1" applyBorder="1"/>
    <xf numFmtId="0" fontId="1" fillId="4" borderId="3" xfId="0" applyFont="1" applyFill="1" applyBorder="1"/>
    <xf numFmtId="0" fontId="1" fillId="4" borderId="3" xfId="1" applyFont="1" applyFill="1" applyBorder="1" applyAlignment="1"/>
    <xf numFmtId="0" fontId="1" fillId="6" borderId="3" xfId="0" applyFont="1" applyFill="1" applyBorder="1" applyAlignment="1">
      <alignment wrapText="1"/>
    </xf>
    <xf numFmtId="0" fontId="1" fillId="2" borderId="3" xfId="0" applyFont="1" applyFill="1" applyBorder="1" applyAlignment="1">
      <alignment wrapText="1"/>
    </xf>
    <xf numFmtId="0" fontId="1" fillId="2" borderId="3" xfId="1" applyFont="1" applyFill="1" applyBorder="1" applyAlignment="1">
      <alignment horizontal="left" wrapText="1"/>
    </xf>
    <xf numFmtId="0" fontId="1" fillId="2" borderId="3" xfId="0" applyFont="1" applyFill="1" applyBorder="1" applyAlignment="1">
      <alignment horizontal="left" wrapText="1"/>
    </xf>
    <xf numFmtId="0" fontId="1" fillId="2" borderId="8" xfId="1" applyFont="1" applyFill="1" applyBorder="1" applyAlignment="1">
      <alignment wrapText="1"/>
    </xf>
    <xf numFmtId="0" fontId="1" fillId="2" borderId="3" xfId="1" applyFont="1" applyFill="1" applyBorder="1" applyAlignment="1">
      <alignment wrapText="1"/>
    </xf>
    <xf numFmtId="0" fontId="1" fillId="2" borderId="3" xfId="1" applyFont="1" applyFill="1" applyBorder="1"/>
    <xf numFmtId="0" fontId="1" fillId="2" borderId="3" xfId="0" applyFont="1" applyFill="1" applyBorder="1" applyAlignment="1"/>
    <xf numFmtId="0" fontId="1" fillId="0" borderId="3" xfId="1" applyFont="1" applyBorder="1" applyAlignment="1"/>
    <xf numFmtId="0" fontId="1" fillId="0" borderId="3" xfId="0" applyFont="1" applyFill="1" applyBorder="1" applyAlignment="1">
      <alignment wrapText="1"/>
    </xf>
    <xf numFmtId="0" fontId="1" fillId="0" borderId="0" xfId="0" applyFont="1"/>
    <xf numFmtId="0" fontId="16" fillId="11" borderId="1" xfId="0" applyFont="1" applyFill="1" applyBorder="1" applyAlignment="1"/>
    <xf numFmtId="0" fontId="18" fillId="11" borderId="1" xfId="0" applyFont="1" applyFill="1" applyBorder="1" applyAlignment="1"/>
    <xf numFmtId="0" fontId="18" fillId="0" borderId="1" xfId="0" applyFont="1" applyBorder="1" applyAlignment="1">
      <alignment horizontal="left"/>
    </xf>
    <xf numFmtId="0" fontId="15" fillId="8" borderId="1" xfId="0" applyFont="1" applyFill="1" applyBorder="1" applyAlignment="1"/>
    <xf numFmtId="0" fontId="0" fillId="0" borderId="1" xfId="0" applyBorder="1"/>
    <xf numFmtId="0" fontId="0" fillId="0" borderId="1" xfId="0" applyBorder="1" applyAlignment="1"/>
    <xf numFmtId="10" fontId="0" fillId="8" borderId="1" xfId="0" applyNumberFormat="1" applyFill="1" applyBorder="1" applyAlignment="1"/>
    <xf numFmtId="0" fontId="0" fillId="3" borderId="1" xfId="0" applyFill="1" applyBorder="1" applyAlignment="1"/>
    <xf numFmtId="0" fontId="0" fillId="7" borderId="1" xfId="0" applyFill="1" applyBorder="1" applyAlignment="1"/>
    <xf numFmtId="0" fontId="0" fillId="4" borderId="1" xfId="0" applyFill="1" applyBorder="1" applyAlignment="1"/>
    <xf numFmtId="0" fontId="1" fillId="5" borderId="1" xfId="0" applyFont="1" applyFill="1" applyBorder="1" applyAlignment="1"/>
    <xf numFmtId="10" fontId="0" fillId="3" borderId="1" xfId="2" applyNumberFormat="1" applyFont="1" applyFill="1" applyBorder="1" applyAlignment="1"/>
    <xf numFmtId="0" fontId="15" fillId="0" borderId="4" xfId="0" applyFont="1" applyBorder="1" applyAlignment="1">
      <alignment horizontal="center" wrapText="1"/>
    </xf>
    <xf numFmtId="0" fontId="15" fillId="0" borderId="4" xfId="0" applyFont="1" applyBorder="1" applyAlignment="1">
      <alignment horizontal="center"/>
    </xf>
  </cellXfs>
  <cellStyles count="3">
    <cellStyle name="Hypertextové prepojenie" xfId="1" builtinId="8"/>
    <cellStyle name="Normálna" xfId="0" builtinId="0"/>
    <cellStyle name="Percentá" xfId="2" builtinId="5"/>
  </cellStyles>
  <dxfs count="1">
    <dxf>
      <font>
        <color rgb="FF9C0006"/>
      </font>
      <fill>
        <patternFill>
          <bgColor rgb="FFFFC7CE"/>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volynrada.gov.ua/projects/pro-oblasnii-byudzhet-na-2021-rik" TargetMode="External"/><Relationship Id="rId21" Type="http://schemas.openxmlformats.org/officeDocument/2006/relationships/hyperlink" Target="https://ukm.chor.gov.ua/potochna-diyalnist/informatsiya-pro-provedennya-konkursiv-na-pravo-orendi-komunalnogo-majna-oblasti" TargetMode="External"/><Relationship Id="rId324" Type="http://schemas.openxmlformats.org/officeDocument/2006/relationships/hyperlink" Target="http://oblrada.odessa.gov.ua/pro-oblasnu-radu/derzhavni-zakupivli/odeska-oblasna-rada/" TargetMode="External"/><Relationship Id="rId531" Type="http://schemas.openxmlformats.org/officeDocument/2006/relationships/hyperlink" Target="http://volynrada.gov.ua/projects" TargetMode="External"/><Relationship Id="rId170" Type="http://schemas.openxmlformats.org/officeDocument/2006/relationships/hyperlink" Target="https://zakarpat-rada.gov.ua/category/rozporyadzhennya/page/3/" TargetMode="External"/><Relationship Id="rId268" Type="http://schemas.openxmlformats.org/officeDocument/2006/relationships/hyperlink" Target="https://www.oblrada.kr.ua/garyacha-informatsiya" TargetMode="External"/><Relationship Id="rId475" Type="http://schemas.openxmlformats.org/officeDocument/2006/relationships/hyperlink" Target="https://www.facebook.com/oblrada.cv.ua/" TargetMode="External"/><Relationship Id="rId32" Type="http://schemas.openxmlformats.org/officeDocument/2006/relationships/hyperlink" Target="https://kor.gov.ua/sklad_rady/vakansii.html" TargetMode="External"/><Relationship Id="rId128" Type="http://schemas.openxmlformats.org/officeDocument/2006/relationships/hyperlink" Target="https://zt.gov.ua/index.php/%D0%B7%D0%B0%D0%BF%D0%B8%D1%82%D0%B0%D0%BD%D0%BD%D1%8F-%D0%B4%D0%BE-%D0%BA%D0%B5%D1%80%D1%96%D0%B2%D0%BD%D0%B8%D1%86%D1%82%D0%B2%D0%B0.html" TargetMode="External"/><Relationship Id="rId335" Type="http://schemas.openxmlformats.org/officeDocument/2006/relationships/hyperlink" Target="http://oblrada-pl.gov.ua/index.php?option=com_content&amp;view=category&amp;layout=blog&amp;id=96&amp;Itemid=217" TargetMode="External"/><Relationship Id="rId542" Type="http://schemas.openxmlformats.org/officeDocument/2006/relationships/hyperlink" Target="http://www.oblrada.kharkov.ua/ua/about-rada/regulations" TargetMode="External"/><Relationship Id="rId181" Type="http://schemas.openxmlformats.org/officeDocument/2006/relationships/hyperlink" Target="https://oblrada.kr.ua/elektronna-prijmalnya-" TargetMode="External"/><Relationship Id="rId402" Type="http://schemas.openxmlformats.org/officeDocument/2006/relationships/hyperlink" Target="http://te-rada.org/list/?type=view&amp;id=13670" TargetMode="External"/><Relationship Id="rId279" Type="http://schemas.openxmlformats.org/officeDocument/2006/relationships/hyperlink" Target="https://lvivoblrada.gov.ua/news/konkursna-komisiya-obrala-kandidativ-na-posadi-direktoriv-troh-zakladiv-osviti" TargetMode="External"/><Relationship Id="rId486" Type="http://schemas.openxmlformats.org/officeDocument/2006/relationships/hyperlink" Target="http://oblrada.cv.ua/document/list/section/13/" TargetMode="External"/><Relationship Id="rId43" Type="http://schemas.openxmlformats.org/officeDocument/2006/relationships/hyperlink" Target="http://property.odessa.gov.ua/orenda-i-pryvatyzatsiya/" TargetMode="External"/><Relationship Id="rId139" Type="http://schemas.openxmlformats.org/officeDocument/2006/relationships/hyperlink" Target="https://oblrada.dp.gov.ua/category/documents/oblasniy-budjet/" TargetMode="External"/><Relationship Id="rId346" Type="http://schemas.openxmlformats.org/officeDocument/2006/relationships/hyperlink" Target="http://poltava.to/" TargetMode="External"/><Relationship Id="rId192" Type="http://schemas.openxmlformats.org/officeDocument/2006/relationships/hyperlink" Target="https://zor.gov.ua/sessii_ta_rishenya_radi" TargetMode="External"/><Relationship Id="rId206" Type="http://schemas.openxmlformats.org/officeDocument/2006/relationships/hyperlink" Target="https://zor.gov.ua/content/2020-rik" TargetMode="External"/><Relationship Id="rId413" Type="http://schemas.openxmlformats.org/officeDocument/2006/relationships/hyperlink" Target="https://drive.google.com/file/d/1keBkE66EwpiW7cSHfJSU67xTKRPF6ckn/view" TargetMode="External"/><Relationship Id="rId497" Type="http://schemas.openxmlformats.org/officeDocument/2006/relationships/hyperlink" Target="https://www.ts.lica.com.ua/?type=0&amp;base=77&amp;menu=7&amp;id=3" TargetMode="External"/><Relationship Id="rId12" Type="http://schemas.openxmlformats.org/officeDocument/2006/relationships/hyperlink" Target="https://chor.gov.ua/zv-yazki-z-gromadskistyu/elektronna-priymalnya" TargetMode="External"/><Relationship Id="rId108" Type="http://schemas.openxmlformats.org/officeDocument/2006/relationships/hyperlink" Target="http://volynrada.gov.ua/procurement" TargetMode="External"/><Relationship Id="rId315" Type="http://schemas.openxmlformats.org/officeDocument/2006/relationships/hyperlink" Target="http://oblrada.odessa.gov.ua/dokumenty/rishennya/" TargetMode="External"/><Relationship Id="rId357" Type="http://schemas.openxmlformats.org/officeDocument/2006/relationships/hyperlink" Target="https://ror.gov.ua/petycia" TargetMode="External"/><Relationship Id="rId522" Type="http://schemas.openxmlformats.org/officeDocument/2006/relationships/hyperlink" Target="https://www.youtube.com/user/oblradasumy/playlists" TargetMode="External"/><Relationship Id="rId54" Type="http://schemas.openxmlformats.org/officeDocument/2006/relationships/hyperlink" Target="https://chor.gov.ua/oblasnij-konkurs-zhurnalistskikh-robit" TargetMode="External"/><Relationship Id="rId96" Type="http://schemas.openxmlformats.org/officeDocument/2006/relationships/hyperlink" Target="https://www.facebook.com/vinoblrada/" TargetMode="External"/><Relationship Id="rId161" Type="http://schemas.openxmlformats.org/officeDocument/2006/relationships/hyperlink" Target="https://zakarpat-rada.gov.ua/oblasna-rada/vykonavchyj-aparat/" TargetMode="External"/><Relationship Id="rId217" Type="http://schemas.openxmlformats.org/officeDocument/2006/relationships/hyperlink" Target="http://www.orada.if.ua/&#1087;&#1088;&#1086;&#1108;&#1082;&#1090;&#1080;-&#1088;&#1110;&#1096;&#1077;&#1085;&#1100;/" TargetMode="External"/><Relationship Id="rId399" Type="http://schemas.openxmlformats.org/officeDocument/2006/relationships/hyperlink" Target="http://te-rada.org/list/?t=29&amp;s=rada" TargetMode="External"/><Relationship Id="rId259" Type="http://schemas.openxmlformats.org/officeDocument/2006/relationships/hyperlink" Target="https://oblrada.kr.ua/elektronna-petitsiya" TargetMode="External"/><Relationship Id="rId424" Type="http://schemas.openxmlformats.org/officeDocument/2006/relationships/hyperlink" Target="http://khor.gov.ua/ogoloshennya-konkursu-na-posady-kerivnykiv-komunalnyh-pidpryyemstv-ustanov-ta-zakladiv/" TargetMode="External"/><Relationship Id="rId466" Type="http://schemas.openxmlformats.org/officeDocument/2006/relationships/hyperlink" Target="http://oblrada.cv.ua/structure/commissions/" TargetMode="External"/><Relationship Id="rId23" Type="http://schemas.openxmlformats.org/officeDocument/2006/relationships/hyperlink" Target="https://chor.gov.ua/oblasnij-byudzhet" TargetMode="External"/><Relationship Id="rId119" Type="http://schemas.openxmlformats.org/officeDocument/2006/relationships/hyperlink" Target="http://volynrada.gov.ua/communal/list" TargetMode="External"/><Relationship Id="rId270" Type="http://schemas.openxmlformats.org/officeDocument/2006/relationships/hyperlink" Target="https://www.oblrada.kr.ua/informatsiya-pro-oblasnij-byudzhet" TargetMode="External"/><Relationship Id="rId326" Type="http://schemas.openxmlformats.org/officeDocument/2006/relationships/hyperlink" Target="http://oblrada.odessa.gov.ua/dokumenty/rishennya/" TargetMode="External"/><Relationship Id="rId533" Type="http://schemas.openxmlformats.org/officeDocument/2006/relationships/hyperlink" Target="https://oblrada.kr.ua/" TargetMode="External"/><Relationship Id="rId65" Type="http://schemas.openxmlformats.org/officeDocument/2006/relationships/hyperlink" Target="https://vinrada.gov.ua/2020-rik-9486.htm" TargetMode="External"/><Relationship Id="rId130" Type="http://schemas.openxmlformats.org/officeDocument/2006/relationships/hyperlink" Target="https://oblrada.dp.gov.ua/category/oblasna-rada/vikon-aparat/" TargetMode="External"/><Relationship Id="rId368" Type="http://schemas.openxmlformats.org/officeDocument/2006/relationships/hyperlink" Target="https://sorada.gov.ua/pro-sumsku-oblast.html" TargetMode="External"/><Relationship Id="rId172" Type="http://schemas.openxmlformats.org/officeDocument/2006/relationships/hyperlink" Target="https://zakarpat-rada.gov.ua/normatyvni-dokumenty/rishennya-rady/" TargetMode="External"/><Relationship Id="rId228"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435" Type="http://schemas.openxmlformats.org/officeDocument/2006/relationships/hyperlink" Target="http://km-oblrada.gov.ua/zviti-shhodo-zadovolennya-zapitiv-na-inf/" TargetMode="External"/><Relationship Id="rId477" Type="http://schemas.openxmlformats.org/officeDocument/2006/relationships/hyperlink" Target="http://oblrada.cv.ua/online_reception/" TargetMode="External"/><Relationship Id="rId281" Type="http://schemas.openxmlformats.org/officeDocument/2006/relationships/hyperlink" Target="https://mail.lvivoblrada.gov.ua/pidsumkovi-zviti-2016-2020-rokiv" TargetMode="External"/><Relationship Id="rId337" Type="http://schemas.openxmlformats.org/officeDocument/2006/relationships/hyperlink" Target="https://oblrada-pl.gov.ua/index.php?option=com_content&amp;view=category&amp;layout=blog&amp;id=37&amp;Itemid=65" TargetMode="External"/><Relationship Id="rId502" Type="http://schemas.openxmlformats.org/officeDocument/2006/relationships/hyperlink" Target="http://www.oblrada.kharkov.ua/petitions/" TargetMode="External"/><Relationship Id="rId34" Type="http://schemas.openxmlformats.org/officeDocument/2006/relationships/hyperlink" Target="https://kor.gov.ua/robota_rady/pravovi_zasady_diialnosti.html" TargetMode="External"/><Relationship Id="rId76" Type="http://schemas.openxmlformats.org/officeDocument/2006/relationships/hyperlink" Target="https://vinrada.gov.ua/konkursi-9898.htm" TargetMode="External"/><Relationship Id="rId141" Type="http://schemas.openxmlformats.org/officeDocument/2006/relationships/hyperlink" Target="https://oblrada.dp.gov.ua/diyalnist/konkursy/&#1110;&#1085;&#1092;&#1086;&#1088;&#1084;&#1072;&#1094;&#1110;&#1081;&#1085;&#1077;-&#1087;&#1086;&#1074;&#1110;&#1076;&#1086;&#1084;&#1083;&#1077;&#1085;&#1085;&#1103;/" TargetMode="External"/><Relationship Id="rId379" Type="http://schemas.openxmlformats.org/officeDocument/2006/relationships/hyperlink" Target="https://sorada.gov.ua/pro-oblasnu-radu/vykonavchyj-aparat/konkurs-na-zamishchennja-vakantnyh-posad.html" TargetMode="External"/><Relationship Id="rId544" Type="http://schemas.openxmlformats.org/officeDocument/2006/relationships/hyperlink" Target="http://www.vinrada.gov.ua/protokoli-ta-visnovki-21.htm" TargetMode="External"/><Relationship Id="rId7" Type="http://schemas.openxmlformats.org/officeDocument/2006/relationships/hyperlink" Target="https://chor.gov.ua/oblasna-rada/vikonavchiy-aparat/spisok-pratsivnikiv" TargetMode="External"/><Relationship Id="rId183" Type="http://schemas.openxmlformats.org/officeDocument/2006/relationships/hyperlink" Target="http://oblrada-pl.gov.ua/index.php?option=com_content&amp;view=article&amp;id=3613&amp;Itemid=173" TargetMode="External"/><Relationship Id="rId239" Type="http://schemas.openxmlformats.org/officeDocument/2006/relationships/hyperlink" Target="https://kor.gov.ua/sklad_rady/komisii.html" TargetMode="External"/><Relationship Id="rId390" Type="http://schemas.openxmlformats.org/officeDocument/2006/relationships/hyperlink" Target="http://te-rada.org/?id=45" TargetMode="External"/><Relationship Id="rId404" Type="http://schemas.openxmlformats.org/officeDocument/2006/relationships/hyperlink" Target="http://www.oblrada.kharkov.ua/ua/deputies" TargetMode="External"/><Relationship Id="rId446" Type="http://schemas.openxmlformats.org/officeDocument/2006/relationships/hyperlink" Target="https://km-oblrada.gov.ua/proekti-rishen/proekti-rishen-radi-yaki-proponuyutsya-dlya-rozglyadu/" TargetMode="External"/><Relationship Id="rId250" Type="http://schemas.openxmlformats.org/officeDocument/2006/relationships/hyperlink" Target="https://www.facebook.com/kyivoblrada/" TargetMode="External"/><Relationship Id="rId292" Type="http://schemas.openxmlformats.org/officeDocument/2006/relationships/hyperlink" Target="https://www.mk-oblrada.gov.ua/deputatskyy-korpus" TargetMode="External"/><Relationship Id="rId306" Type="http://schemas.openxmlformats.org/officeDocument/2006/relationships/hyperlink" Target="https://www.mk-oblrada.gov.ua/oblasni-programy" TargetMode="External"/><Relationship Id="rId488" Type="http://schemas.openxmlformats.org/officeDocument/2006/relationships/hyperlink" Target="https://chor.gov.ua/mediateka/videogalereya" TargetMode="External"/><Relationship Id="rId45" Type="http://schemas.openxmlformats.org/officeDocument/2006/relationships/hyperlink" Target="http://property.odessa.gov.ua/orenda-i-pryvatyzatsiya/" TargetMode="External"/><Relationship Id="rId87" Type="http://schemas.openxmlformats.org/officeDocument/2006/relationships/hyperlink" Target="http://www.vinrada.gov.ua/reestr_obektiv.htm" TargetMode="External"/><Relationship Id="rId110" Type="http://schemas.openxmlformats.org/officeDocument/2006/relationships/hyperlink" Target="http://volynrada.gov.ua/procurement" TargetMode="External"/><Relationship Id="rId348" Type="http://schemas.openxmlformats.org/officeDocument/2006/relationships/hyperlink" Target="https://www.facebook.com/poltava.council" TargetMode="External"/><Relationship Id="rId513" Type="http://schemas.openxmlformats.org/officeDocument/2006/relationships/hyperlink" Target="http://oblrada.kharkov.ua/ua/public-information/management-of-municipal-property/results-of-competitions" TargetMode="External"/><Relationship Id="rId152" Type="http://schemas.openxmlformats.org/officeDocument/2006/relationships/hyperlink" Target="https://zt.gov.ua/index.php/%D0%BE%D0%B1%D0%BB%D0%B0%D1%81%D0%BD%D0%B8%D0%B9-%D0%B1%D1%8E%D0%B4%D0%B6%D0%B5%D1%82-%D0%BD%D0%B0-%D0%BC%D0%B0%D0%BF%D1%96.html" TargetMode="External"/><Relationship Id="rId194" Type="http://schemas.openxmlformats.org/officeDocument/2006/relationships/hyperlink" Target="http://zor.gov.ua/content/dostup-do-publichnoyi-informaciyi" TargetMode="External"/><Relationship Id="rId208" Type="http://schemas.openxmlformats.org/officeDocument/2006/relationships/hyperlink" Target="https://zor.gov.ua/content/2020-rik" TargetMode="External"/><Relationship Id="rId415" Type="http://schemas.openxmlformats.org/officeDocument/2006/relationships/hyperlink" Target="http://khor.gov.ua/oblasnyj-konkurs-proektiv-rozvytku/" TargetMode="External"/><Relationship Id="rId457" Type="http://schemas.openxmlformats.org/officeDocument/2006/relationships/hyperlink" Target="https://www.oblradack.gov.ua/byudzhet-2021" TargetMode="External"/><Relationship Id="rId261" Type="http://schemas.openxmlformats.org/officeDocument/2006/relationships/hyperlink" Target="https://www.oblrada.kr.ua/konkursni-torgi" TargetMode="External"/><Relationship Id="rId499" Type="http://schemas.openxmlformats.org/officeDocument/2006/relationships/hyperlink" Target="http://oblrada.kharkov.ua/ua/public-information/protocols-of-standing-committees" TargetMode="External"/><Relationship Id="rId14" Type="http://schemas.openxmlformats.org/officeDocument/2006/relationships/hyperlink" Target="https://chor.gov.ua/nasha-diyalnist/publikatsiji/item/7940-cherez-strukturne-reformuvannia-ta-detsentralizatsiiu-vlady-do-ek" TargetMode="External"/><Relationship Id="rId56" Type="http://schemas.openxmlformats.org/officeDocument/2006/relationships/hyperlink" Target="https://chor.gov.ua/normativni-dokumenti/proekti-regulyatornih-aktiv-ta-rishen/itemlist/category/230-7-sklikannya" TargetMode="External"/><Relationship Id="rId317" Type="http://schemas.openxmlformats.org/officeDocument/2006/relationships/hyperlink" Target="http://oblrada.odessa.gov.ua/zvernennya-gromadyan/statyctychni-dani/" TargetMode="External"/><Relationship Id="rId359" Type="http://schemas.openxmlformats.org/officeDocument/2006/relationships/hyperlink" Target="https://rivnerayrada.rv.ua/samovryaduvannya/konkursu-proektu" TargetMode="External"/><Relationship Id="rId524" Type="http://schemas.openxmlformats.org/officeDocument/2006/relationships/hyperlink" Target="https://ror.gov.ua/proyekti-rishen-oblasnoyi-radi" TargetMode="External"/><Relationship Id="rId98" Type="http://schemas.openxmlformats.org/officeDocument/2006/relationships/hyperlink" Target="http://volynrada.gov.ua/aparat" TargetMode="External"/><Relationship Id="rId121" Type="http://schemas.openxmlformats.org/officeDocument/2006/relationships/hyperlink" Target="http://volynrada.gov.ua/order/pro-zatverdzhennya-poryadku-provedennya-ispitu-kandidativ-na-zamishchennya-vakantnikh-posad-po" TargetMode="External"/><Relationship Id="rId163" Type="http://schemas.openxmlformats.org/officeDocument/2006/relationships/hyperlink" Target="https://zakarpat-rada.gov.ua/category/proekty-rishennya/" TargetMode="External"/><Relationship Id="rId219" Type="http://schemas.openxmlformats.org/officeDocument/2006/relationships/hyperlink" Target="http://www.orada.if.ua/&#1088;&#1110;&#1096;&#1077;&#1085;&#1085;&#1103;-&#1086;&#1073;&#1083;&#1072;&#1089;&#1085;&#1086;&#1111;-&#1088;&#1072;&#1076;&#1080;/" TargetMode="External"/><Relationship Id="rId370" Type="http://schemas.openxmlformats.org/officeDocument/2006/relationships/hyperlink" Target="https://sorada.gov.ua/pro-oblasnu-radu/34-about-sumy-oblast-council/17392-petitions.html" TargetMode="External"/><Relationship Id="rId426" Type="http://schemas.openxmlformats.org/officeDocument/2006/relationships/hyperlink" Target="http://khor.gov.ua/ogoloshennya-konkursu-na-posady-kerivnykiv-komunalnyh-pidpryyemstv-ustanov-ta-zakladiv/" TargetMode="External"/><Relationship Id="rId230"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468" Type="http://schemas.openxmlformats.org/officeDocument/2006/relationships/hyperlink" Target="http://oblrada.cv.ua/news/70035/" TargetMode="External"/><Relationship Id="rId25" Type="http://schemas.openxmlformats.org/officeDocument/2006/relationships/hyperlink" Target="https://chor.gov.ua/oblasni-programi/item/6525-chynni-oblasni-prohramy-zizminamy" TargetMode="External"/><Relationship Id="rId67" Type="http://schemas.openxmlformats.org/officeDocument/2006/relationships/hyperlink" Target="https://vinrada.gov.ua/elektronni-peticii.htm" TargetMode="External"/><Relationship Id="rId272" Type="http://schemas.openxmlformats.org/officeDocument/2006/relationships/hyperlink" Target="https://www.oblrada.kr.ua/aktualno" TargetMode="External"/><Relationship Id="rId328" Type="http://schemas.openxmlformats.org/officeDocument/2006/relationships/hyperlink" Target="http://oblrada.odessa.gov.ua/odeska-oblast/strategichni-ta-programni-dokumenty-oblasti/perelik-diyuchyh-regionalnyh-tsilovyh-ta-kompleksnyh-program-odeskoyi-oblasti/" TargetMode="External"/><Relationship Id="rId535" Type="http://schemas.openxmlformats.org/officeDocument/2006/relationships/hyperlink" Target="https://ror.gov.ua/zakupivli-ta-vikoristannya-byudzhetnih-koshtiv" TargetMode="External"/><Relationship Id="rId132" Type="http://schemas.openxmlformats.org/officeDocument/2006/relationships/hyperlink" Target="https://oblrada.dp.gov.ua/category/komissions/komis-soc-econom/" TargetMode="External"/><Relationship Id="rId174" Type="http://schemas.openxmlformats.org/officeDocument/2006/relationships/hyperlink" Target="https://zakarpat-rada.gov.ua/category/announcement/" TargetMode="External"/><Relationship Id="rId381" Type="http://schemas.openxmlformats.org/officeDocument/2006/relationships/hyperlink" Target="https://sorada.gov.ua/pro-oblasnu-radu/vykonavchyj-aparat/pravyla-etychnoji-povedinky-posadovyh-osib-mistsevogo-samovrjaduvannja.html" TargetMode="External"/><Relationship Id="rId241" Type="http://schemas.openxmlformats.org/officeDocument/2006/relationships/hyperlink" Target="https://kor.gov.ua/pres-tsentr/podii.html" TargetMode="External"/><Relationship Id="rId437" Type="http://schemas.openxmlformats.org/officeDocument/2006/relationships/hyperlink" Target="https://km-oblrada.gov.ua/v-agencziyi-regionalnogo-rozvytku-hmelnyczkoyi-oblasti-obraly-peremozhcziv-konkursu-idej/" TargetMode="External"/><Relationship Id="rId479" Type="http://schemas.openxmlformats.org/officeDocument/2006/relationships/hyperlink" Target="http://oblrada.cv.ua/activity/communal/" TargetMode="External"/><Relationship Id="rId36" Type="http://schemas.openxmlformats.org/officeDocument/2006/relationships/hyperlink" Target="https://kor.gov.ua/robota_rady/protydiia_koruptsii/index.php/telefon_doviry.html" TargetMode="External"/><Relationship Id="rId283" Type="http://schemas.openxmlformats.org/officeDocument/2006/relationships/hyperlink" Target="https://petition.e-dem.ua/lviv-or" TargetMode="External"/><Relationship Id="rId339" Type="http://schemas.openxmlformats.org/officeDocument/2006/relationships/hyperlink" Target="http://oblrada-pl.gov.ua/uploads/123456789.pdf" TargetMode="External"/><Relationship Id="rId490" Type="http://schemas.openxmlformats.org/officeDocument/2006/relationships/hyperlink" Target="https://ukm.chor.gov.ua/2016-02-05-07-05-44" TargetMode="External"/><Relationship Id="rId504" Type="http://schemas.openxmlformats.org/officeDocument/2006/relationships/hyperlink" Target="http://www.oblrada.kharkov.ua/ua/contests-grants" TargetMode="External"/><Relationship Id="rId546" Type="http://schemas.openxmlformats.org/officeDocument/2006/relationships/hyperlink" Target="https://www.oblradack.gov.ua/normativno-regulyatorn-akti" TargetMode="External"/><Relationship Id="rId78" Type="http://schemas.openxmlformats.org/officeDocument/2006/relationships/hyperlink" Target="https://vinrada.gov.ua/2020-rik.htm" TargetMode="External"/><Relationship Id="rId101" Type="http://schemas.openxmlformats.org/officeDocument/2006/relationships/hyperlink" Target="http://volynrada.gov.ua/node/26153" TargetMode="External"/><Relationship Id="rId143" Type="http://schemas.openxmlformats.org/officeDocument/2006/relationships/hyperlink" Target="https://oblrada.dp.gov.ua/diyalnist/zakladi-utanovi/konkurs/%d0%bf%d0%be%d0%b2%d1%96%d0%b4%d0%be%d0%bc%d0%bb%d0%b5%d0%bd%d0%bd%d1%8f-62/" TargetMode="External"/><Relationship Id="rId185" Type="http://schemas.openxmlformats.org/officeDocument/2006/relationships/hyperlink" Target="https://sorada.gov.ua/pro-oblasnu-radu/kerivnytstvo-oblasnoji-rady.html" TargetMode="External"/><Relationship Id="rId350" Type="http://schemas.openxmlformats.org/officeDocument/2006/relationships/hyperlink" Target="https://ror.gov.ua/postiini-komisiyi" TargetMode="External"/><Relationship Id="rId406" Type="http://schemas.openxmlformats.org/officeDocument/2006/relationships/hyperlink" Target="http://khor.gov.ua/zvernennya-gromadyan/" TargetMode="External"/><Relationship Id="rId9" Type="http://schemas.openxmlformats.org/officeDocument/2006/relationships/hyperlink" Target="https://chor.gov.ua/normativni-dokumenti/proekti-regulyatornih-aktiv-ta-rishen" TargetMode="External"/><Relationship Id="rId210" Type="http://schemas.openxmlformats.org/officeDocument/2006/relationships/hyperlink" Target="http://zor.gov.ua/node/4578/" TargetMode="External"/><Relationship Id="rId392" Type="http://schemas.openxmlformats.org/officeDocument/2006/relationships/hyperlink" Target="http://te-rada.org/list/?t=35&amp;s=rada" TargetMode="External"/><Relationship Id="rId448" Type="http://schemas.openxmlformats.org/officeDocument/2006/relationships/hyperlink" Target="http://km-oblrada.gov.ua/programi-regionalnogo-rozvitku/" TargetMode="External"/><Relationship Id="rId252" Type="http://schemas.openxmlformats.org/officeDocument/2006/relationships/hyperlink" Target="https://oblrada.kr.ua/vikonavchij-aparat" TargetMode="External"/><Relationship Id="rId294" Type="http://schemas.openxmlformats.org/officeDocument/2006/relationships/hyperlink" Target="https://www.mk-oblrada.gov.ua/struktura-mykolaivskoi-oblasnoi-rady" TargetMode="External"/><Relationship Id="rId308" Type="http://schemas.openxmlformats.org/officeDocument/2006/relationships/hyperlink" Target="https://www.mk-oblrada.gov.ua/poryadok-provedennya-konkursu-na-zamishchennya-vakantnyh-posad" TargetMode="External"/><Relationship Id="rId515" Type="http://schemas.openxmlformats.org/officeDocument/2006/relationships/hyperlink" Target="http://www.oblrada.kharkov.ua/ua/public-information/vidkryti-dani/zvit-pro-vykorystannia-biudzhetnykh-koshtiv-dlia-rozporiadnykiv-informatsii-iaki-vykorystovuiut-biudzhetni-koshty-v-tomu-chysli-za-okremymy-biudzhetnymy-prohramamy" TargetMode="External"/><Relationship Id="rId47" Type="http://schemas.openxmlformats.org/officeDocument/2006/relationships/hyperlink" Target="http://property.odessa.gov.ua/perelik-obyektiv/" TargetMode="External"/><Relationship Id="rId89" Type="http://schemas.openxmlformats.org/officeDocument/2006/relationships/hyperlink" Target="http://www.vinrada.gov.ua/poryadok-provedennya-konkursu.htm" TargetMode="External"/><Relationship Id="rId112" Type="http://schemas.openxmlformats.org/officeDocument/2006/relationships/hyperlink" Target="http://volynrada.gov.ua/communal/perelik-maina-spilnoyi-vlasnosti-teritorialnikh-gromad-sil-selishch-mist-oblasti-shcho-pere" TargetMode="External"/><Relationship Id="rId154" Type="http://schemas.openxmlformats.org/officeDocument/2006/relationships/hyperlink" Target="https://zt.gov.ua/index.php/ofitsijni-dokumenti/kadrova-politika/2012-09-24-21-09-36.html" TargetMode="External"/><Relationship Id="rId361" Type="http://schemas.openxmlformats.org/officeDocument/2006/relationships/hyperlink" Target="https://ror.gov.ua/proyekti-rishen-oblasnoyi-radi" TargetMode="External"/><Relationship Id="rId196" Type="http://schemas.openxmlformats.org/officeDocument/2006/relationships/hyperlink" Target="http://zor.gov.ua/zap-krai" TargetMode="External"/><Relationship Id="rId417" Type="http://schemas.openxmlformats.org/officeDocument/2006/relationships/hyperlink" Target="http://khor.gov.ua/zakupivli-tovariv-robit-ta-poslug-za-derzhavni-koshty/" TargetMode="External"/><Relationship Id="rId459" Type="http://schemas.openxmlformats.org/officeDocument/2006/relationships/hyperlink" Target="https://www.oblradack.gov.ua/materiali-chergovoyi-sesyi-oblasnoyi-radi" TargetMode="External"/><Relationship Id="rId16" Type="http://schemas.openxmlformats.org/officeDocument/2006/relationships/hyperlink" Target="https://chor.gov.ua/oblasna-rada/kontakti" TargetMode="External"/><Relationship Id="rId221" Type="http://schemas.openxmlformats.org/officeDocument/2006/relationships/hyperlink" Target="https://e-dem.in.ua/ivano-frankivsk-or%20&#1087;&#1086;&#1089;&#1080;&#1083;&#1072;&#1085;&#1085;&#1103;%20&#1085;&#1077;&#1072;&#1082;&#1090;&#1080;&#1074;&#1085;&#1077;" TargetMode="External"/><Relationship Id="rId263" Type="http://schemas.openxmlformats.org/officeDocument/2006/relationships/hyperlink" Target="https://oblrada.kr.ua/informatsijna-baza" TargetMode="External"/><Relationship Id="rId319" Type="http://schemas.openxmlformats.org/officeDocument/2006/relationships/hyperlink" Target="http://oblrada.odessa.gov.ua/wp-content/uploads/Pravyla-propusknogo-rezhymu-2017-.pdf" TargetMode="External"/><Relationship Id="rId470" Type="http://schemas.openxmlformats.org/officeDocument/2006/relationships/hyperlink" Target="http://oblrada.cv.ua/activity/permanent_committee/" TargetMode="External"/><Relationship Id="rId526" Type="http://schemas.openxmlformats.org/officeDocument/2006/relationships/hyperlink" Target="https://www.oblradack.gov.ua/materiali-chergovoyi-sesyi-oblasnoyi-radi" TargetMode="External"/><Relationship Id="rId58" Type="http://schemas.openxmlformats.org/officeDocument/2006/relationships/hyperlink" Target="http://www.vinrada.gov.ua/zagalniy_spisok_pracivnikiv.htm&#1089;&#1090;&#1086;&#1088;&#1110;&#1085;&#1082;&#1072;%20&#1085;&#1077;&#1072;&#1082;&#1090;&#1080;&#1074;&#1085;&#1072;" TargetMode="External"/><Relationship Id="rId123" Type="http://schemas.openxmlformats.org/officeDocument/2006/relationships/hyperlink" Target="http://volynrada.gov.ua/node/45248" TargetMode="External"/><Relationship Id="rId330" Type="http://schemas.openxmlformats.org/officeDocument/2006/relationships/hyperlink" Target="https://www.facebook.com/OblasnaRadaOdesa/" TargetMode="External"/><Relationship Id="rId165" Type="http://schemas.openxmlformats.org/officeDocument/2006/relationships/hyperlink" Target="https://zakarpat-rada.gov.ua/oblasna-rada/postijni-komisiji/" TargetMode="External"/><Relationship Id="rId372" Type="http://schemas.openxmlformats.org/officeDocument/2006/relationships/hyperlink" Target="https://sorada.gov.ua/grants.html" TargetMode="External"/><Relationship Id="rId428" Type="http://schemas.openxmlformats.org/officeDocument/2006/relationships/hyperlink" Target="http://khor.gov.ua/ogoloshennya-konkursu-na-posady-kerivnykiv-komunalnyh-pidpryyemstv-ustanov-ta-zakladiv/" TargetMode="External"/><Relationship Id="rId232" Type="http://schemas.openxmlformats.org/officeDocument/2006/relationships/hyperlink" Target="http://www.orada.if.ua/&#1076;&#1086;&#1082;&#1091;&#1084;&#1077;&#1085;&#1090;&#1080;/&#1076;&#1086;&#1082;&#1091;&#1084;&#1077;&#1085;&#1090;&#1080;-&#1091;&#1087;&#1088;&#1072;&#1074;&#1083;&#1110;&#1085;&#1085;&#1103;-&#1086;&#1073;&#1108;&#1082;&#1090;&#1072;&#1084;&#1080;/&#1088;&#1077;&#1079;&#1091;&#1083;&#1100;&#1090;&#1072;&#1090;&#1080;-&#1082;&#1086;&#1085;&#1082;&#1091;&#1088;&#1089;&#1110;&#1074;/" TargetMode="External"/><Relationship Id="rId274" Type="http://schemas.openxmlformats.org/officeDocument/2006/relationships/hyperlink" Target="https://www.facebook.com/kr.oblrada/" TargetMode="External"/><Relationship Id="rId481" Type="http://schemas.openxmlformats.org/officeDocument/2006/relationships/hyperlink" Target="http://oblrada.cv.ua/documents/&#1060;&#1072;&#1081;&#1083;%20ris%2020_6_158.rar" TargetMode="External"/><Relationship Id="rId27" Type="http://schemas.openxmlformats.org/officeDocument/2006/relationships/hyperlink" Target="https://chor.gov.ua/oblasna-rada/vikonavchiy-aparat" TargetMode="External"/><Relationship Id="rId69" Type="http://schemas.openxmlformats.org/officeDocument/2006/relationships/hyperlink" Target="https://vinrada.gov.ua/konkurs-vinnickoi-oblasnoi-radi-komfortni-gromadi.htm" TargetMode="External"/><Relationship Id="rId134" Type="http://schemas.openxmlformats.org/officeDocument/2006/relationships/hyperlink" Target="https://oblrada.dp.gov.ua/region/passport-oblasti/" TargetMode="External"/><Relationship Id="rId537" Type="http://schemas.openxmlformats.org/officeDocument/2006/relationships/hyperlink" Target="http://www.oblrada.kharkov.ua/ua/about-rada/regulations" TargetMode="External"/><Relationship Id="rId80" Type="http://schemas.openxmlformats.org/officeDocument/2006/relationships/hyperlink" Target="https://vinrada.gov.ua/perelik-obektiv-neruhomosti-teritorialnih-gromad-vinnickoi-oblasti-yaki-perebuvajut-v-orendi-2.htm" TargetMode="External"/><Relationship Id="rId176" Type="http://schemas.openxmlformats.org/officeDocument/2006/relationships/hyperlink" Target="https://zakarpat-rada.gov.ua/normatyvni-dokumenty/rehlament-roboty/" TargetMode="External"/><Relationship Id="rId341" Type="http://schemas.openxmlformats.org/officeDocument/2006/relationships/hyperlink" Target="http://oblrada-pl.gov.ua/index.php?option=com_content&amp;view=article&amp;id=10236&amp;Itemid=220" TargetMode="External"/><Relationship Id="rId383" Type="http://schemas.openxmlformats.org/officeDocument/2006/relationships/hyperlink" Target="https://sorada.gov.ua/pro-oblasnu-radu/zapobigannja-projavam-koruptsiji.html" TargetMode="External"/><Relationship Id="rId439" Type="http://schemas.openxmlformats.org/officeDocument/2006/relationships/hyperlink" Target="http://km-oblrada.gov.ua/derzhavni-zakupivli-orenda/plan-provedennya-zakupivel-tovariv-robit-poslug-za-byudzhetni-koshti/" TargetMode="External"/><Relationship Id="rId201" Type="http://schemas.openxmlformats.org/officeDocument/2006/relationships/hyperlink" Target="https://zor.gov.ua/content/regulyatorni-akty" TargetMode="External"/><Relationship Id="rId243" Type="http://schemas.openxmlformats.org/officeDocument/2006/relationships/hyperlink" Target="https://kor.gov.ua/robota_rady/rishennia.html" TargetMode="External"/><Relationship Id="rId285" Type="http://schemas.openxmlformats.org/officeDocument/2006/relationships/hyperlink" Target="https://lvivoblrada.gov.ua/activity/maino-spilnoji-vlasnosti/maino-spilnoji-vlasnosti-1" TargetMode="External"/><Relationship Id="rId450" Type="http://schemas.openxmlformats.org/officeDocument/2006/relationships/hyperlink" Target="http://km-oblrada.gov.ua/zapobigannya-korupcii/" TargetMode="External"/><Relationship Id="rId506" Type="http://schemas.openxmlformats.org/officeDocument/2006/relationships/hyperlink" Target="http://www.oblrada.kharkov.ua/ua/component/content/article/316-richnyi-plan-zakupivel/23472-richnij-plan-zakupivel-na-2020-rik?Itemid=1319" TargetMode="External"/><Relationship Id="rId38" Type="http://schemas.openxmlformats.org/officeDocument/2006/relationships/hyperlink" Target="https://kor.gov.ua/robota_rady/zasidannia_komisii.html" TargetMode="External"/><Relationship Id="rId103" Type="http://schemas.openxmlformats.org/officeDocument/2006/relationships/hyperlink" Target="http://volynrada.gov.ua/node/44694" TargetMode="External"/><Relationship Id="rId310" Type="http://schemas.openxmlformats.org/officeDocument/2006/relationships/hyperlink" Target="http://oblrada.odessa.gov.ua/pro-oblasnu-radu/deputatskyj-korpus/postijni-komisiyi/" TargetMode="External"/><Relationship Id="rId492" Type="http://schemas.openxmlformats.org/officeDocument/2006/relationships/hyperlink" Target="https://chor.gov.ua/normativni-dokumenti/rishennya/item/6297-pro-zatverdzhennia-perelikiv-ob-iektiv-spilnoi-vlasnosti-terytori" TargetMode="External"/><Relationship Id="rId548" Type="http://schemas.openxmlformats.org/officeDocument/2006/relationships/hyperlink" Target="https://www.oblradack.gov.ua/xkhvi-sesiya-oblasnoi-radi-vii-sklikannya" TargetMode="External"/><Relationship Id="rId91" Type="http://schemas.openxmlformats.org/officeDocument/2006/relationships/hyperlink" Target="https://vinrada.gov.ua/pravila-vnutrishnogo-trudovogo-rozporyadku.htm" TargetMode="External"/><Relationship Id="rId145" Type="http://schemas.openxmlformats.org/officeDocument/2006/relationships/hyperlink" Target="https://www.facebook.com/dniprorada" TargetMode="External"/><Relationship Id="rId187" Type="http://schemas.openxmlformats.org/officeDocument/2006/relationships/hyperlink" Target="http://km-oblrada.gov.ua/contacts/" TargetMode="External"/><Relationship Id="rId352" Type="http://schemas.openxmlformats.org/officeDocument/2006/relationships/hyperlink" Target="https://ror.gov.ua/rishennya-oblasnoyi-radi-8-sklikannya" TargetMode="External"/><Relationship Id="rId394" Type="http://schemas.openxmlformats.org/officeDocument/2006/relationships/hyperlink" Target="http://te-rada.org/?id=86" TargetMode="External"/><Relationship Id="rId408" Type="http://schemas.openxmlformats.org/officeDocument/2006/relationships/hyperlink" Target="http://khor.gov.ua/proekty-rishen/" TargetMode="External"/><Relationship Id="rId212" Type="http://schemas.openxmlformats.org/officeDocument/2006/relationships/hyperlink" Target="http://zor.gov.ua/content/povidomlennya-pro-korupciyu" TargetMode="External"/><Relationship Id="rId254" Type="http://schemas.openxmlformats.org/officeDocument/2006/relationships/hyperlink" Target="https://oblrada.kr.ua/videozapisi-zasidan" TargetMode="External"/><Relationship Id="rId49" Type="http://schemas.openxmlformats.org/officeDocument/2006/relationships/hyperlink" Target="https://oblrada-pl.gov.ua/index.php?option=com_content&amp;view=category&amp;id=47&amp;Itemid=100" TargetMode="External"/><Relationship Id="rId114" Type="http://schemas.openxmlformats.org/officeDocument/2006/relationships/hyperlink" Target="http://volynrada.gov.ua/communal/polozhennya-pro-poryadok-vidchuzhennya-maina-shcho-perebuvaye-u-spilnii-vlasnosti-teritoria" TargetMode="External"/><Relationship Id="rId296" Type="http://schemas.openxmlformats.org/officeDocument/2006/relationships/hyperlink" Target="https://www.mk-oblrada.gov.ua/pishennya-oblasnoi-rady?group_id=187" TargetMode="External"/><Relationship Id="rId461" Type="http://schemas.openxmlformats.org/officeDocument/2006/relationships/hyperlink" Target="https://www.oblradack.gov.ua/files/docs/Vakansii/Porjadok_konkurs.pdf" TargetMode="External"/><Relationship Id="rId517" Type="http://schemas.openxmlformats.org/officeDocument/2006/relationships/hyperlink" Target="http://www.oblrada.kharkov.ua/ua/kompleksna-programa-sotsialnogo-zakhistu-naselennya-kharkivskoji-oblasti-na-2016-2020-roki/14483-normativni-dokumenti" TargetMode="External"/><Relationship Id="rId60" Type="http://schemas.openxmlformats.org/officeDocument/2006/relationships/hyperlink" Target="http://www.vinrada.gov.ua/proekti_rishen.htm" TargetMode="External"/><Relationship Id="rId156" Type="http://schemas.openxmlformats.org/officeDocument/2006/relationships/hyperlink" Target="http://zhytomyrschyna.zt.ua/" TargetMode="External"/><Relationship Id="rId198" Type="http://schemas.openxmlformats.org/officeDocument/2006/relationships/hyperlink" Target="http://zor.gov.ua/content/derzhavni-zakupivli" TargetMode="External"/><Relationship Id="rId321" Type="http://schemas.openxmlformats.org/officeDocument/2006/relationships/hyperlink" Target="http://oblrada.odessa.gov.ua/pro-oblasnu-radu/napryamky-diyalnosti/mizhnarodna-diyalnist-ta-prykordonne-spivrobitnytstvo/" TargetMode="External"/><Relationship Id="rId363" Type="http://schemas.openxmlformats.org/officeDocument/2006/relationships/hyperlink" Target="https://ror.gov.ua/zapobigannya-corypcii" TargetMode="External"/><Relationship Id="rId419" Type="http://schemas.openxmlformats.org/officeDocument/2006/relationships/hyperlink" Target="http://khor.gov.ua/pryvatyzatsiya/" TargetMode="External"/><Relationship Id="rId223" Type="http://schemas.openxmlformats.org/officeDocument/2006/relationships/hyperlink" Target="http://www.orada.if.ua/en/regional-council/contacts/" TargetMode="External"/><Relationship Id="rId430" Type="http://schemas.openxmlformats.org/officeDocument/2006/relationships/hyperlink" Target="http://km-oblrada.gov.ua/vii-sklikannya/" TargetMode="External"/><Relationship Id="rId18" Type="http://schemas.openxmlformats.org/officeDocument/2006/relationships/hyperlink" Target="https://ukm.chor.gov.ua/pro-upravlinnya-komunalnogo-majna/ob-ekti-komunalnoji-vlasnosti/item/71-perelik-ob-iektiv-nerukhomoho-maina-spilnoi-vlasnosti-terytorialn" TargetMode="External"/><Relationship Id="rId265" Type="http://schemas.openxmlformats.org/officeDocument/2006/relationships/hyperlink" Target="https://www.oblrada.kr.ua/garyacha-informatsiya" TargetMode="External"/><Relationship Id="rId472" Type="http://schemas.openxmlformats.org/officeDocument/2006/relationships/hyperlink" Target="http://oblrada.cv.ua/document/pub_info/" TargetMode="External"/><Relationship Id="rId528" Type="http://schemas.openxmlformats.org/officeDocument/2006/relationships/hyperlink" Target="http://volynrada.gov.ua/node/57753" TargetMode="External"/><Relationship Id="rId125" Type="http://schemas.openxmlformats.org/officeDocument/2006/relationships/hyperlink" Target="http://volynrada.gov.ua/node/59183" TargetMode="External"/><Relationship Id="rId167" Type="http://schemas.openxmlformats.org/officeDocument/2006/relationships/hyperlink" Target="https://zakarpat-rada.gov.ua/normatyvni-dokumenty/rishennya-rady/vii-sklykannya/xvii-sesiya-20-12-2019/" TargetMode="External"/><Relationship Id="rId332" Type="http://schemas.openxmlformats.org/officeDocument/2006/relationships/hyperlink" Target="http://oblrada-pl.gov.ua/index.php?option=com_content&amp;view=article&amp;id=10469&amp;Itemid=37" TargetMode="External"/><Relationship Id="rId374" Type="http://schemas.openxmlformats.org/officeDocument/2006/relationships/hyperlink" Target="https://sorada.gov.ua/derzhavni-zakupivli.html" TargetMode="External"/><Relationship Id="rId71" Type="http://schemas.openxmlformats.org/officeDocument/2006/relationships/hyperlink" Target="https://vinrada.gov.ua/richnij-plan-zakupivel-na-2019-rik.htm" TargetMode="External"/><Relationship Id="rId234" Type="http://schemas.openxmlformats.org/officeDocument/2006/relationships/hyperlink" Target="https://www.orada.if.ua/&#1086;&#1073;&#1083;&#1072;&#1089;&#1085;&#1072;-&#1088;&#1072;&#1076;&#1072;/&#1088;&#1077;&#1075;&#1083;&#1072;&#1084;&#1077;&#1085;&#1090;-&#1086;&#1073;&#1083;&#1072;&#1089;&#1085;&#1086;&#1111;-&#1088;&#1072;&#1076;&#1080;/" TargetMode="External"/><Relationship Id="rId2" Type="http://schemas.openxmlformats.org/officeDocument/2006/relationships/hyperlink" Target="https://chor.gov.ua/zv-yazki-z-gromadskistyu/item/113-zviti" TargetMode="External"/><Relationship Id="rId29" Type="http://schemas.openxmlformats.org/officeDocument/2006/relationships/hyperlink" Target="https://kor.gov.ua/kyivska_oblast/pidporiadkovani_pidpryiemstva/komunalni_pidpryiemstva.html" TargetMode="External"/><Relationship Id="rId276" Type="http://schemas.openxmlformats.org/officeDocument/2006/relationships/hyperlink" Target="https://mail.lvivoblrada.gov.ua/the-structure/postiini-deputatski-komisiji-1" TargetMode="External"/><Relationship Id="rId441" Type="http://schemas.openxmlformats.org/officeDocument/2006/relationships/hyperlink" Target="https://km-oblrada.gov.ua/nashi-zakupivli/" TargetMode="External"/><Relationship Id="rId483" Type="http://schemas.openxmlformats.org/officeDocument/2006/relationships/hyperlink" Target="http://oblrada.cv.ua/documents/" TargetMode="External"/><Relationship Id="rId539" Type="http://schemas.openxmlformats.org/officeDocument/2006/relationships/hyperlink" Target="https://www.oblradack.gov.ua/ostanni-rishennya-sesyi" TargetMode="External"/><Relationship Id="rId40" Type="http://schemas.openxmlformats.org/officeDocument/2006/relationships/hyperlink" Target="http://property.odessa.gov.ua/orenda-i-pryvatyzatsiya/" TargetMode="External"/><Relationship Id="rId136" Type="http://schemas.openxmlformats.org/officeDocument/2006/relationships/hyperlink" Target="https://oblrada.dp.gov.ua/category/diyalnist/richni-plani-zakupivel/" TargetMode="External"/><Relationship Id="rId178" Type="http://schemas.openxmlformats.org/officeDocument/2006/relationships/hyperlink" Target="https://www.facebook.com/zakrada.gov.ua/?fref=ts" TargetMode="External"/><Relationship Id="rId301" Type="http://schemas.openxmlformats.org/officeDocument/2006/relationships/hyperlink" Target="https://www.mk-oblrada.gov.ua/zaklady-ustanovy-ta-organizatsii" TargetMode="External"/><Relationship Id="rId343" Type="http://schemas.openxmlformats.org/officeDocument/2006/relationships/hyperlink" Target="http://oblrada-pl.gov.ua/index.php?option=com_content&amp;view=article&amp;id=10236&amp;Itemid=220" TargetMode="External"/><Relationship Id="rId550" Type="http://schemas.openxmlformats.org/officeDocument/2006/relationships/hyperlink" Target="http://zor.gov.ua/" TargetMode="External"/><Relationship Id="rId82" Type="http://schemas.openxmlformats.org/officeDocument/2006/relationships/hyperlink" Target="https://vinrada.gov.ua/zvit-pro-vikonannya-oblasnogo-bjudzhetu-za-2014-rik.htm" TargetMode="External"/><Relationship Id="rId203" Type="http://schemas.openxmlformats.org/officeDocument/2006/relationships/hyperlink" Target="http://zor.gov.ua/content/informaciyne-povidomlennya" TargetMode="External"/><Relationship Id="rId385" Type="http://schemas.openxmlformats.org/officeDocument/2006/relationships/hyperlink" Target="https://www.facebook.com/sorada.gov.ua" TargetMode="External"/><Relationship Id="rId245" Type="http://schemas.openxmlformats.org/officeDocument/2006/relationships/hyperlink" Target="https://kor.gov.ua/robota_rady/rishennia/pro_zatverdzhennia_prohramy_sotsialno-ekonomichnoho_ta_kulturnoho_rozvytku_kyivskoi_oblasti_na_2020_rik.html" TargetMode="External"/><Relationship Id="rId287" Type="http://schemas.openxmlformats.org/officeDocument/2006/relationships/hyperlink" Target="https://lvivoblrada.gov.ua/activity/privatizaciyu" TargetMode="External"/><Relationship Id="rId410" Type="http://schemas.openxmlformats.org/officeDocument/2006/relationships/hyperlink" Target="http://khor.gov.ua/rezultaty-rozglyadu-pytan-poryadku-dennogo-hersonskoyi-oblasnoyi-rady-vii-sklykannya/" TargetMode="External"/><Relationship Id="rId452" Type="http://schemas.openxmlformats.org/officeDocument/2006/relationships/hyperlink" Target="https://www.facebook.com/km.oblrada/" TargetMode="External"/><Relationship Id="rId494" Type="http://schemas.openxmlformats.org/officeDocument/2006/relationships/hyperlink" Target="http://www.oblrada.kharkov.ua/ua/deputies/commission" TargetMode="External"/><Relationship Id="rId508" Type="http://schemas.openxmlformats.org/officeDocument/2006/relationships/hyperlink" Target="http://www.oblrada.kharkov.ua/ua/public-information/vidkryti-dani/richnyi-plan-zakupivel" TargetMode="External"/><Relationship Id="rId105" Type="http://schemas.openxmlformats.org/officeDocument/2006/relationships/hyperlink" Target="http://volynrada.gov.ua/actualna-informacia/konkurs-mistsevikh-initsiativ" TargetMode="External"/><Relationship Id="rId147" Type="http://schemas.openxmlformats.org/officeDocument/2006/relationships/hyperlink" Target="https://zt.gov.ua/index.php/oblasna-rada/struktura-ta-personi/postijni-komisiji.html" TargetMode="External"/><Relationship Id="rId312" Type="http://schemas.openxmlformats.org/officeDocument/2006/relationships/hyperlink" Target="http://oblrada.odessa.gov.ua/dokumenty/proekty-rishen-2/" TargetMode="External"/><Relationship Id="rId354" Type="http://schemas.openxmlformats.org/officeDocument/2006/relationships/hyperlink" Target="https://ror.gov.ua/zvit-pro-robotu-iz-zapitami-na-publichnu-informaciyu" TargetMode="External"/><Relationship Id="rId51" Type="http://schemas.openxmlformats.org/officeDocument/2006/relationships/hyperlink" Target="http://te-rada.org/document/" TargetMode="External"/><Relationship Id="rId93" Type="http://schemas.openxmlformats.org/officeDocument/2006/relationships/hyperlink" Target="https://vinrada.gov.ua/antikorupcijna-liniya-pryamogo-zvyazku.htm" TargetMode="External"/><Relationship Id="rId189" Type="http://schemas.openxmlformats.org/officeDocument/2006/relationships/hyperlink" Target="http://zor.gov.ua/postiyni_komisii" TargetMode="External"/><Relationship Id="rId396" Type="http://schemas.openxmlformats.org/officeDocument/2006/relationships/hyperlink" Target="http://te-rada.org/list/?t=31&amp;s=rada" TargetMode="External"/><Relationship Id="rId214" Type="http://schemas.openxmlformats.org/officeDocument/2006/relationships/hyperlink" Target="https://www.facebook.com/zpoblrada/" TargetMode="External"/><Relationship Id="rId256" Type="http://schemas.openxmlformats.org/officeDocument/2006/relationships/hyperlink" Target="https://oblrada.kr.ua/zvit-pro-rozglyad-zapitiv-pro-dostup-do-publichnoi-informatsii" TargetMode="External"/><Relationship Id="rId298" Type="http://schemas.openxmlformats.org/officeDocument/2006/relationships/hyperlink" Target="https://www.mk-oblrada.gov.ua/news.php?news=2559&amp;group=20" TargetMode="External"/><Relationship Id="rId421" Type="http://schemas.openxmlformats.org/officeDocument/2006/relationships/hyperlink" Target="http://khor.gov.ua/oblasnyj-byudzhet/" TargetMode="External"/><Relationship Id="rId463" Type="http://schemas.openxmlformats.org/officeDocument/2006/relationships/hyperlink" Target="http://oblradack.gov.ua/files/docs/Anticorupcija/navch2.pdf" TargetMode="External"/><Relationship Id="rId519" Type="http://schemas.openxmlformats.org/officeDocument/2006/relationships/hyperlink" Target="http://www.oblrada.kharkov.ua/ua/public-information/management-of-municipal-property/results-of-competitions/25788-rezultati-konkursnogo-vidboru-na-posadi-kerivnikiv-oblasnikh-zakladiv-kulturi" TargetMode="External"/><Relationship Id="rId116" Type="http://schemas.openxmlformats.org/officeDocument/2006/relationships/hyperlink" Target="http://volynrada.gov.ua/announcement/pro-orendu-u-volinskomu-koledzhi-kulturi-ta-mistetstv" TargetMode="External"/><Relationship Id="rId158" Type="http://schemas.openxmlformats.org/officeDocument/2006/relationships/hyperlink" Target="https://www.facebook.com/zt.gov.ua/?fref=ts" TargetMode="External"/><Relationship Id="rId323" Type="http://schemas.openxmlformats.org/officeDocument/2006/relationships/hyperlink" Target="http://oblrada.odessa.gov.ua/pro-oblasnu-radu/derzhavni-zakupivli/odeska-oblasna-rada/" TargetMode="External"/><Relationship Id="rId530" Type="http://schemas.openxmlformats.org/officeDocument/2006/relationships/hyperlink" Target="https://oblrada.dp.gov.ua/category/diyalnist/richni-plani-zakupivel/" TargetMode="External"/><Relationship Id="rId20" Type="http://schemas.openxmlformats.org/officeDocument/2006/relationships/hyperlink" Target="https://ukm.chor.gov.ua/normativni-dokumenti/normativno-pravova-informatsiya/item/6-polozhennia-pro-poriadok-vidchuzhennia-ta-spysannia-maina-shcho-i" TargetMode="External"/><Relationship Id="rId62" Type="http://schemas.openxmlformats.org/officeDocument/2006/relationships/hyperlink" Target="http://www.vinrada.gov.ua/audio-ta-videozapis-10.htm" TargetMode="External"/><Relationship Id="rId365" Type="http://schemas.openxmlformats.org/officeDocument/2006/relationships/hyperlink" Target="https://www.facebook.com/rivneregionrada" TargetMode="External"/><Relationship Id="rId225" Type="http://schemas.openxmlformats.org/officeDocument/2006/relationships/hyperlink" Target="http://www.orada.if.ua/&#1076;&#1086;&#1082;&#1091;&#1084;&#1077;&#1085;&#1090;&#1080;/&#1076;&#1086;&#1082;&#1091;&#1084;&#1077;&#1085;&#1090;&#1080;-&#1091;&#1087;&#1088;&#1072;&#1074;&#1083;&#1110;&#1085;&#1085;&#1103;-&#1086;&#1073;&#1108;&#1082;&#1090;&#1072;&#1084;&#1080;/&#1087;&#1077;&#1088;&#1077;&#1083;&#1110;&#1082;&#1080;-&#1084;&#1072;&#1081;&#1085;&#1072;/" TargetMode="External"/><Relationship Id="rId267" Type="http://schemas.openxmlformats.org/officeDocument/2006/relationships/hyperlink" Target="https://www.oblrada.kr.ua/garyacha-informatsiya" TargetMode="External"/><Relationship Id="rId432" Type="http://schemas.openxmlformats.org/officeDocument/2006/relationships/hyperlink" Target="https://km-oblrada.gov.ua/protokoli-postiynikh-komisiy-khmelni/" TargetMode="External"/><Relationship Id="rId474" Type="http://schemas.openxmlformats.org/officeDocument/2006/relationships/hyperlink" Target="http://oblrada.cv.ua/passport/" TargetMode="External"/><Relationship Id="rId127" Type="http://schemas.openxmlformats.org/officeDocument/2006/relationships/hyperlink" Target="https://oblrada.dp.gov.ua/zvernennia-hromadian/" TargetMode="External"/><Relationship Id="rId31" Type="http://schemas.openxmlformats.org/officeDocument/2006/relationships/hyperlink" Target="https://kor.gov.ua/sklad_rady/vakansii.html" TargetMode="External"/><Relationship Id="rId73" Type="http://schemas.openxmlformats.org/officeDocument/2006/relationships/hyperlink" Target="https://vinrada.gov.ua/zakupivli-na-prozorro.htm" TargetMode="External"/><Relationship Id="rId169" Type="http://schemas.openxmlformats.org/officeDocument/2006/relationships/hyperlink" Target="https://zakarpat-rada.gov.ua/zakarpattya/" TargetMode="External"/><Relationship Id="rId334" Type="http://schemas.openxmlformats.org/officeDocument/2006/relationships/hyperlink" Target="https://oblrada-pl.gov.ua/index.php?option=com_content&amp;view=category&amp;id=104:viii-sklikannja&amp;Itemid=130&amp;layout=default/index.php?option=com_content&amp;view=category&amp;id=88:vii-sklikannja&amp;Itemid=130&amp;layout=default" TargetMode="External"/><Relationship Id="rId376" Type="http://schemas.openxmlformats.org/officeDocument/2006/relationships/hyperlink" Target="https://sorada.gov.ua/upr-mayno/3681-perelik-objektiv-neruhomosti-spilnoji-vlasnosti-terytorialnyh-gromad-sil-selyshch-mist-sumskoji-oblasti.html" TargetMode="External"/><Relationship Id="rId541" Type="http://schemas.openxmlformats.org/officeDocument/2006/relationships/hyperlink" Target="https://www.oblradack.gov.ua/5374-xh-sesia-oblasnoii-radi-vi-sklikannia" TargetMode="External"/><Relationship Id="rId4" Type="http://schemas.openxmlformats.org/officeDocument/2006/relationships/hyperlink" Target="https://chor.gov.ua/oblasna-rada/derzhavni-zakupivli" TargetMode="External"/><Relationship Id="rId180" Type="http://schemas.openxmlformats.org/officeDocument/2006/relationships/hyperlink" Target="https://kor.gov.ua/robota_rady/zvernennia.html" TargetMode="External"/><Relationship Id="rId236" Type="http://schemas.openxmlformats.org/officeDocument/2006/relationships/hyperlink" Target="https://www.orada.if.ua/&#1079;&#1072;&#1087;&#1086;&#1073;&#1110;&#1075;&#1072;&#1085;&#1085;&#1103;-&#1087;&#1088;&#1086;&#1103;&#1074;&#1072;&#1084;-&#1082;&#1086;&#1088;&#1091;&#1087;&#1094;&#1110;&#1111;/" TargetMode="External"/><Relationship Id="rId278" Type="http://schemas.openxmlformats.org/officeDocument/2006/relationships/hyperlink" Target="https://www.lvivoblrada.gov.ua/plenary-sessions/proekti-rishen/proekti-rishen-pidgotovlenni-dlya-rozglyadu" TargetMode="External"/><Relationship Id="rId401" Type="http://schemas.openxmlformats.org/officeDocument/2006/relationships/hyperlink" Target="http://te-rada.org/?id=300" TargetMode="External"/><Relationship Id="rId443" Type="http://schemas.openxmlformats.org/officeDocument/2006/relationships/hyperlink" Target="http://km-oblrada.gov.ua/derzhavni-zakupivli-orenda/perelik-dogovoriv/?hilite=%27e-data%27" TargetMode="External"/><Relationship Id="rId303" Type="http://schemas.openxmlformats.org/officeDocument/2006/relationships/hyperlink" Target="https://www.mk-oblrada.gov.ua/news?group=28" TargetMode="External"/><Relationship Id="rId485" Type="http://schemas.openxmlformats.org/officeDocument/2006/relationships/hyperlink" Target="http://oblrada.cv.ua/document/list/section/13/" TargetMode="External"/><Relationship Id="rId42" Type="http://schemas.openxmlformats.org/officeDocument/2006/relationships/hyperlink" Target="http://property.odessa.gov.ua/orenda-i-pryvatyzatsiya/" TargetMode="External"/><Relationship Id="rId84" Type="http://schemas.openxmlformats.org/officeDocument/2006/relationships/hyperlink" Target="https://vinrada.gov.ua/proekt-rishennya-pro-oblasnij-bjudzhet-na-2020-rik.htm" TargetMode="External"/><Relationship Id="rId138" Type="http://schemas.openxmlformats.org/officeDocument/2006/relationships/hyperlink" Target="https://oblrada.dp.gov.ua/category/documents/oblasniy-budjet/" TargetMode="External"/><Relationship Id="rId345" Type="http://schemas.openxmlformats.org/officeDocument/2006/relationships/hyperlink" Target="http://oblrada-pl.gov.ua/index.php?option=com_content&amp;view=article&amp;id=4146:konflikt-interesiv&amp;catid=79:zapobigannja-projavam-koruptsiyi&amp;Itemid=182" TargetMode="External"/><Relationship Id="rId387" Type="http://schemas.openxmlformats.org/officeDocument/2006/relationships/hyperlink" Target="http://te-rada.org/meeting/" TargetMode="External"/><Relationship Id="rId510" Type="http://schemas.openxmlformats.org/officeDocument/2006/relationships/hyperlink" Target="https://www.ts.lica.com.ua/?type=1&amp;base=77&amp;menu=378957&amp;id=18850" TargetMode="External"/><Relationship Id="rId552" Type="http://schemas.openxmlformats.org/officeDocument/2006/relationships/printerSettings" Target="../printerSettings/printerSettings1.bin"/><Relationship Id="rId191" Type="http://schemas.openxmlformats.org/officeDocument/2006/relationships/hyperlink" Target="https://zor.gov.ua/content/video-translyaciya-pershoyi-sesiyi-zaporizkoyi-oblasnoyi-rady-vosmogo-sklykannya-chastyna" TargetMode="External"/><Relationship Id="rId205" Type="http://schemas.openxmlformats.org/officeDocument/2006/relationships/hyperlink" Target="http://zor.gov.ua/content/informaciyne-povidomlennya" TargetMode="External"/><Relationship Id="rId247" Type="http://schemas.openxmlformats.org/officeDocument/2006/relationships/hyperlink" Target="https://kor.gov.ua/pres-tsentr/novyny.html" TargetMode="External"/><Relationship Id="rId412" Type="http://schemas.openxmlformats.org/officeDocument/2006/relationships/hyperlink" Target="http://khor.gov.ua/rishennia-sesij-khersonskoi-oblasnoi-rady/" TargetMode="External"/><Relationship Id="rId107" Type="http://schemas.openxmlformats.org/officeDocument/2006/relationships/hyperlink" Target="http://volynrada.gov.ua/design" TargetMode="External"/><Relationship Id="rId289" Type="http://schemas.openxmlformats.org/officeDocument/2006/relationships/hyperlink" Target="https://lvivoblrada.gov.ua/plenary-sessions/proekti-rishen/proekti-rishen-pidgotovlenni-dlya-rozglyadu" TargetMode="External"/><Relationship Id="rId454" Type="http://schemas.openxmlformats.org/officeDocument/2006/relationships/hyperlink" Target="https://www.oblradack.gov.ua/aparat-radi-telefonniy-dovdnik-0" TargetMode="External"/><Relationship Id="rId496" Type="http://schemas.openxmlformats.org/officeDocument/2006/relationships/hyperlink" Target="http://www.ts.lica.com.ua/?type=0&amp;base=77&amp;menu=377376&amp;id=2538" TargetMode="External"/><Relationship Id="rId11" Type="http://schemas.openxmlformats.org/officeDocument/2006/relationships/hyperlink" Target="https://chor.gov.ua/oblasna-rada/postijni-komisiji" TargetMode="External"/><Relationship Id="rId53" Type="http://schemas.openxmlformats.org/officeDocument/2006/relationships/hyperlink" Target="https://e-dem.in.ua/chernihiv-or/&#1087;&#1086;&#1089;&#1080;&#1083;&#1072;&#1085;&#1085;&#1103;%20&#1085;&#1077;&#1072;&#1082;&#1090;&#1080;&#1074;&#1085;&#1077;" TargetMode="External"/><Relationship Id="rId149" Type="http://schemas.openxmlformats.org/officeDocument/2006/relationships/hyperlink" Target="https://zt.gov.ua/index.php/ofitsijni-dokumenti/dostup-do-publichnoji-informatsiji/2012-09-24-21-09-36.html" TargetMode="External"/><Relationship Id="rId314" Type="http://schemas.openxmlformats.org/officeDocument/2006/relationships/hyperlink" Target="http://oblrada.odessa.gov.ua/pro-oblasnu-radu/deputatskyj-korpus/postijni-komisiyi/" TargetMode="External"/><Relationship Id="rId356" Type="http://schemas.openxmlformats.org/officeDocument/2006/relationships/hyperlink" Target="https://ror.gov.ua/plan-kalendar" TargetMode="External"/><Relationship Id="rId398" Type="http://schemas.openxmlformats.org/officeDocument/2006/relationships/hyperlink" Target="http://te-rada.org/list/?t=29&amp;s=rada" TargetMode="External"/><Relationship Id="rId521" Type="http://schemas.openxmlformats.org/officeDocument/2006/relationships/hyperlink" Target="http://mk-oblrada.gov.ua/" TargetMode="External"/><Relationship Id="rId95" Type="http://schemas.openxmlformats.org/officeDocument/2006/relationships/hyperlink" Target="https://vinrada.gov.ua/povidomlennya-pro-korupcijne-pravoporushennya.htm" TargetMode="External"/><Relationship Id="rId160" Type="http://schemas.openxmlformats.org/officeDocument/2006/relationships/hyperlink" Target="https://zakarpat-rada.gov.ua/oblasna-rada/postijni-komisiji/" TargetMode="External"/><Relationship Id="rId216" Type="http://schemas.openxmlformats.org/officeDocument/2006/relationships/hyperlink" Target="http://www.orada.if.ua/&#1076;&#1077;&#1087;&#1091;&#1090;&#1072;&#1090;&#1089;&#1100;&#1082;&#1080;&#1081;-&#1089;&#1082;&#1083;&#1072;&#1076;-&#1079;&#1072;-&#1082;&#1086;&#1084;&#1110;&#1089;&#1110;&#1103;&#1084;&#1080;/" TargetMode="External"/><Relationship Id="rId423" Type="http://schemas.openxmlformats.org/officeDocument/2006/relationships/hyperlink" Target="http://khor.gov.ua/poriadok-vykorystannia-koshtiv-peredbachenykh-v-oblasnomu-biudzheti-dlia-nadannia-terminovoi-odnorazovoi-materialnoi-dopomohy-hromadianam-iaki-opynylysia-v-skladnykh-zhyttievykh-obstavynakh-za-zvernen/" TargetMode="External"/><Relationship Id="rId258" Type="http://schemas.openxmlformats.org/officeDocument/2006/relationships/hyperlink" Target="https://oblrada.kr.ua/administrativno-teritorialnij-ustrij" TargetMode="External"/><Relationship Id="rId465" Type="http://schemas.openxmlformats.org/officeDocument/2006/relationships/hyperlink" Target="http://oblrada.cv.ua/structure/" TargetMode="External"/><Relationship Id="rId22" Type="http://schemas.openxmlformats.org/officeDocument/2006/relationships/hyperlink" Target="https://ukm.chor.gov.ua/informatsiya-pro-orendu-majna/item/752-informatsiia-pro-stan-nadkhodzhen-koshtiv-vid-orendy-maina-spilno" TargetMode="External"/><Relationship Id="rId64" Type="http://schemas.openxmlformats.org/officeDocument/2006/relationships/hyperlink" Target="http://www.vinrada.gov.ua/dodatok-do-proektu-rishennya-pro-zvit-golovi-oblasnoi-radi-olijnika-ad-video.htm" TargetMode="External"/><Relationship Id="rId118" Type="http://schemas.openxmlformats.org/officeDocument/2006/relationships/hyperlink" Target="http://volynrada.gov.ua/node/57753" TargetMode="External"/><Relationship Id="rId325" Type="http://schemas.openxmlformats.org/officeDocument/2006/relationships/hyperlink" Target="http://oblrada.odessa.gov.ua/odeska-oblast/byudzhet-odeskoyi-oblasti/" TargetMode="External"/><Relationship Id="rId367" Type="http://schemas.openxmlformats.org/officeDocument/2006/relationships/hyperlink" Target="https://sorada.gov.ua/pub-info-dostup/4005-pub-info-zvit.html" TargetMode="External"/><Relationship Id="rId532" Type="http://schemas.openxmlformats.org/officeDocument/2006/relationships/hyperlink" Target="http://oblrada.cv.ua/news/69208/" TargetMode="External"/><Relationship Id="rId171" Type="http://schemas.openxmlformats.org/officeDocument/2006/relationships/hyperlink" Target="https://zakarpat-rada.gov.ua/category/news/" TargetMode="External"/><Relationship Id="rId227"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269" Type="http://schemas.openxmlformats.org/officeDocument/2006/relationships/hyperlink" Target="https://www.oblrada.kr.ua/informatsiya-pro-oblasnij-byudzhet" TargetMode="External"/><Relationship Id="rId434" Type="http://schemas.openxmlformats.org/officeDocument/2006/relationships/hyperlink" Target="https://km-oblrada.gov.ua/golova-oblderzhadministracii-vadim-l/" TargetMode="External"/><Relationship Id="rId476" Type="http://schemas.openxmlformats.org/officeDocument/2006/relationships/hyperlink" Target="https://www.facebook.com/oblrada.cv.ua/" TargetMode="External"/><Relationship Id="rId33" Type="http://schemas.openxmlformats.org/officeDocument/2006/relationships/hyperlink" Target="https://kor.gov.ua/sklad_rady/vakansii.html" TargetMode="External"/><Relationship Id="rId129" Type="http://schemas.openxmlformats.org/officeDocument/2006/relationships/hyperlink" Target="https://oblrada.dp.gov.ua/%d0%ba%d0%be%d0%bc%d1%96%d1%81%d1%96%d1%97-viii-%d1%81%d0%ba%d0%bb%d0%b8%d0%ba%d0%b0%d0%bd%d0%bd%d1%8f/" TargetMode="External"/><Relationship Id="rId280" Type="http://schemas.openxmlformats.org/officeDocument/2006/relationships/hyperlink" Target="https://mail.lvivoblrada.gov.ua/the-public-information/zviti-1" TargetMode="External"/><Relationship Id="rId336" Type="http://schemas.openxmlformats.org/officeDocument/2006/relationships/hyperlink" Target="http://oblrada-pl.gov.ua/index.php?option=com_content&amp;view=category&amp;id=43&amp;Itemid=79" TargetMode="External"/><Relationship Id="rId501" Type="http://schemas.openxmlformats.org/officeDocument/2006/relationships/hyperlink" Target="http://oblrada.kharkov.ua/ua/public-information/vidkryti-dani/zvity-u-tomu-chysli-shchodo-zadovolennia-zapytiv-na-informatsiiu" TargetMode="External"/><Relationship Id="rId543" Type="http://schemas.openxmlformats.org/officeDocument/2006/relationships/hyperlink" Target="https://ror.gov.ua/perelik-obyektiv-spilnoyi-vlasnosti-teritorialnih-gromad-obl" TargetMode="External"/><Relationship Id="rId75" Type="http://schemas.openxmlformats.org/officeDocument/2006/relationships/hyperlink" Target="https://vinrada.gov.ua/perelik-orendariv-v-budinkah-scho-znahodyatsya-na-balansi-upravlinnya-spilnoi-komunalnoi-vlasnosti.htm" TargetMode="External"/><Relationship Id="rId140" Type="http://schemas.openxmlformats.org/officeDocument/2006/relationships/hyperlink" Target="https://oblrada.dp.gov.ua/rishennia/%d0%bf%d1%80%d0%be-%d0%be%d0%b1%d0%bb%d0%b0%d1%81%d0%bd%d0%b8%d0%b9-%d0%b1%d1%8e%d0%b4%d0%b6%d0%b5%d1%82-%d0%bd%d0%b0-2021-%d1%80%d1%96%d0%ba/" TargetMode="External"/><Relationship Id="rId182" Type="http://schemas.openxmlformats.org/officeDocument/2006/relationships/hyperlink" Target="http://oblrada.odessa.gov.ua/zvernennya-do-golovy-oblrady/" TargetMode="External"/><Relationship Id="rId378" Type="http://schemas.openxmlformats.org/officeDocument/2006/relationships/hyperlink" Target="https://sorada.gov.ua/consultations.html" TargetMode="External"/><Relationship Id="rId403" Type="http://schemas.openxmlformats.org/officeDocument/2006/relationships/hyperlink" Target="https://www.facebook.com/ternopiloblrada/?fref=ts" TargetMode="External"/><Relationship Id="rId6" Type="http://schemas.openxmlformats.org/officeDocument/2006/relationships/hyperlink" Target="https://chor.gov.ua/nasha-diyalnist/anonsi/item/8412-informatsiia-pro-konkurs-na-posadu-dyrektora-komunalnoho-pidpryie" TargetMode="External"/><Relationship Id="rId238" Type="http://schemas.openxmlformats.org/officeDocument/2006/relationships/hyperlink" Target="https://www.facebook.com/orada.if.ua/" TargetMode="External"/><Relationship Id="rId445" Type="http://schemas.openxmlformats.org/officeDocument/2006/relationships/hyperlink" Target="http://km-oblrada.gov.ua/regional-budget/" TargetMode="External"/><Relationship Id="rId487" Type="http://schemas.openxmlformats.org/officeDocument/2006/relationships/hyperlink" Target="http://oblrada.cv.ua/document/list/section/13/" TargetMode="External"/><Relationship Id="rId291" Type="http://schemas.openxmlformats.org/officeDocument/2006/relationships/hyperlink" Target="https://www.mk-oblrada.gov.ua/kontakty" TargetMode="External"/><Relationship Id="rId305" Type="http://schemas.openxmlformats.org/officeDocument/2006/relationships/hyperlink" Target="https://www.mk-oblrada.gov.ua/document-list.php?group_id=203" TargetMode="External"/><Relationship Id="rId347" Type="http://schemas.openxmlformats.org/officeDocument/2006/relationships/hyperlink" Target="https://www.facebook.com/poltava.council" TargetMode="External"/><Relationship Id="rId512" Type="http://schemas.openxmlformats.org/officeDocument/2006/relationships/hyperlink" Target="http://www.oblrada.kharkov.ua/ua/public-information/management-of-municipal-property/events-and-announcements" TargetMode="External"/><Relationship Id="rId44" Type="http://schemas.openxmlformats.org/officeDocument/2006/relationships/hyperlink" Target="http://property.odessa.gov.ua/orenda-i-pryvatyzatsiya/" TargetMode="External"/><Relationship Id="rId86" Type="http://schemas.openxmlformats.org/officeDocument/2006/relationships/hyperlink" Target="https://vinrada.gov.ua/upload/files/7sklikannya/37Ses/753.pdf" TargetMode="External"/><Relationship Id="rId151" Type="http://schemas.openxmlformats.org/officeDocument/2006/relationships/hyperlink" Target="https://oblrada.dp.gov.ua/electronni-petisii/" TargetMode="External"/><Relationship Id="rId389" Type="http://schemas.openxmlformats.org/officeDocument/2006/relationships/hyperlink" Target="http://te-rada.org/?id=300" TargetMode="External"/><Relationship Id="rId193" Type="http://schemas.openxmlformats.org/officeDocument/2006/relationships/hyperlink" Target="http://zor.gov.ua/sites/default/files/rishennya/07_22_28.zip" TargetMode="External"/><Relationship Id="rId207" Type="http://schemas.openxmlformats.org/officeDocument/2006/relationships/hyperlink" Target="http://zor.gov.ua/sessii_ta_rishenya_radi" TargetMode="External"/><Relationship Id="rId249" Type="http://schemas.openxmlformats.org/officeDocument/2006/relationships/hyperlink" Target="https://kor.gov.ua/pres-tsentr/novyny.html" TargetMode="External"/><Relationship Id="rId414" Type="http://schemas.openxmlformats.org/officeDocument/2006/relationships/hyperlink" Target="http://petition.khor.gov.ua/" TargetMode="External"/><Relationship Id="rId456" Type="http://schemas.openxmlformats.org/officeDocument/2006/relationships/hyperlink" Target="https://pt.oblradack.gov.ua/" TargetMode="External"/><Relationship Id="rId498" Type="http://schemas.openxmlformats.org/officeDocument/2006/relationships/hyperlink" Target="http://oblrada.kharkov.ua/ua/press-center/video/332-plenarni-zasidannia-kharkivskoi-oblasnoi-rady" TargetMode="External"/><Relationship Id="rId13" Type="http://schemas.openxmlformats.org/officeDocument/2006/relationships/hyperlink" Target="https://chor.gov.ua/protokoli-ta-rekomendatsiji-postijnikh-komisij" TargetMode="External"/><Relationship Id="rId109" Type="http://schemas.openxmlformats.org/officeDocument/2006/relationships/hyperlink" Target="http://volynrada.gov.ua/procurement" TargetMode="External"/><Relationship Id="rId260" Type="http://schemas.openxmlformats.org/officeDocument/2006/relationships/hyperlink" Target="https://www.oblrada.kr.ua/importance/ogoloshuetsya-konkurs-na-zdobuttya-oblasnoi-literaturnoi-premii-imeni-evgena-malanyuka" TargetMode="External"/><Relationship Id="rId316" Type="http://schemas.openxmlformats.org/officeDocument/2006/relationships/hyperlink" Target="http://oblrada.odessa.gov.ua/pro-oblasnu-radu/deputatskyj-korpus/zvity/" TargetMode="External"/><Relationship Id="rId523" Type="http://schemas.openxmlformats.org/officeDocument/2006/relationships/hyperlink" Target="https://zakon.rada.gov.ua/laws/show/483-2020-%D0%BF" TargetMode="External"/><Relationship Id="rId55" Type="http://schemas.openxmlformats.org/officeDocument/2006/relationships/hyperlink" Target="https://chor.gov.ua/oblasnij-konkurs-zhurnalistskikh-robit" TargetMode="External"/><Relationship Id="rId97" Type="http://schemas.openxmlformats.org/officeDocument/2006/relationships/hyperlink" Target="http://volynrada.gov.ua/standing_committees" TargetMode="External"/><Relationship Id="rId120" Type="http://schemas.openxmlformats.org/officeDocument/2006/relationships/hyperlink" Target="http://volynrada.gov.ua/programs" TargetMode="External"/><Relationship Id="rId358" Type="http://schemas.openxmlformats.org/officeDocument/2006/relationships/hyperlink" Target="http://oblrada.rv.ua/documents/oblprogram/zvit.php" TargetMode="External"/><Relationship Id="rId162" Type="http://schemas.openxmlformats.org/officeDocument/2006/relationships/hyperlink" Target="https://zakarpat-rada.gov.ua/category/rozporyadzhennya/" TargetMode="External"/><Relationship Id="rId218" Type="http://schemas.openxmlformats.org/officeDocument/2006/relationships/hyperlink" Target="http://www.orada.if.ua/&#1087;&#1088;&#1086;&#1090;&#1086;&#1082;&#1086;&#1083;&#1080;-&#1079;&#1072;&#1089;&#1110;&#1076;&#1072;&#1085;&#1100;-&#1087;&#1086;&#1089;&#1090;&#1110;&#1081;&#1085;&#1080;&#1093;-&#1082;&#1086;&#1084;&#1110;&#1089;&#1110;/" TargetMode="External"/><Relationship Id="rId425" Type="http://schemas.openxmlformats.org/officeDocument/2006/relationships/hyperlink" Target="http://khor.gov.ua/ogoloshennya-konkursu-na-posady-kerivnykiv-komunalnyh-pidpryyemstv-ustanov-ta-zakladiv/" TargetMode="External"/><Relationship Id="rId467" Type="http://schemas.openxmlformats.org/officeDocument/2006/relationships/hyperlink" Target="http://oblrada.cv.ua/structure/machineries/" TargetMode="External"/><Relationship Id="rId271" Type="http://schemas.openxmlformats.org/officeDocument/2006/relationships/hyperlink" Target="https://www.oblrada.kr.ua/vakansii" TargetMode="External"/><Relationship Id="rId24" Type="http://schemas.openxmlformats.org/officeDocument/2006/relationships/hyperlink" Target="https://chor.gov.ua/component/k2/item/4369-pro-biudzhetnyi-rehlament-chernihivskoi-rady" TargetMode="External"/><Relationship Id="rId66" Type="http://schemas.openxmlformats.org/officeDocument/2006/relationships/hyperlink" Target="https://vinrada.gov.ua/poryadok-dostupu-do-sesijnoi-zali.htm" TargetMode="External"/><Relationship Id="rId131" Type="http://schemas.openxmlformats.org/officeDocument/2006/relationships/hyperlink" Target="https://oblrada.dp.gov.ua/plenarn%d1%96-zas%d1%96dannja/protokoli-ses%d1%96j/" TargetMode="External"/><Relationship Id="rId327" Type="http://schemas.openxmlformats.org/officeDocument/2006/relationships/hyperlink" Target="http://oblrada.odessa.gov.ua/dokumenty/proekty-rishen/" TargetMode="External"/><Relationship Id="rId369" Type="http://schemas.openxmlformats.org/officeDocument/2006/relationships/hyperlink" Target="https://sorada.gov.ua/pro-oblasnu-radu/reglament-roboty-oblasnoji-rady.html" TargetMode="External"/><Relationship Id="rId534" Type="http://schemas.openxmlformats.org/officeDocument/2006/relationships/hyperlink" Target="http://www.oblrada.kharkov.ua/ua/board-structure/executive-body/vacancies/2015-03-01-11-09-14" TargetMode="External"/><Relationship Id="rId173" Type="http://schemas.openxmlformats.org/officeDocument/2006/relationships/hyperlink" Target="https://zakarpat-rada.gov.ua/normatyvni-dokumenty/rishennya-rady/" TargetMode="External"/><Relationship Id="rId229"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380" Type="http://schemas.openxmlformats.org/officeDocument/2006/relationships/hyperlink" Target="https://sorada.gov.ua/pro-oblasnu-radu/vykonavchyj-aparat/vacancy-rules.html" TargetMode="External"/><Relationship Id="rId436" Type="http://schemas.openxmlformats.org/officeDocument/2006/relationships/hyperlink" Target="http://km-oblrada.gov.ua/dostup-do-publichnoi-informacii/" TargetMode="External"/><Relationship Id="rId240" Type="http://schemas.openxmlformats.org/officeDocument/2006/relationships/hyperlink" Target="https://kor.gov.ua/sklad_rady/vykonavchyi_aparat.html" TargetMode="External"/><Relationship Id="rId478" Type="http://schemas.openxmlformats.org/officeDocument/2006/relationships/hyperlink" Target="http://oblrada.cv.ua/document/list/section/46/" TargetMode="External"/><Relationship Id="rId35" Type="http://schemas.openxmlformats.org/officeDocument/2006/relationships/hyperlink" Target="https://kor.gov.ua/robota_rady/protydiia_koruptsii/" TargetMode="External"/><Relationship Id="rId77" Type="http://schemas.openxmlformats.org/officeDocument/2006/relationships/hyperlink" Target="https://vinrada.gov.ua/2020-rik.htm" TargetMode="External"/><Relationship Id="rId100" Type="http://schemas.openxmlformats.org/officeDocument/2006/relationships/hyperlink" Target="http://volynrada.gov.ua/session" TargetMode="External"/><Relationship Id="rId282" Type="http://schemas.openxmlformats.org/officeDocument/2006/relationships/hyperlink" Target="https://lvivoblrada.gov.ua/about-the-council/asociaciya-radi-lvivshchini/%D0%BF%D0%B0%D1%81%D0%BF%D0%BE%D1%80%D1%82_%D0%BB%D1%8C%D0%B2%D1%96%D0%B2%D1%81%D1%8C%D0%BA%D0%BE%D1%97_%D0%BE%D0%B1%D0%BB%D0%B0%D1%81%D1%82%D1%96_394cms.htm" TargetMode="External"/><Relationship Id="rId338" Type="http://schemas.openxmlformats.org/officeDocument/2006/relationships/hyperlink" Target="http://oblrada-pl.gov.ua/uploads/1234.pdf" TargetMode="External"/><Relationship Id="rId503" Type="http://schemas.openxmlformats.org/officeDocument/2006/relationships/hyperlink" Target="http://oblrada.kharkov.ua/ua/contests-grants" TargetMode="External"/><Relationship Id="rId545" Type="http://schemas.openxmlformats.org/officeDocument/2006/relationships/hyperlink" Target="https://www.oblradack.gov.ua/upravlnnya-maynom-oblasnoyi-komunalnoyi-vlasnost-vikonavchogo-aparatu-oblasnoyi-radi" TargetMode="External"/><Relationship Id="rId8" Type="http://schemas.openxmlformats.org/officeDocument/2006/relationships/hyperlink" Target="https://chor.gov.ua/normativni-dokumenti/protokoli-sesij" TargetMode="External"/><Relationship Id="rId142" Type="http://schemas.openxmlformats.org/officeDocument/2006/relationships/hyperlink" Target="https://oblrada.dp.gov.ua/diyalnist/zakladi-utanovi/konkurs/&#1087;&#1088;&#1086;&#1090;&#1086;&#1082;&#1086;&#1083;-&#8470;-11-&#1079;&#1072;&#1089;&#1110;&#1076;&#1072;&#1085;&#1085;&#1103;-&#1088;&#1072;&#1076;&#1080;-&#1079;-&#1087;&#1080;&#1090;&#1072;&#1085;&#1100;-&#1086;&#1093;/" TargetMode="External"/><Relationship Id="rId184" Type="http://schemas.openxmlformats.org/officeDocument/2006/relationships/hyperlink" Target="http://online.sorada.gov.ua/Account/LogOn?returnUrl=http%3A%2F%2Fonline.sorada.gov.ua%3A9006%2FRada%2FAccountUser%2FIndex" TargetMode="External"/><Relationship Id="rId391" Type="http://schemas.openxmlformats.org/officeDocument/2006/relationships/hyperlink" Target="http://petition.te-rada.org/petition" TargetMode="External"/><Relationship Id="rId405" Type="http://schemas.openxmlformats.org/officeDocument/2006/relationships/hyperlink" Target="https://www.facebook.com/KharkovRegionalCouncil" TargetMode="External"/><Relationship Id="rId447" Type="http://schemas.openxmlformats.org/officeDocument/2006/relationships/hyperlink" Target="http://km-oblrada.gov.ua/komunalna-vlasnist/zakladi-ustanovi-socialnogo-zaxistu-naselennya/" TargetMode="External"/><Relationship Id="rId251" Type="http://schemas.openxmlformats.org/officeDocument/2006/relationships/hyperlink" Target="https://oblrada.kr.ua/postijni-komisii-kirovogradskoi-oblasnoi-radi" TargetMode="External"/><Relationship Id="rId489" Type="http://schemas.openxmlformats.org/officeDocument/2006/relationships/hyperlink" Target="https://ukm.chor.gov.ua/2016-02-05-07-05-44" TargetMode="External"/><Relationship Id="rId46" Type="http://schemas.openxmlformats.org/officeDocument/2006/relationships/hyperlink" Target="http://property.odessa.gov.ua/perelik-obyektiv/" TargetMode="External"/><Relationship Id="rId293" Type="http://schemas.openxmlformats.org/officeDocument/2006/relationships/hyperlink" Target="https://www.mk-oblrada.gov.ua/sklad-postiynyh-komisiy" TargetMode="External"/><Relationship Id="rId307" Type="http://schemas.openxmlformats.org/officeDocument/2006/relationships/hyperlink" Target="https://www.mk-oblrada.gov.ua/poryadok-provedennya-konkursu-na-zamishchennya-vakantnyh-posad" TargetMode="External"/><Relationship Id="rId349" Type="http://schemas.openxmlformats.org/officeDocument/2006/relationships/hyperlink" Target="https://ror.gov.ua/priiom-gromadyan" TargetMode="External"/><Relationship Id="rId514" Type="http://schemas.openxmlformats.org/officeDocument/2006/relationships/hyperlink" Target="http://www.oblrada.kharkov.ua/ua/public-information/vidkryti-dani/zvit-pro-vykorystannia-biudzhetnykh-koshtiv-dlia-rozporiadnykiv-informatsii-iaki-vykorystovuiut-biudzhetni-koshty-v-tomu-chysli-za-okremymy-biudzhetnymy-prohramamy" TargetMode="External"/><Relationship Id="rId88" Type="http://schemas.openxmlformats.org/officeDocument/2006/relationships/hyperlink" Target="https://vinrada.gov.ua/perelik_dovgostrokovih_program.htm" TargetMode="External"/><Relationship Id="rId111" Type="http://schemas.openxmlformats.org/officeDocument/2006/relationships/hyperlink" Target="http://volynrada.gov.ua/communal/list" TargetMode="External"/><Relationship Id="rId153" Type="http://schemas.openxmlformats.org/officeDocument/2006/relationships/hyperlink" Target="https://zt.gov.ua/index.php/zhitomirshchina/pro-nash-kraj/oblasnij-byudzhet.html?limitstart=0" TargetMode="External"/><Relationship Id="rId195" Type="http://schemas.openxmlformats.org/officeDocument/2006/relationships/hyperlink" Target="http://zor.gov.ua/content/perelik-naboriv-danyh-shcho-pidlyagayut-oprylyudnennyu-u-formi-vidkrytyh-danyh" TargetMode="External"/><Relationship Id="rId209" Type="http://schemas.openxmlformats.org/officeDocument/2006/relationships/hyperlink" Target="http://zor.gov.ua/komunalna-vlasnist/komunalna-ustanova-zaporizkyy-geriatrychnyy-pansionat-zaporizkoyi-oblasnoyi-rady" TargetMode="External"/><Relationship Id="rId360" Type="http://schemas.openxmlformats.org/officeDocument/2006/relationships/hyperlink" Target="https://ror.gov.ua/informaciya-pro-vidchuzhennya-maina" TargetMode="External"/><Relationship Id="rId416" Type="http://schemas.openxmlformats.org/officeDocument/2006/relationships/hyperlink" Target="http://khor.gov.ua/oblasnyj-konkurs-proektiv-gromadskyh-organizatsij/" TargetMode="External"/><Relationship Id="rId220" Type="http://schemas.openxmlformats.org/officeDocument/2006/relationships/hyperlink" Target="https://orada.if.ua/question/%d0%bf%d1%80%d0%be-%d0%b2%d0%b8%d0%ba%d0%be%d0%bd%d0%b0%d0%bd%d0%bd%d1%8f-%d0%bf%d1%80%d0%be%d0%b3%d1%80%d0%b0%d0%bc%d0%b8-%d1%81%d0%be%d1%86%d1%96%d0%b0%d0%bb%d1%8c%d0%bd%d0%be-%d0%b5%d0%ba%d0%be-4/" TargetMode="External"/><Relationship Id="rId458" Type="http://schemas.openxmlformats.org/officeDocument/2006/relationships/hyperlink" Target="https://www.oblradack.gov.ua/zvity-pro-vykonannja-oblasnogo-bjdgetu" TargetMode="External"/><Relationship Id="rId15" Type="http://schemas.openxmlformats.org/officeDocument/2006/relationships/hyperlink" Target="https://chor.gov.ua/oblasni-programi/item/6525-chynni-oblasni-prohramy-zizminamy" TargetMode="External"/><Relationship Id="rId57" Type="http://schemas.openxmlformats.org/officeDocument/2006/relationships/hyperlink" Target="https://vinrada.gov.ua/spisok_deputativ_po_komisiyah.htm" TargetMode="External"/><Relationship Id="rId262" Type="http://schemas.openxmlformats.org/officeDocument/2006/relationships/hyperlink" Target="https://www.oblrada.kr.ua/konkursni-torgi" TargetMode="External"/><Relationship Id="rId318" Type="http://schemas.openxmlformats.org/officeDocument/2006/relationships/hyperlink" Target="http://oblrada.odessa.gov.ua/odeska-oblast/strategichni-ta-programni-dokumenty-oblasti/perelik-diyuchyh-regionalnyh-tsilovyh-ta-kompleksnyh-program-odeskoyi-oblasti/" TargetMode="External"/><Relationship Id="rId525" Type="http://schemas.openxmlformats.org/officeDocument/2006/relationships/hyperlink" Target="http://te-rada.org/list/?t=39&amp;s=rada" TargetMode="External"/><Relationship Id="rId99" Type="http://schemas.openxmlformats.org/officeDocument/2006/relationships/hyperlink" Target="http://volynrada.gov.ua/actualna-informacia/proyekt-poryadku-dennogo-4-sesiyi,%20&#1072;%20&#1090;&#1072;&#1082;&#1086;&#1078;%20&#1110;&#1085;&#1092;&#1086;&#1088;&#1084;&#1072;&#1094;&#1110;&#1103;%20&#1076;&#1091;&#1073;&#1083;&#1102;&#1108;&#1090;&#1100;&#1089;&#1103;%20%20&#1074;%20&#1089;&#1090;&#1088;&#1110;&#1095;&#1094;&#1110;%20&#1085;&#1086;&#1074;&#1080;&#1085;" TargetMode="External"/><Relationship Id="rId122" Type="http://schemas.openxmlformats.org/officeDocument/2006/relationships/hyperlink" Target="http://volynrada.gov.ua/node/60856" TargetMode="External"/><Relationship Id="rId164" Type="http://schemas.openxmlformats.org/officeDocument/2006/relationships/hyperlink" Target="https://zakarpat-rada.gov.ua/normatyvni-dokumenty/rishennya-rady/" TargetMode="External"/><Relationship Id="rId371" Type="http://schemas.openxmlformats.org/officeDocument/2006/relationships/hyperlink" Target="https://sorada.gov.ua/grants.html" TargetMode="External"/><Relationship Id="rId427" Type="http://schemas.openxmlformats.org/officeDocument/2006/relationships/hyperlink" Target="http://khor.gov.ua/ogoloshennya-konkursu-na-posady-kerivnykiv-komunalnyh-pidpryyemstv-ustanov-ta-zakladiv/" TargetMode="External"/><Relationship Id="rId469" Type="http://schemas.openxmlformats.org/officeDocument/2006/relationships/hyperlink" Target="http://oblrada.cv.ua/document/list/section/99/" TargetMode="External"/><Relationship Id="rId26" Type="http://schemas.openxmlformats.org/officeDocument/2006/relationships/hyperlink" Target="https://chor.gov.ua/component/k2/item/8657-pro-zatverdzhennia-poriadku-provedennia-konkursu-na-zaniattia-pos" TargetMode="External"/><Relationship Id="rId231" Type="http://schemas.openxmlformats.org/officeDocument/2006/relationships/hyperlink" Target="http://www.orada.if.ua/&#1076;&#1086;&#1082;&#1091;&#1084;&#1077;&#1085;&#1090;&#1080;/&#1076;&#1086;&#1082;&#1091;&#1084;&#1077;&#1085;&#1090;&#1080;-&#1091;&#1087;&#1088;&#1072;&#1074;&#1083;&#1110;&#1085;&#1085;&#1103;-&#1086;&#1073;&#1108;&#1082;&#1090;&#1072;&#1084;&#1080;/&#1088;&#1077;&#1079;&#1091;&#1083;&#1100;&#1090;&#1072;&#1090;&#1080;-&#1082;&#1086;&#1085;&#1082;&#1091;&#1088;&#1089;&#1110;&#1074;/" TargetMode="External"/><Relationship Id="rId273" Type="http://schemas.openxmlformats.org/officeDocument/2006/relationships/hyperlink" Target="https://www.facebook.com/kr.oblrada/" TargetMode="External"/><Relationship Id="rId329" Type="http://schemas.openxmlformats.org/officeDocument/2006/relationships/hyperlink" Target="https://www.facebook.com/OblasnaRadaOdesa/" TargetMode="External"/><Relationship Id="rId480" Type="http://schemas.openxmlformats.org/officeDocument/2006/relationships/hyperlink" Target="http://oblrada.cv.ua/activity/communal/" TargetMode="External"/><Relationship Id="rId536" Type="http://schemas.openxmlformats.org/officeDocument/2006/relationships/hyperlink" Target="http://www.oblrada.kharkov.ua/ua/public-information/vidkryti-dani/richnyi-plan-zakupivel" TargetMode="External"/><Relationship Id="rId68" Type="http://schemas.openxmlformats.org/officeDocument/2006/relationships/hyperlink" Target="https://vinrada.gov.ua/ogoloshennya-86.htm" TargetMode="External"/><Relationship Id="rId133" Type="http://schemas.openxmlformats.org/officeDocument/2006/relationships/hyperlink" Target="https://oblrada.dp.gov.ua/category/region/sots-ekonom/" TargetMode="External"/><Relationship Id="rId175" Type="http://schemas.openxmlformats.org/officeDocument/2006/relationships/hyperlink" Target="https://zakarpat-rada.gov.ua/category/announcement/" TargetMode="External"/><Relationship Id="rId340" Type="http://schemas.openxmlformats.org/officeDocument/2006/relationships/hyperlink" Target="http://oblrada-pl.gov.ua/ses/next/732.pdf" TargetMode="External"/><Relationship Id="rId200" Type="http://schemas.openxmlformats.org/officeDocument/2006/relationships/hyperlink" Target="http://zor.gov.ua/content/perelik-naboriv-danyh-shcho-pidlyagayut-oprylyudnennyu-u-formi-vidkrytyh-danyh" TargetMode="External"/><Relationship Id="rId382" Type="http://schemas.openxmlformats.org/officeDocument/2006/relationships/hyperlink" Target="https://sorada.gov.ua/pro-oblasnu-radu/kerivnytstvo-oblasnoji-rady.html" TargetMode="External"/><Relationship Id="rId438" Type="http://schemas.openxmlformats.org/officeDocument/2006/relationships/hyperlink" Target="http://km-oblrada.gov.ua/premii-oblasnoi-radi/" TargetMode="External"/><Relationship Id="rId242" Type="http://schemas.openxmlformats.org/officeDocument/2006/relationships/hyperlink" Target="https://kor.gov.ua/robota_rady/rezultaty_holosuvannia.html" TargetMode="External"/><Relationship Id="rId284" Type="http://schemas.openxmlformats.org/officeDocument/2006/relationships/hyperlink" Target="https://lvivoblrada.gov.ua/activity/maino-spilnoji-vlasnosti/maino-spilnoji-vlasnosti-1" TargetMode="External"/><Relationship Id="rId491" Type="http://schemas.openxmlformats.org/officeDocument/2006/relationships/hyperlink" Target="https://chor.gov.ua/protokoli-ta-rekomendatsiji-postijnikh-komisij/item/4058-protokoly" TargetMode="External"/><Relationship Id="rId505" Type="http://schemas.openxmlformats.org/officeDocument/2006/relationships/hyperlink" Target="http://www.oblrada.kharkov.ua/ua/contests-grants" TargetMode="External"/><Relationship Id="rId37" Type="http://schemas.openxmlformats.org/officeDocument/2006/relationships/hyperlink" Target="https://kor.gov.ua/kyivska_oblast/pro_oblast.html" TargetMode="External"/><Relationship Id="rId79" Type="http://schemas.openxmlformats.org/officeDocument/2006/relationships/hyperlink" Target="https://vinrada.gov.ua/2020-rik.htm" TargetMode="External"/><Relationship Id="rId102" Type="http://schemas.openxmlformats.org/officeDocument/2006/relationships/hyperlink" Target="http://volynrada.gov.ua/general-information" TargetMode="External"/><Relationship Id="rId144" Type="http://schemas.openxmlformats.org/officeDocument/2006/relationships/hyperlink" Target="https://oblrada.dp.gov.ua/%d0%ba%d0%be%d0%bd%d1%84%d0%bb%d1%96%d0%ba%d1%82-%d1%96%d0%bd%d1%82%d0%b5%d1%80%d0%b5%d1%81%d1%96%d0%b2-%d1%8f%d0%ba-%d0%bc%d0%b5%d1%85%d0%b0%d0%bd%d1%96%d0%b7%d0%bc-%d0%b7%d0%b0%d0%bf%d0%be%d0%b1/" TargetMode="External"/><Relationship Id="rId547" Type="http://schemas.openxmlformats.org/officeDocument/2006/relationships/hyperlink" Target="https://www.oblradack.gov.ua/ogoloshennya-pro-peredachu-v-orendu-vilnikh-primischen" TargetMode="External"/><Relationship Id="rId90" Type="http://schemas.openxmlformats.org/officeDocument/2006/relationships/hyperlink" Target="http://www.vinrada.gov.ua/ogoloshennya-pro-konkurs.htm" TargetMode="External"/><Relationship Id="rId186" Type="http://schemas.openxmlformats.org/officeDocument/2006/relationships/hyperlink" Target="http://te-rada.org/profile/?ref=appeal" TargetMode="External"/><Relationship Id="rId351" Type="http://schemas.openxmlformats.org/officeDocument/2006/relationships/hyperlink" Target="https://ror.gov.ua/" TargetMode="External"/><Relationship Id="rId393" Type="http://schemas.openxmlformats.org/officeDocument/2006/relationships/hyperlink" Target="http://te-rada.org/list/?t=35&amp;s=rada" TargetMode="External"/><Relationship Id="rId407" Type="http://schemas.openxmlformats.org/officeDocument/2006/relationships/hyperlink" Target="http://khor.gov.ua/radnyky-golovy-hersonskoyi-oblasnoyi-rady-na-gromadskyh-zasadah/" TargetMode="External"/><Relationship Id="rId449" Type="http://schemas.openxmlformats.org/officeDocument/2006/relationships/hyperlink" Target="http://km-oblrada.gov.ua/konkursni-komisii/" TargetMode="External"/><Relationship Id="rId211" Type="http://schemas.openxmlformats.org/officeDocument/2006/relationships/hyperlink" Target="http://zor.gov.ua/content/zakonodavstvo%20&#1086;&#1089;&#1090;&#1072;&#1085;&#1085;&#1110;&#1081;%20&#1087;&#1091;&#1085;&#1082;&#1090;%20&#1085;&#1072;%20&#1089;&#1090;&#1086;&#1088;&#1110;&#1085;&#1094;&#1110;" TargetMode="External"/><Relationship Id="rId253" Type="http://schemas.openxmlformats.org/officeDocument/2006/relationships/hyperlink" Target="https://oblrada.kr.ua/protokoli-plenarnih-zasidan" TargetMode="External"/><Relationship Id="rId295" Type="http://schemas.openxmlformats.org/officeDocument/2006/relationships/hyperlink" Target="https://www.mk-oblrada.gov.ua/pishennya-oblasnoi-rady?group_id=194" TargetMode="External"/><Relationship Id="rId309" Type="http://schemas.openxmlformats.org/officeDocument/2006/relationships/hyperlink" Target="https://www.mk-oblrada.gov.ua/ochyshchennya-vlady" TargetMode="External"/><Relationship Id="rId460" Type="http://schemas.openxmlformats.org/officeDocument/2006/relationships/hyperlink" Target="https://www.oblradack.gov.ua/oblasn-programi" TargetMode="External"/><Relationship Id="rId516" Type="http://schemas.openxmlformats.org/officeDocument/2006/relationships/hyperlink" Target="https://www.ts.lica.com.ua/?p=0&amp;type=1&amp;base=77&amp;menu=377444&amp;id=16636" TargetMode="External"/><Relationship Id="rId48" Type="http://schemas.openxmlformats.org/officeDocument/2006/relationships/hyperlink" Target="http://oblrada.odessa.gov.ua/pro-oblasnu-radu/derzhavni-zakupivli/odeska-oblasna-rada/" TargetMode="External"/><Relationship Id="rId113" Type="http://schemas.openxmlformats.org/officeDocument/2006/relationships/hyperlink" Target="http://volynrada.gov.ua/communal/polozhennya-pro-diyalnist-auktsionnoyi-komisiyi-z-prodazhu-ob-yektiv-maloyi-privatizatsiyi-" TargetMode="External"/><Relationship Id="rId320" Type="http://schemas.openxmlformats.org/officeDocument/2006/relationships/hyperlink" Target="http://oblrada.odessa.gov.ua/pro-oblasnu-radu/do-vidoma-gromady/" TargetMode="External"/><Relationship Id="rId155" Type="http://schemas.openxmlformats.org/officeDocument/2006/relationships/hyperlink" Target="https://zt.gov.ua/index.php/ofitsijni-dokumenti/kadrova-politika/2012-09-24-21-09-37.html" TargetMode="External"/><Relationship Id="rId197" Type="http://schemas.openxmlformats.org/officeDocument/2006/relationships/hyperlink" Target="http://petition.zor.gov.ua/" TargetMode="External"/><Relationship Id="rId362" Type="http://schemas.openxmlformats.org/officeDocument/2006/relationships/hyperlink" Target="https://ror.gov.ua/perelik-oblasnih-komunalnih-zakladiv-pidpriyemstv-ustanov" TargetMode="External"/><Relationship Id="rId418" Type="http://schemas.openxmlformats.org/officeDocument/2006/relationships/hyperlink" Target="http://khor.gov.ua/komunalni-ustanovy-ta-pidpryyemstva/" TargetMode="External"/><Relationship Id="rId222" Type="http://schemas.openxmlformats.org/officeDocument/2006/relationships/hyperlink" Target="http://www.orada.if.ua/&#1082;&#1086;&#1085;&#1082;&#1091;&#1088;&#1089;-&#1087;&#1088;&#1086;&#1077;&#1082;&#1090;&#1110;&#1074;-&#1090;&#1072;-&#1087;&#1088;&#1086;&#1075;&#1088;&#1072;&#1084;-&#1084;&#1110;&#1089;&#1094;&#1077;&#1074;&#1086;&#1075;/" TargetMode="External"/><Relationship Id="rId264" Type="http://schemas.openxmlformats.org/officeDocument/2006/relationships/hyperlink" Target="https://www.oblrada.kr.ua/normativna-baza" TargetMode="External"/><Relationship Id="rId471" Type="http://schemas.openxmlformats.org/officeDocument/2006/relationships/hyperlink" Target="http://oblrada.cv.ua/document/list/section/29/" TargetMode="External"/><Relationship Id="rId17" Type="http://schemas.openxmlformats.org/officeDocument/2006/relationships/hyperlink" Target="https://chor.gov.ua/normativni-dokumenti/rishennya/item/6297-pro-zatverdzhennia-perelikiv-ob-iektiv-spilnoi-vlasnosti-terytori" TargetMode="External"/><Relationship Id="rId59" Type="http://schemas.openxmlformats.org/officeDocument/2006/relationships/hyperlink" Target="http://www.vinrada.gov.ua/grafik-provedennya-zasidan-postijnih-komisij.htm" TargetMode="External"/><Relationship Id="rId124" Type="http://schemas.openxmlformats.org/officeDocument/2006/relationships/hyperlink" Target="http://volynrada.gov.ua/node/59181" TargetMode="External"/><Relationship Id="rId527" Type="http://schemas.openxmlformats.org/officeDocument/2006/relationships/hyperlink" Target="https://zt.gov.ua/index.php/%D0%BF%D1%80%D0%BE%D1%94%D0%BA%D1%82%D0%B8-%D1%80%D1%96%D1%88%D0%B5%D0%BD%D1%8C.html" TargetMode="External"/><Relationship Id="rId70" Type="http://schemas.openxmlformats.org/officeDocument/2006/relationships/hyperlink" Target="https://vinrada.gov.ua/richnij-plan-zakupivel-na-2020-rik.htm" TargetMode="External"/><Relationship Id="rId166" Type="http://schemas.openxmlformats.org/officeDocument/2006/relationships/hyperlink" Target="https://zakarpat-rada.gov.ua/normatyvni-dokumenty/rishennya-rady/" TargetMode="External"/><Relationship Id="rId331" Type="http://schemas.openxmlformats.org/officeDocument/2006/relationships/hyperlink" Target="http://oblrada-pl.gov.ua/index.php?option=com_content&amp;view=article&amp;id=10469&amp;Itemid=37" TargetMode="External"/><Relationship Id="rId373" Type="http://schemas.openxmlformats.org/officeDocument/2006/relationships/hyperlink" Target="https://sorada.gov.ua/derzhavni-zakupivli.html" TargetMode="External"/><Relationship Id="rId429" Type="http://schemas.openxmlformats.org/officeDocument/2006/relationships/hyperlink" Target="https://km-oblrada.gov.ua/postiyni-komisii-oblasnoi-radi-vii-vosm/" TargetMode="External"/><Relationship Id="rId1" Type="http://schemas.openxmlformats.org/officeDocument/2006/relationships/hyperlink" Target="https://chor.gov.ua/normativni-dokumenti/rishennya/itemlist/category/231-7-sklikannya" TargetMode="External"/><Relationship Id="rId233" Type="http://schemas.openxmlformats.org/officeDocument/2006/relationships/hyperlink" Target="http://www.orada.if.ua/&#1087;&#1088;&#1086;&#1108;&#1082;&#1090;&#1080;-&#1088;&#1110;&#1096;&#1077;&#1085;&#1100;/" TargetMode="External"/><Relationship Id="rId440" Type="http://schemas.openxmlformats.org/officeDocument/2006/relationships/hyperlink" Target="https://km-oblrada.gov.ua/nashi-zakupivli/" TargetMode="External"/><Relationship Id="rId28" Type="http://schemas.openxmlformats.org/officeDocument/2006/relationships/hyperlink" Target="https://chor.gov.ua/antikoruptsijna-diyalnist" TargetMode="External"/><Relationship Id="rId275" Type="http://schemas.openxmlformats.org/officeDocument/2006/relationships/hyperlink" Target="https://lvivoblrada.gov.ua/contacts" TargetMode="External"/><Relationship Id="rId300" Type="http://schemas.openxmlformats.org/officeDocument/2006/relationships/hyperlink" Target="https://www.mk-oblrada.gov.ua/pro-oblast" TargetMode="External"/><Relationship Id="rId482" Type="http://schemas.openxmlformats.org/officeDocument/2006/relationships/hyperlink" Target="http://oblrada.cv.ua/documents/&#1060;&#1072;&#1081;&#1083;%20ris%2020_6_158.rar" TargetMode="External"/><Relationship Id="rId538" Type="http://schemas.openxmlformats.org/officeDocument/2006/relationships/hyperlink" Target="https://www.oblradack.gov.ua/ostanni-rishennya-sesyi" TargetMode="External"/><Relationship Id="rId81" Type="http://schemas.openxmlformats.org/officeDocument/2006/relationships/hyperlink" Target="https://vinrada.gov.ua/rishennya-pro-oblasnij-bjudzhet-na-2021-rik.htm" TargetMode="External"/><Relationship Id="rId135" Type="http://schemas.openxmlformats.org/officeDocument/2006/relationships/hyperlink" Target="https://oblrada.dp.gov.ua/category/diyalnist/richni-plani-zakupivel/" TargetMode="External"/><Relationship Id="rId177" Type="http://schemas.openxmlformats.org/officeDocument/2006/relationships/hyperlink" Target="https://www.facebook.com/zakrada.gov.ua/?fref=ts" TargetMode="External"/><Relationship Id="rId342" Type="http://schemas.openxmlformats.org/officeDocument/2006/relationships/hyperlink" Target="http://oblrada-pl.gov.ua/index.php?option=com_content&amp;view=article&amp;id=10237&amp;Itemid=221" TargetMode="External"/><Relationship Id="rId384" Type="http://schemas.openxmlformats.org/officeDocument/2006/relationships/hyperlink" Target="https://sorada.gov.ua/pro-oblasnu-radu/zapobigannja-projavam-koruptsiji.html" TargetMode="External"/><Relationship Id="rId202" Type="http://schemas.openxmlformats.org/officeDocument/2006/relationships/hyperlink" Target="https://zor.gov.ua/content/dvadcyat-druga-sesiya-pyatogo-sklykannya" TargetMode="External"/><Relationship Id="rId244" Type="http://schemas.openxmlformats.org/officeDocument/2006/relationships/hyperlink" Target="https://kor.gov.ua/robota_rady/publichna_informatsiia.html" TargetMode="External"/><Relationship Id="rId39" Type="http://schemas.openxmlformats.org/officeDocument/2006/relationships/hyperlink" Target="https://lvivoblrada.gov.ua/pidsumkovi-zviti-2016-2020-rokiv" TargetMode="External"/><Relationship Id="rId286" Type="http://schemas.openxmlformats.org/officeDocument/2006/relationships/hyperlink" Target="https://lvivoblrada.gov.ua/activity/privatizaciyu" TargetMode="External"/><Relationship Id="rId451" Type="http://schemas.openxmlformats.org/officeDocument/2006/relationships/hyperlink" Target="http://km-oblrada.gov.ua/khmelnytsky-region/regulatory-base-activities/" TargetMode="External"/><Relationship Id="rId493" Type="http://schemas.openxmlformats.org/officeDocument/2006/relationships/hyperlink" Target="http://oblrada.kharkov.ua/ua/press-center/news/25545-plenarne-zasidannya-pozachergovoji-sesiji-kharkivskoji-oblasnoji-radi-vidbudetsya-24-grudnya" TargetMode="External"/><Relationship Id="rId507" Type="http://schemas.openxmlformats.org/officeDocument/2006/relationships/hyperlink" Target="http://www.oblrada.kharkov.ua/ua/component/content/article/166-ukraine/documents/derzhavni-zakupivli/14990-richnij-plan-zakupivel-na-2016-rik-iz-zminami?Itemid=1319" TargetMode="External"/><Relationship Id="rId549" Type="http://schemas.openxmlformats.org/officeDocument/2006/relationships/hyperlink" Target="http://usvth.uz.ua/" TargetMode="External"/><Relationship Id="rId50" Type="http://schemas.openxmlformats.org/officeDocument/2006/relationships/hyperlink" Target="https://oblrada-pl.gov.ua/index.php?option=com_content&amp;view=article&amp;id=12659&amp;Itemid=234" TargetMode="External"/><Relationship Id="rId104" Type="http://schemas.openxmlformats.org/officeDocument/2006/relationships/hyperlink" Target="https://petition.e-dem.ua/volyn-or/petition/All" TargetMode="External"/><Relationship Id="rId146" Type="http://schemas.openxmlformats.org/officeDocument/2006/relationships/hyperlink" Target="https://www.facebook.com/dniprorada" TargetMode="External"/><Relationship Id="rId188" Type="http://schemas.openxmlformats.org/officeDocument/2006/relationships/hyperlink" Target="http://oblrada.cv.ua/online_reception/" TargetMode="External"/><Relationship Id="rId311" Type="http://schemas.openxmlformats.org/officeDocument/2006/relationships/hyperlink" Target="http://oblrada.odessa.gov.ua/pro-oblasnu-radu/aparat-oblasnoyi-rady/struktura-aparatu/&#1030;&#1085;&#1092;&#1086;&#1088;&#1084;&#1072;&#1094;&#1110;&#1103;%20&#1086;&#1085;&#1086;&#1074;&#1083;&#1102;&#1108;&#1090;&#1100;&#1089;&#1103;" TargetMode="External"/><Relationship Id="rId353" Type="http://schemas.openxmlformats.org/officeDocument/2006/relationships/hyperlink" Target="https://ror.gov.ua/?s=%D0%B7%D0%B2%D1%96%D1%82+%D0%B3%D0%BE%D0%BB%D0%BE%D0%B2%D0%B8" TargetMode="External"/><Relationship Id="rId395" Type="http://schemas.openxmlformats.org/officeDocument/2006/relationships/hyperlink" Target="https://drive.google.com/drive/folders/1vjBO9n-Fa9w_XQ3rezoJ0sN-aUttzDPr" TargetMode="External"/><Relationship Id="rId409" Type="http://schemas.openxmlformats.org/officeDocument/2006/relationships/hyperlink" Target="http://khor.gov.ua/rezultaty-rozglyadu-pytan-poryadku-dennogo-hersonskoyi-oblasnoyi-rady-vii-sklykannya/" TargetMode="External"/><Relationship Id="rId92" Type="http://schemas.openxmlformats.org/officeDocument/2006/relationships/hyperlink" Target="https://vinrada.gov.ua/osnovni-zasadi-ochischennya-vladi.htm" TargetMode="External"/><Relationship Id="rId213" Type="http://schemas.openxmlformats.org/officeDocument/2006/relationships/hyperlink" Target="http://zor.gov.ua/content/povidomlennya-pro-korupciyu" TargetMode="External"/><Relationship Id="rId420" Type="http://schemas.openxmlformats.org/officeDocument/2006/relationships/hyperlink" Target="http://khor.gov.ua/orenda-auktsion/" TargetMode="External"/><Relationship Id="rId255" Type="http://schemas.openxmlformats.org/officeDocument/2006/relationships/hyperlink" Target="https://oblrada.kr.ua/protokoli-zasidan-pk" TargetMode="External"/><Relationship Id="rId297" Type="http://schemas.openxmlformats.org/officeDocument/2006/relationships/hyperlink" Target="https://www.mk-oblrada.gov.ua/dokumenty-postiynyh-komisiy" TargetMode="External"/><Relationship Id="rId462" Type="http://schemas.openxmlformats.org/officeDocument/2006/relationships/hyperlink" Target="https://www.oblradack.gov.ua/ogoloshennia-pro-provedennia-konkursu" TargetMode="External"/><Relationship Id="rId518" Type="http://schemas.openxmlformats.org/officeDocument/2006/relationships/hyperlink" Target="http://www.ts.lica.com.ua/?type=1&amp;base=77&amp;menu=367997&amp;id=2512" TargetMode="External"/><Relationship Id="rId115" Type="http://schemas.openxmlformats.org/officeDocument/2006/relationships/hyperlink" Target="http://volynrada.gov.ua/communal/polozhennya-pro-orendu-nerukhomogo-maina-spilnoyi-vlasnosti-teritorialnikh-gromad-sil-selis" TargetMode="External"/><Relationship Id="rId157" Type="http://schemas.openxmlformats.org/officeDocument/2006/relationships/hyperlink" Target="https://www.facebook.com/zt.gov.ua/?fref=ts" TargetMode="External"/><Relationship Id="rId322" Type="http://schemas.openxmlformats.org/officeDocument/2006/relationships/hyperlink" Target="http://oblrada.odessa.gov.ua/pro-oblasnu-radu/konkursy-ta-nagorody/" TargetMode="External"/><Relationship Id="rId364" Type="http://schemas.openxmlformats.org/officeDocument/2006/relationships/hyperlink" Target="https://www.facebook.com/rivneregionrada" TargetMode="External"/><Relationship Id="rId61" Type="http://schemas.openxmlformats.org/officeDocument/2006/relationships/hyperlink" Target="http://www.vinrada.gov.ua/protokoli-ta-visnovki-21.htm" TargetMode="External"/><Relationship Id="rId199" Type="http://schemas.openxmlformats.org/officeDocument/2006/relationships/hyperlink" Target="https://www.dzo.com.ua/companies/18061" TargetMode="External"/><Relationship Id="rId19" Type="http://schemas.openxmlformats.org/officeDocument/2006/relationships/hyperlink" Target="https://ukm.chor.gov.ua/normativni-dokumenti/normativno-pravova-informatsiya/item/641-polozhennia-pro-poriadok-peredachi-ob-iektiv-prava-spilnoi-vlasno" TargetMode="External"/><Relationship Id="rId224" Type="http://schemas.openxmlformats.org/officeDocument/2006/relationships/hyperlink" Target="http://www.orada.if.ua/&#1076;&#1086;&#1082;&#1091;&#1084;&#1077;&#1085;&#1090;&#1080;/&#1076;&#1086;&#1082;&#1091;&#1084;&#1077;&#1085;&#1090;&#1080;-&#1091;&#1087;&#1088;&#1072;&#1074;&#1083;&#1110;&#1085;&#1085;&#1103;-&#1086;&#1073;&#1108;&#1082;&#1090;&#1072;&#1084;&#1080;/&#1087;&#1077;&#1088;&#1077;&#1083;&#1110;&#1082;&#1080;-&#1084;&#1072;&#1081;&#1085;&#1072;/" TargetMode="External"/><Relationship Id="rId266" Type="http://schemas.openxmlformats.org/officeDocument/2006/relationships/hyperlink" Target="https://www.oblrada.kr.ua/korisna-informatsiya" TargetMode="External"/><Relationship Id="rId431" Type="http://schemas.openxmlformats.org/officeDocument/2006/relationships/hyperlink" Target="http://km-oblrada.gov.ua/videotranslyaciya-zasidan-sesij-oblasnoi-radi/" TargetMode="External"/><Relationship Id="rId473" Type="http://schemas.openxmlformats.org/officeDocument/2006/relationships/hyperlink" Target="http://oblrada.cv.ua/&#1055;&#1088;&#1086;&#1075;&#1088;&#1072;&#1084;&#1072;%20&#1077;&#1082;&#1086;&#1085;&#1086;&#1084;&#1110;&#1095;&#1085;&#1086;&#1075;&#1086;%20&#1110;%20&#1089;&#1086;&#1094;&#1110;&#1072;&#1083;&#1100;&#1085;&#1086;&#1075;&#1086;%20&#1088;&#1086;&#1079;&#1074;&#1080;&#1090;&#1082;&#1091;%20&#1063;&#1077;&#1088;&#1085;&#1110;&#1074;&#1077;&#1094;&#1100;&#1082;&#1086;&#1111;%20&#1086;&#1073;&#1083;&#1072;&#1089;&#1090;&#1110;%20&#1085;&#1072;%202020%20&#1088;&#1110;&#1082;" TargetMode="External"/><Relationship Id="rId529" Type="http://schemas.openxmlformats.org/officeDocument/2006/relationships/hyperlink" Target="https://www.oblradack.gov.ua/poryadki-denn-protokol-zasdan-postynih-komsy-deputatv-viii-sklikannya" TargetMode="External"/><Relationship Id="rId30" Type="http://schemas.openxmlformats.org/officeDocument/2006/relationships/hyperlink" Target="https://kor.gov.ua/kyivska_oblast/pidporiadkovani_pidpryiemstva/komunalni_pidpryiemstva.html" TargetMode="External"/><Relationship Id="rId126" Type="http://schemas.openxmlformats.org/officeDocument/2006/relationships/hyperlink" Target="https://www.facebook.com/volynrada/" TargetMode="External"/><Relationship Id="rId168" Type="http://schemas.openxmlformats.org/officeDocument/2006/relationships/hyperlink" Target="https://zakarpat-rada.gov.ua/normatyvni-dokumenty/rishennya-rady/" TargetMode="External"/><Relationship Id="rId333" Type="http://schemas.openxmlformats.org/officeDocument/2006/relationships/hyperlink" Target="http://oblrada-pl.gov.ua/index.php?option=com_content&amp;view=category&amp;id=86&amp;Itemid=201" TargetMode="External"/><Relationship Id="rId540" Type="http://schemas.openxmlformats.org/officeDocument/2006/relationships/hyperlink" Target="https://www.oblradack.gov.ua/reglament-oblasnoyi-radi" TargetMode="External"/><Relationship Id="rId72" Type="http://schemas.openxmlformats.org/officeDocument/2006/relationships/hyperlink" Target="https://vinrada.gov.ua/2020-rik-2.htm" TargetMode="External"/><Relationship Id="rId375" Type="http://schemas.openxmlformats.org/officeDocument/2006/relationships/hyperlink" Target="http://mayno.sm.gov.ua/node/13" TargetMode="External"/><Relationship Id="rId3" Type="http://schemas.openxmlformats.org/officeDocument/2006/relationships/hyperlink" Target="https://chor.gov.ua/nash-kray" TargetMode="External"/><Relationship Id="rId235" Type="http://schemas.openxmlformats.org/officeDocument/2006/relationships/hyperlink" Target="https://www.orada.if.ua/&#1076;&#1086;&#1082;&#1091;&#1084;&#1077;&#1085;&#1090;&#1080;/&#1084;&#1077;&#1090;&#1086;&#1076;&#1080;&#1095;&#1085;&#1110;-&#1088;&#1077;&#1082;&#1086;&#1084;&#1077;&#1085;&#1076;&#1072;&#1094;&#1110;&#1111;-&#1079;-&#1087;&#1080;&#1090;&#1072;&#1085;&#1100;-&#1079;&#1072;&#1087;&#1086;/" TargetMode="External"/><Relationship Id="rId277" Type="http://schemas.openxmlformats.org/officeDocument/2006/relationships/hyperlink" Target="https://mail.lvivoblrada.gov.ua/the-structure/struktura-aparatu" TargetMode="External"/><Relationship Id="rId400" Type="http://schemas.openxmlformats.org/officeDocument/2006/relationships/hyperlink" Target="http://te-rada.org/?id=84" TargetMode="External"/><Relationship Id="rId442" Type="http://schemas.openxmlformats.org/officeDocument/2006/relationships/hyperlink" Target="http://km-oblrada.gov.ua/vidkriti-dani/" TargetMode="External"/><Relationship Id="rId484" Type="http://schemas.openxmlformats.org/officeDocument/2006/relationships/hyperlink" Target="http://oblrada.cv.ua/document/list/section/13/" TargetMode="External"/><Relationship Id="rId137" Type="http://schemas.openxmlformats.org/officeDocument/2006/relationships/hyperlink" Target="https://oblrada.dp.gov.ua/diyalnist/zakladi-utanovi/perelik-okp/%d0%be%d0%b1%d0%bb%d0%b0%d1%81%d0%bd%d1%96-%d0%ba%d0%be%d0%bc%d0%bc%d1%83%d0%bd%d0%b0%d0%bb%d1%8c%d0%bd%d1%96-%d0%bf%d1%96%d0%b4%d0%bf%d1%80%d0%b8%d1%94%d0%bc%d1%81%d1%82%d0%b2%d0%b0-%d0%b7/" TargetMode="External"/><Relationship Id="rId302" Type="http://schemas.openxmlformats.org/officeDocument/2006/relationships/hyperlink" Target="https://www.mk-oblrada.gov.ua/normatyvna-baza" TargetMode="External"/><Relationship Id="rId344" Type="http://schemas.openxmlformats.org/officeDocument/2006/relationships/hyperlink" Target="http://oblrada-pl.gov.ua/index.php?option=com_content&amp;view=article&amp;id=6244&amp;Itemid=197" TargetMode="External"/><Relationship Id="rId41" Type="http://schemas.openxmlformats.org/officeDocument/2006/relationships/hyperlink" Target="http://property.odessa.gov.ua/orenda-i-pryvatyzatsiya/" TargetMode="External"/><Relationship Id="rId83" Type="http://schemas.openxmlformats.org/officeDocument/2006/relationships/hyperlink" Target="https://vinrada.gov.ua/zvit-pro-vikonannya-oblasnogo-bjudzhetu-na-2020-rik.htm" TargetMode="External"/><Relationship Id="rId179" Type="http://schemas.openxmlformats.org/officeDocument/2006/relationships/hyperlink" Target="http://zor.gov.ua/content/zvernennya-gromadyan" TargetMode="External"/><Relationship Id="rId386" Type="http://schemas.openxmlformats.org/officeDocument/2006/relationships/hyperlink" Target="http://te-rada.org/list/?t=4&amp;s=rada" TargetMode="External"/><Relationship Id="rId551" Type="http://schemas.openxmlformats.org/officeDocument/2006/relationships/hyperlink" Target="http://www.orada.if.ua/" TargetMode="External"/><Relationship Id="rId190" Type="http://schemas.openxmlformats.org/officeDocument/2006/relationships/hyperlink" Target="http://zor.gov.ua/viddili" TargetMode="External"/><Relationship Id="rId204" Type="http://schemas.openxmlformats.org/officeDocument/2006/relationships/hyperlink" Target="http://zor.gov.ua/content/informaciyne-povidomlennya" TargetMode="External"/><Relationship Id="rId246" Type="http://schemas.openxmlformats.org/officeDocument/2006/relationships/hyperlink" Target="https://petition.kor.gov.ua/" TargetMode="External"/><Relationship Id="rId288" Type="http://schemas.openxmlformats.org/officeDocument/2006/relationships/hyperlink" Target="https://lvivoblrada.gov.ua/activity/pro-finansovi-resursi" TargetMode="External"/><Relationship Id="rId411" Type="http://schemas.openxmlformats.org/officeDocument/2006/relationships/hyperlink" Target="http://khor.gov.ua/protokoly-zasidan-postijnyh-komisij-hersonskoyi-oblasnoyi-rady-vii-sklykannya-ta-vysnovky-i-rekomendatsiyi/" TargetMode="External"/><Relationship Id="rId453" Type="http://schemas.openxmlformats.org/officeDocument/2006/relationships/hyperlink" Target="https://www.oblradack.gov.ua/sklad-postynyh-komisij" TargetMode="External"/><Relationship Id="rId509" Type="http://schemas.openxmlformats.org/officeDocument/2006/relationships/hyperlink" Target="http://www.oblrada.kharkov.ua/ua/public-information/zaklady-osvity-shcho-perebuvaiut-u-spilnii-vlasnosti-hromad-oblasti" TargetMode="External"/><Relationship Id="rId106" Type="http://schemas.openxmlformats.org/officeDocument/2006/relationships/hyperlink" Target="http://www.volynrada.gov.ua/news/reiting-proektiv-mistsevikh-initsiativ-konkursu-volinskoyi-oblasnoyi-radi" TargetMode="External"/><Relationship Id="rId313" Type="http://schemas.openxmlformats.org/officeDocument/2006/relationships/hyperlink" Target="http://oblrada.odessa.gov.ua/dokumenty/stenogramy/" TargetMode="External"/><Relationship Id="rId495" Type="http://schemas.openxmlformats.org/officeDocument/2006/relationships/hyperlink" Target="http://www.oblrada.kharkov.ua/ua/board-structure/executive-body" TargetMode="External"/><Relationship Id="rId10" Type="http://schemas.openxmlformats.org/officeDocument/2006/relationships/hyperlink" Target="https://chor.gov.ua/nasha-diyalnist/anonsi/item/10695-sklykaietsia-tretia-sesiia-oblasnoi-rady-vosmoho-sklykannia" TargetMode="External"/><Relationship Id="rId52" Type="http://schemas.openxmlformats.org/officeDocument/2006/relationships/hyperlink" Target="http://www.oblrada.kharkov.ua/ua/public-information/management-of-municipal-property/results-of-competitions" TargetMode="External"/><Relationship Id="rId94" Type="http://schemas.openxmlformats.org/officeDocument/2006/relationships/hyperlink" Target="https://vinrada.gov.ua/poryadok-obrobki-povidomlen-pro-korupciju-scho-nadhodyat-do-oblasnoi-radi.htm" TargetMode="External"/><Relationship Id="rId148" Type="http://schemas.openxmlformats.org/officeDocument/2006/relationships/hyperlink" Target="https://zt.gov.ua/index.php/oblasna-rada/struktura-ta-personi/vikonavchij-aparat.html" TargetMode="External"/><Relationship Id="rId355" Type="http://schemas.openxmlformats.org/officeDocument/2006/relationships/hyperlink" Target="https://ror.gov.ua/rivnemap" TargetMode="External"/><Relationship Id="rId397" Type="http://schemas.openxmlformats.org/officeDocument/2006/relationships/hyperlink" Target="http://te-rada.org/" TargetMode="External"/><Relationship Id="rId520" Type="http://schemas.openxmlformats.org/officeDocument/2006/relationships/hyperlink" Target="http://oblrada.kharkov.ua/ua/press-center/anonsy" TargetMode="External"/><Relationship Id="rId215" Type="http://schemas.openxmlformats.org/officeDocument/2006/relationships/hyperlink" Target="https://orada.if.ua/" TargetMode="External"/><Relationship Id="rId257" Type="http://schemas.openxmlformats.org/officeDocument/2006/relationships/hyperlink" Target="https://oblrada.kr.ua/diyuchi-oblasni-programi" TargetMode="External"/><Relationship Id="rId422" Type="http://schemas.openxmlformats.org/officeDocument/2006/relationships/hyperlink" Target="http://khor.gov.ua/komunalni-ustanovy-ta-pidpryyemstva/" TargetMode="External"/><Relationship Id="rId464" Type="http://schemas.openxmlformats.org/officeDocument/2006/relationships/hyperlink" Target="http://www.oblradack.gov.ua/telefon-dovri" TargetMode="External"/><Relationship Id="rId299" Type="http://schemas.openxmlformats.org/officeDocument/2006/relationships/hyperlink" Target="https://www.mk-oblrada.gov.ua/oblasni-programy" TargetMode="External"/><Relationship Id="rId63" Type="http://schemas.openxmlformats.org/officeDocument/2006/relationships/hyperlink" Target="http://www.vinrada.gov.ua/rishennya-5.htm" TargetMode="External"/><Relationship Id="rId159" Type="http://schemas.openxmlformats.org/officeDocument/2006/relationships/hyperlink" Target="https://zakarpat-rada.gov.ua/kontakts/" TargetMode="External"/><Relationship Id="rId366" Type="http://schemas.openxmlformats.org/officeDocument/2006/relationships/hyperlink" Target="https://sorada.gov.ua/dokumenty-oblrady/protokoly/protocols-commissions.html" TargetMode="External"/><Relationship Id="rId226"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433" Type="http://schemas.openxmlformats.org/officeDocument/2006/relationships/hyperlink" Target="http://km-oblrada.gov.ua/rishennya-sesiy/" TargetMode="External"/><Relationship Id="rId74" Type="http://schemas.openxmlformats.org/officeDocument/2006/relationships/hyperlink" Target="https://vinrada.gov.ua/zakupivli-na-prozorro.htm" TargetMode="External"/><Relationship Id="rId377" Type="http://schemas.openxmlformats.org/officeDocument/2006/relationships/hyperlink" Target="https://sorada.gov.ua/vykorystannja-koshtiv-oblasnogo-bjudzhetu/21090-informatsija-pro-stan-vykorystannja-koshtiv-peredbachenyh-v-oblasnomu-bjudzheti-na-vykonannja-deputatskyh-povnovazhen-u-2020-rotsi.html" TargetMode="External"/><Relationship Id="rId500" Type="http://schemas.openxmlformats.org/officeDocument/2006/relationships/hyperlink" Target="http://www.oblrada.kharkov.ua/ua/component/content/article/199-press-center/speech-all/18999-kharkivska-oblasna-rada-na-plenarnomu-zasidanni-skhvalila-zvit-golovi-oblasnoji-radi-sergiya-chernova-pro-svoyu-diyalnist?Itemid=1319" TargetMode="External"/><Relationship Id="rId5" Type="http://schemas.openxmlformats.org/officeDocument/2006/relationships/hyperlink" Target="https://chor.gov.ua/oblasna-rada/vakansiji" TargetMode="External"/><Relationship Id="rId237" Type="http://schemas.openxmlformats.org/officeDocument/2006/relationships/hyperlink" Target="https://www.facebook.com/orada.if.ua/" TargetMode="External"/><Relationship Id="rId444" Type="http://schemas.openxmlformats.org/officeDocument/2006/relationships/hyperlink" Target="https://km-oblrada.gov.ua/derzhavni-zakupivli-orenda/orenda/" TargetMode="External"/><Relationship Id="rId290" Type="http://schemas.openxmlformats.org/officeDocument/2006/relationships/hyperlink" Target="https://lvivoblrada.gov.ua/the-public-information/zapobigannya-proyavam-korupciji" TargetMode="External"/><Relationship Id="rId304" Type="http://schemas.openxmlformats.org/officeDocument/2006/relationships/hyperlink" Target="https://www.mk-oblrada.gov.ua/publichni-finansy" TargetMode="External"/><Relationship Id="rId388" Type="http://schemas.openxmlformats.org/officeDocument/2006/relationships/hyperlink" Target="http://te-rada.org/list/?t=25&amp;s=rada" TargetMode="External"/><Relationship Id="rId511" Type="http://schemas.openxmlformats.org/officeDocument/2006/relationships/hyperlink" Target="http://oblrada.kharkov.ua/ua/public-information/management-of-municipal-property/results-of-competitions" TargetMode="External"/><Relationship Id="rId85" Type="http://schemas.openxmlformats.org/officeDocument/2006/relationships/hyperlink" Target="https://vinrada.gov.ua/mehanizm-gromadskoi-uchasti-normativna-baza.htm" TargetMode="External"/><Relationship Id="rId150" Type="http://schemas.openxmlformats.org/officeDocument/2006/relationships/hyperlink" Target="https://zt.gov.ua/index.php/oblasna-rada/istoriya-diyalnosti/z-istoriji-oblasnoji-radi.html" TargetMode="External"/><Relationship Id="rId248" Type="http://schemas.openxmlformats.org/officeDocument/2006/relationships/hyperlink" Target="https://kor.gov.ua/pres-tsentr/novyny.html" TargetMode="External"/><Relationship Id="rId455" Type="http://schemas.openxmlformats.org/officeDocument/2006/relationships/hyperlink" Target="https://www.oblradack.gov.ua/rozdl-zvti"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volynrada.gov.ua/projects/pro-oblasnii-byudzhet-na-2021-rik" TargetMode="External"/><Relationship Id="rId21" Type="http://schemas.openxmlformats.org/officeDocument/2006/relationships/hyperlink" Target="https://ukm.chor.gov.ua/potochna-diyalnist/informatsiya-pro-provedennya-konkursiv-na-pravo-orendi-komunalnogo-majna-oblasti" TargetMode="External"/><Relationship Id="rId324" Type="http://schemas.openxmlformats.org/officeDocument/2006/relationships/hyperlink" Target="http://oblrada.odessa.gov.ua/pro-oblasnu-radu/derzhavni-zakupivli/odeska-oblasna-rada/" TargetMode="External"/><Relationship Id="rId170" Type="http://schemas.openxmlformats.org/officeDocument/2006/relationships/hyperlink" Target="https://zakarpat-rada.gov.ua/zakarpattya/" TargetMode="External"/><Relationship Id="rId268" Type="http://schemas.openxmlformats.org/officeDocument/2006/relationships/hyperlink" Target="https://www.oblrada.kr.ua/garyacha-informatsiya" TargetMode="External"/><Relationship Id="rId475" Type="http://schemas.openxmlformats.org/officeDocument/2006/relationships/hyperlink" Target="http://oblrada.cv.ua/passport/" TargetMode="External"/><Relationship Id="rId32" Type="http://schemas.openxmlformats.org/officeDocument/2006/relationships/hyperlink" Target="https://kor.gov.ua/sklad_rady/vakansii.html" TargetMode="External"/><Relationship Id="rId74" Type="http://schemas.openxmlformats.org/officeDocument/2006/relationships/hyperlink" Target="https://vinrada.gov.ua/zakupivli-na-prozorro.htm" TargetMode="External"/><Relationship Id="rId128" Type="http://schemas.openxmlformats.org/officeDocument/2006/relationships/hyperlink" Target="https://oblrada.dp.gov.ua/zvernennia-hromadian/" TargetMode="External"/><Relationship Id="rId335" Type="http://schemas.openxmlformats.org/officeDocument/2006/relationships/hyperlink" Target="https://oblrada-pl.gov.ua/index.php?option=com_content&amp;view=category&amp;id=104:viii-sklikannja&amp;Itemid=130&amp;layout=default/index.php?option=com_content&amp;view=category&amp;id=88:vii-sklikannja&amp;Itemid=130&amp;layout=default" TargetMode="External"/><Relationship Id="rId377" Type="http://schemas.openxmlformats.org/officeDocument/2006/relationships/hyperlink" Target="https://sorada.gov.ua/upr-mayno/3681-perelik-objektiv-neruhomosti-spilnoji-vlasnosti-terytorialnyh-gromad-sil-selyshch-mist-sumskoji-oblasti.html" TargetMode="External"/><Relationship Id="rId500" Type="http://schemas.openxmlformats.org/officeDocument/2006/relationships/hyperlink" Target="http://oblrada.kharkov.ua/ua/public-information/protocols-of-standing-committees" TargetMode="External"/><Relationship Id="rId5" Type="http://schemas.openxmlformats.org/officeDocument/2006/relationships/hyperlink" Target="https://chor.gov.ua/oblasna-rada/vakansiji" TargetMode="External"/><Relationship Id="rId181" Type="http://schemas.openxmlformats.org/officeDocument/2006/relationships/hyperlink" Target="https://kor.gov.ua/robota_rady/zvernennia.html" TargetMode="External"/><Relationship Id="rId237" Type="http://schemas.openxmlformats.org/officeDocument/2006/relationships/hyperlink" Target="https://www.orada.if.ua/&#1079;&#1072;&#1087;&#1086;&#1073;&#1110;&#1075;&#1072;&#1085;&#1085;&#1103;-&#1087;&#1088;&#1086;&#1103;&#1074;&#1072;&#1084;-&#1082;&#1086;&#1088;&#1091;&#1087;&#1094;&#1110;&#1111;/" TargetMode="External"/><Relationship Id="rId402" Type="http://schemas.openxmlformats.org/officeDocument/2006/relationships/hyperlink" Target="http://te-rada.org/?id=300" TargetMode="External"/><Relationship Id="rId279" Type="http://schemas.openxmlformats.org/officeDocument/2006/relationships/hyperlink" Target="https://www.lvivoblrada.gov.ua/plenary-sessions/proekti-rishen/proekti-rishen-pidgotovlenni-dlya-rozglyadu" TargetMode="External"/><Relationship Id="rId444" Type="http://schemas.openxmlformats.org/officeDocument/2006/relationships/hyperlink" Target="http://km-oblrada.gov.ua/derzhavni-zakupivli-orenda/perelik-dogovoriv/?hilite=%27e-data%27" TargetMode="External"/><Relationship Id="rId486" Type="http://schemas.openxmlformats.org/officeDocument/2006/relationships/hyperlink" Target="http://oblrada.cv.ua/document/list/section/13/" TargetMode="External"/><Relationship Id="rId43" Type="http://schemas.openxmlformats.org/officeDocument/2006/relationships/hyperlink" Target="http://property.odessa.gov.ua/orenda-i-pryvatyzatsiya/" TargetMode="External"/><Relationship Id="rId139" Type="http://schemas.openxmlformats.org/officeDocument/2006/relationships/hyperlink" Target="https://oblrada.dp.gov.ua/category/documents/oblasniy-budjet/" TargetMode="External"/><Relationship Id="rId290" Type="http://schemas.openxmlformats.org/officeDocument/2006/relationships/hyperlink" Target="https://lvivoblrada.gov.ua/plenary-sessions/proekti-rishen/proekti-rishen-pidgotovlenni-dlya-rozglyadu" TargetMode="External"/><Relationship Id="rId304" Type="http://schemas.openxmlformats.org/officeDocument/2006/relationships/hyperlink" Target="https://www.mk-oblrada.gov.ua/news?group=28" TargetMode="External"/><Relationship Id="rId346" Type="http://schemas.openxmlformats.org/officeDocument/2006/relationships/hyperlink" Target="http://oblrada-pl.gov.ua/index.php?option=com_content&amp;view=article&amp;id=4146:konflikt-interesiv&amp;catid=79:zapobigannja-projavam-koruptsiyi&amp;Itemid=182" TargetMode="External"/><Relationship Id="rId388" Type="http://schemas.openxmlformats.org/officeDocument/2006/relationships/hyperlink" Target="http://te-rada.org/meeting/" TargetMode="External"/><Relationship Id="rId511" Type="http://schemas.openxmlformats.org/officeDocument/2006/relationships/hyperlink" Target="http://oblrada.kharkov.ua/ua/public-information/management-of-municipal-property/results-of-competitions" TargetMode="External"/><Relationship Id="rId85" Type="http://schemas.openxmlformats.org/officeDocument/2006/relationships/hyperlink" Target="https://vinrada.gov.ua/mehanizm-gromadskoi-uchasti-normativna-baza.htm" TargetMode="External"/><Relationship Id="rId150" Type="http://schemas.openxmlformats.org/officeDocument/2006/relationships/hyperlink" Target="https://zt.gov.ua/index.php/ofitsijni-dokumenti/dostup-do-publichnoji-informatsiji/2012-09-24-21-09-36.html" TargetMode="External"/><Relationship Id="rId192" Type="http://schemas.openxmlformats.org/officeDocument/2006/relationships/hyperlink" Target="https://zor.gov.ua/content/video-translyaciya-pershoyi-sesiyi-zaporizkoyi-oblasnoyi-rady-vosmogo-sklykannya-chastyna" TargetMode="External"/><Relationship Id="rId206" Type="http://schemas.openxmlformats.org/officeDocument/2006/relationships/hyperlink" Target="http://zor.gov.ua/content/informaciyne-povidomlennya" TargetMode="External"/><Relationship Id="rId413" Type="http://schemas.openxmlformats.org/officeDocument/2006/relationships/hyperlink" Target="http://khor.gov.ua/rishennia-sesij-khersonskoi-oblasnoi-rady/" TargetMode="External"/><Relationship Id="rId248" Type="http://schemas.openxmlformats.org/officeDocument/2006/relationships/hyperlink" Target="https://kor.gov.ua/pres-tsentr/novyny.html" TargetMode="External"/><Relationship Id="rId455" Type="http://schemas.openxmlformats.org/officeDocument/2006/relationships/hyperlink" Target="https://www.oblradack.gov.ua/aparat-radi-telefonniy-dovdnik-0" TargetMode="External"/><Relationship Id="rId497" Type="http://schemas.openxmlformats.org/officeDocument/2006/relationships/hyperlink" Target="http://www.ts.lica.com.ua/?type=0&amp;base=77&amp;menu=377376&amp;id=2538" TargetMode="External"/><Relationship Id="rId12" Type="http://schemas.openxmlformats.org/officeDocument/2006/relationships/hyperlink" Target="https://chor.gov.ua/zv-yazki-z-gromadskistyu/elektronna-priymalnya" TargetMode="External"/><Relationship Id="rId108" Type="http://schemas.openxmlformats.org/officeDocument/2006/relationships/hyperlink" Target="http://volynrada.gov.ua/procurement&#1110;&#1085;&#1092;&#1086;&#1088;&#1084;&#1072;&#1094;&#1110;&#1103;%20&#1108;%20&#1090;&#1110;&#1083;&#1100;&#1082;&#1080;%20&#1079;&#1072;%202016%20&#1088;&#1110;&#1082;" TargetMode="External"/><Relationship Id="rId315" Type="http://schemas.openxmlformats.org/officeDocument/2006/relationships/hyperlink" Target="http://oblrada.odessa.gov.ua/pro-oblasnu-radu/deputatskyj-korpus/postijni-komisiyi/" TargetMode="External"/><Relationship Id="rId357" Type="http://schemas.openxmlformats.org/officeDocument/2006/relationships/hyperlink" Target="https://ror.gov.ua/plan-kalendar" TargetMode="External"/><Relationship Id="rId54" Type="http://schemas.openxmlformats.org/officeDocument/2006/relationships/hyperlink" Target="https://chor.gov.ua/oblasnij-konkurs-zhurnalistskikh-robit" TargetMode="External"/><Relationship Id="rId96" Type="http://schemas.openxmlformats.org/officeDocument/2006/relationships/hyperlink" Target="https://www.facebook.com/vinoblrada/" TargetMode="External"/><Relationship Id="rId161" Type="http://schemas.openxmlformats.org/officeDocument/2006/relationships/hyperlink" Target="https://zakarpat-rada.gov.ua/oblasna-rada/postijni-komisiji/" TargetMode="External"/><Relationship Id="rId217" Type="http://schemas.openxmlformats.org/officeDocument/2006/relationships/hyperlink" Target="http://www.orada.if.ua/&#1076;&#1077;&#1087;&#1091;&#1090;&#1072;&#1090;&#1089;&#1100;&#1082;&#1080;&#1081;-&#1089;&#1082;&#1083;&#1072;&#1076;-&#1079;&#1072;-&#1082;&#1086;&#1084;&#1110;&#1089;&#1110;&#1103;&#1084;&#1080;/" TargetMode="External"/><Relationship Id="rId399" Type="http://schemas.openxmlformats.org/officeDocument/2006/relationships/hyperlink" Target="http://te-rada.org/list/?t=29&amp;s=rada&#1054;&#1087;&#1091;&#1073;&#1083;&#1110;&#1082;&#1086;&#1074;&#1072;&#1085;&#1086;%20&#1088;&#1077;&#1079;&#1091;&#1083;&#1100;&#1090;&#1072;&#1090;&#1080;%20%20&#1082;&#1086;&#1085;&#1082;&#1091;&#1088;&#1089;&#1091;%20&#1085;&#1072;%20&#1087;&#1088;&#1072;&#1074;&#1086;%20&#1086;&#1088;&#1077;&#1085;&#1076;&#1080;%20&#1084;&#1072;&#1081;&#1085;&#1072;%20&#1086;&#1073;&#8217;&#1108;&#1082;&#1090;&#1110;&#1074;%20&#1089;&#1087;&#1110;&#1083;&#1100;&#1085;&#1086;&#1111;%20&#1074;&#1083;&#1072;&#1089;&#1085;&#1086;&#1089;&#1090;&#1110;%20&#1090;&#1077;&#1088;&#1080;&#1090;&#1086;&#1088;&#1110;&#1072;&#1083;&#1100;&#1085;&#1080;&#1093;%20&#1075;&#1088;&#1086;&#1084;&#1072;&#1076;%20&#1089;&#1110;&#1083;,%20&#1089;&#1077;&#1083;&#1080;&#1097;,%20&#1084;&#1110;&#1089;&#1090;%20&#1058;&#1077;&#1088;&#1085;&#1086;&#1087;&#1110;&#1083;&#1100;&#1089;&#1100;&#1082;&#1086;&#1111;%20&#1086;&#1073;&#1083;&#1072;&#1089;&#1090;&#1110;" TargetMode="External"/><Relationship Id="rId259" Type="http://schemas.openxmlformats.org/officeDocument/2006/relationships/hyperlink" Target="https://oblrada.kr.ua/administrativno-teritorialnij-ustrij" TargetMode="External"/><Relationship Id="rId424" Type="http://schemas.openxmlformats.org/officeDocument/2006/relationships/hyperlink" Target="http://khor.gov.ua/poriadok-vykorystannia-koshtiv-peredbachenykh-v-oblasnomu-biudzheti-dlia-nadannia-terminovoi-odnorazovoi-materialnoi-dopomohy-hromadianam-iaki-opynylysia-v-skladnykh-zhyttievykh-obstavynakh-za-zvernen/" TargetMode="External"/><Relationship Id="rId466" Type="http://schemas.openxmlformats.org/officeDocument/2006/relationships/hyperlink" Target="http://oblrada.cv.ua/structure/" TargetMode="External"/><Relationship Id="rId23" Type="http://schemas.openxmlformats.org/officeDocument/2006/relationships/hyperlink" Target="https://chor.gov.ua/oblasnij-byudzhet" TargetMode="External"/><Relationship Id="rId119" Type="http://schemas.openxmlformats.org/officeDocument/2006/relationships/hyperlink" Target="http://volynrada.gov.ua/node/57753" TargetMode="External"/><Relationship Id="rId270" Type="http://schemas.openxmlformats.org/officeDocument/2006/relationships/hyperlink" Target="https://www.oblrada.kr.ua/informatsiya-pro-oblasnij-byudzhet" TargetMode="External"/><Relationship Id="rId326" Type="http://schemas.openxmlformats.org/officeDocument/2006/relationships/hyperlink" Target="http://oblrada.odessa.gov.ua/odeska-oblast/byudzhet-odeskoyi-oblasti/" TargetMode="External"/><Relationship Id="rId65" Type="http://schemas.openxmlformats.org/officeDocument/2006/relationships/hyperlink" Target="https://vinrada.gov.ua/2020-rik-9486.htm" TargetMode="External"/><Relationship Id="rId130" Type="http://schemas.openxmlformats.org/officeDocument/2006/relationships/hyperlink" Target="https://oblrada.dp.gov.ua/%d0%ba%d0%be%d0%bc%d1%96%d1%81%d1%96%d1%97-viii-%d1%81%d0%ba%d0%bb%d0%b8%d0%ba%d0%b0%d0%bd%d0%bd%d1%8f/" TargetMode="External"/><Relationship Id="rId368" Type="http://schemas.openxmlformats.org/officeDocument/2006/relationships/hyperlink" Target="https://sorada.gov.ua/pub-info-dostup/4005-pub-info-zvit.html" TargetMode="External"/><Relationship Id="rId172" Type="http://schemas.openxmlformats.org/officeDocument/2006/relationships/hyperlink" Target="https://zakarpat-rada.gov.ua/category/news/" TargetMode="External"/><Relationship Id="rId228"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435" Type="http://schemas.openxmlformats.org/officeDocument/2006/relationships/hyperlink" Target="https://km-oblrada.gov.ua/golova-oblderzhadministracii-vadim-l/" TargetMode="External"/><Relationship Id="rId477" Type="http://schemas.openxmlformats.org/officeDocument/2006/relationships/hyperlink" Target="https://www.facebook.com/oblrada.cv.ua/" TargetMode="External"/><Relationship Id="rId281" Type="http://schemas.openxmlformats.org/officeDocument/2006/relationships/hyperlink" Target="https://mail.lvivoblrada.gov.ua/the-public-information/zviti-1" TargetMode="External"/><Relationship Id="rId337" Type="http://schemas.openxmlformats.org/officeDocument/2006/relationships/hyperlink" Target="http://oblrada-pl.gov.ua/index.php?option=com_content&amp;view=category&amp;id=43&amp;Itemid=79" TargetMode="External"/><Relationship Id="rId502" Type="http://schemas.openxmlformats.org/officeDocument/2006/relationships/hyperlink" Target="http://www.oblrada.kharkov.ua/petitions/" TargetMode="External"/><Relationship Id="rId34" Type="http://schemas.openxmlformats.org/officeDocument/2006/relationships/hyperlink" Target="https://kor.gov.ua/robota_rady/pravovi_zasady_diialnosti.html" TargetMode="External"/><Relationship Id="rId76" Type="http://schemas.openxmlformats.org/officeDocument/2006/relationships/hyperlink" Target="https://vinrada.gov.ua/konkursi-9898.htm" TargetMode="External"/><Relationship Id="rId141" Type="http://schemas.openxmlformats.org/officeDocument/2006/relationships/hyperlink" Target="https://oblrada.dp.gov.ua/rishennia/%d0%bf%d1%80%d0%be-%d0%be%d0%b1%d0%bb%d0%b0%d1%81%d0%bd%d0%b8%d0%b9-%d0%b1%d1%8e%d0%b4%d0%b6%d0%b5%d1%82-%d0%bd%d0%b0-2021-%d1%80%d1%96%d0%ba/" TargetMode="External"/><Relationship Id="rId379" Type="http://schemas.openxmlformats.org/officeDocument/2006/relationships/hyperlink" Target="https://sorada.gov.ua/consultations.html&#1085;&#1072;%20&#1089;&#1090;&#1086;&#1088;&#1110;&#1085;&#1094;&#1110;%20&#1110;&#1085;&#1092;&#1086;&#1088;&#1084;&#1072;&#1094;&#1110;&#1103;%20&#1079;&#1072;%202018-2019%20&#1088;&#1088;." TargetMode="External"/><Relationship Id="rId7" Type="http://schemas.openxmlformats.org/officeDocument/2006/relationships/hyperlink" Target="https://chor.gov.ua/oblasna-rada/vikonavchiy-aparat/spisok-pratsivnikiv" TargetMode="External"/><Relationship Id="rId183" Type="http://schemas.openxmlformats.org/officeDocument/2006/relationships/hyperlink" Target="http://oblrada.odessa.gov.ua/zvernennya-do-golovy-oblrady/" TargetMode="External"/><Relationship Id="rId239" Type="http://schemas.openxmlformats.org/officeDocument/2006/relationships/hyperlink" Target="https://www.facebook.com/orada.if.ua/" TargetMode="External"/><Relationship Id="rId390" Type="http://schemas.openxmlformats.org/officeDocument/2006/relationships/hyperlink" Target="http://te-rada.org/?id=300" TargetMode="External"/><Relationship Id="rId404" Type="http://schemas.openxmlformats.org/officeDocument/2006/relationships/hyperlink" Target="https://www.facebook.com/ternopiloblrada/?fref=ts" TargetMode="External"/><Relationship Id="rId446" Type="http://schemas.openxmlformats.org/officeDocument/2006/relationships/hyperlink" Target="http://km-oblrada.gov.ua/regional-budget/" TargetMode="External"/><Relationship Id="rId250" Type="http://schemas.openxmlformats.org/officeDocument/2006/relationships/hyperlink" Target="https://kor.gov.ua/pres-tsentr/novyny.html" TargetMode="External"/><Relationship Id="rId292" Type="http://schemas.openxmlformats.org/officeDocument/2006/relationships/hyperlink" Target="https://www.mk-oblrada.gov.ua/kontakty" TargetMode="External"/><Relationship Id="rId306" Type="http://schemas.openxmlformats.org/officeDocument/2006/relationships/hyperlink" Target="https://www.mk-oblrada.gov.ua/document-list.php?group_id=203" TargetMode="External"/><Relationship Id="rId488" Type="http://schemas.openxmlformats.org/officeDocument/2006/relationships/hyperlink" Target="http://oblrada.cv.ua/document/list/section/13/" TargetMode="External"/><Relationship Id="rId45" Type="http://schemas.openxmlformats.org/officeDocument/2006/relationships/hyperlink" Target="http://property.odessa.gov.ua/orenda-i-pryvatyzatsiya/" TargetMode="External"/><Relationship Id="rId87" Type="http://schemas.openxmlformats.org/officeDocument/2006/relationships/hyperlink" Target="http://www.vinrada.gov.ua/reestr_obektiv.htm" TargetMode="External"/><Relationship Id="rId110" Type="http://schemas.openxmlformats.org/officeDocument/2006/relationships/hyperlink" Target="http://volynrada.gov.ua/procurement" TargetMode="External"/><Relationship Id="rId348" Type="http://schemas.openxmlformats.org/officeDocument/2006/relationships/hyperlink" Target="https://www.facebook.com/poltava.council" TargetMode="External"/><Relationship Id="rId513" Type="http://schemas.openxmlformats.org/officeDocument/2006/relationships/hyperlink" Target="http://oblrada.kharkov.ua/ua/public-information/management-of-municipal-property/results-of-competitions" TargetMode="External"/><Relationship Id="rId152" Type="http://schemas.openxmlformats.org/officeDocument/2006/relationships/hyperlink" Target="https://oblrada.dp.gov.ua/electronni-petisii/" TargetMode="External"/><Relationship Id="rId194" Type="http://schemas.openxmlformats.org/officeDocument/2006/relationships/hyperlink" Target="http://zor.gov.ua/sites/default/files/rishennya/07_22_28.zip&#1047;&#1074;&#1110;&#1090;%20&#1075;&#1086;&#1083;&#1086;&#1074;&#1080;%20&#1079;&#1072;%202018-2020%20&#1088;&#1088;.%20&#1085;&#1077;%20&#1074;&#1110;&#1076;&#1086;&#1073;&#1088;&#1072;&#1078;&#1077;&#1085;&#1086;%20&#1085;&#1072;%20&#1089;&#1072;&#1081;&#1090;&#1110;" TargetMode="External"/><Relationship Id="rId208" Type="http://schemas.openxmlformats.org/officeDocument/2006/relationships/hyperlink" Target="http://zor.gov.ua/sessii_ta_rishenya_radi" TargetMode="External"/><Relationship Id="rId415" Type="http://schemas.openxmlformats.org/officeDocument/2006/relationships/hyperlink" Target="http://petition.khor.gov.ua/" TargetMode="External"/><Relationship Id="rId457" Type="http://schemas.openxmlformats.org/officeDocument/2006/relationships/hyperlink" Target="https://pt.oblradack.gov.ua/" TargetMode="External"/><Relationship Id="rId261" Type="http://schemas.openxmlformats.org/officeDocument/2006/relationships/hyperlink" Target="https://www.oblrada.kr.ua/importance/ogoloshuetsya-konkurs-na-zdobuttya-oblasnoi-literaturnoi-premii-imeni-evgena-malanyuka" TargetMode="External"/><Relationship Id="rId499" Type="http://schemas.openxmlformats.org/officeDocument/2006/relationships/hyperlink" Target="http://oblrada.kharkov.ua/ua/press-center/video/332-plenarni-zasidannia-kharkivskoi-oblasnoi-rady" TargetMode="External"/><Relationship Id="rId14" Type="http://schemas.openxmlformats.org/officeDocument/2006/relationships/hyperlink" Target="https://chor.gov.ua/nasha-diyalnist/publikatsiji/item/7940-cherez-strukturne-reformuvannia-ta-detsentralizatsiiu-vlady-do-ek" TargetMode="External"/><Relationship Id="rId56" Type="http://schemas.openxmlformats.org/officeDocument/2006/relationships/hyperlink" Target="https://chor.gov.ua/normativni-dokumenti/proekti-regulyatornih-aktiv-ta-rishen/itemlist/category/230-7-sklikannya" TargetMode="External"/><Relationship Id="rId317" Type="http://schemas.openxmlformats.org/officeDocument/2006/relationships/hyperlink" Target="http://oblrada.odessa.gov.ua/pro-oblasnu-radu/deputatskyj-korpus/zvity/" TargetMode="External"/><Relationship Id="rId359" Type="http://schemas.openxmlformats.org/officeDocument/2006/relationships/hyperlink" Target="http://oblrada.rv.ua/documents/oblprogram/zvit.php" TargetMode="External"/><Relationship Id="rId98" Type="http://schemas.openxmlformats.org/officeDocument/2006/relationships/hyperlink" Target="http://volynrada.gov.ua/aparat" TargetMode="External"/><Relationship Id="rId121" Type="http://schemas.openxmlformats.org/officeDocument/2006/relationships/hyperlink" Target="http://volynrada.gov.ua/programs" TargetMode="External"/><Relationship Id="rId163" Type="http://schemas.openxmlformats.org/officeDocument/2006/relationships/hyperlink" Target="https://zakarpat-rada.gov.ua/category/rozporyadzhennya/" TargetMode="External"/><Relationship Id="rId219" Type="http://schemas.openxmlformats.org/officeDocument/2006/relationships/hyperlink" Target="http://www.orada.if.ua/&#1087;&#1088;&#1086;&#1090;&#1086;&#1082;&#1086;&#1083;&#1080;-&#1079;&#1072;&#1089;&#1110;&#1076;&#1072;&#1085;&#1100;-&#1087;&#1086;&#1089;&#1090;&#1110;&#1081;&#1085;&#1080;&#1093;-&#1082;&#1086;&#1084;&#1110;&#1089;&#1110;/" TargetMode="External"/><Relationship Id="rId370" Type="http://schemas.openxmlformats.org/officeDocument/2006/relationships/hyperlink" Target="https://sorada.gov.ua/pro-oblasnu-radu/reglament-roboty-oblasnoji-rady.html" TargetMode="External"/><Relationship Id="rId426" Type="http://schemas.openxmlformats.org/officeDocument/2006/relationships/hyperlink" Target="http://khor.gov.ua/ogoloshennya-konkursu-na-posady-kerivnykiv-komunalnyh-pidpryyemstv-ustanov-ta-zakladiv/" TargetMode="External"/><Relationship Id="rId230"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468" Type="http://schemas.openxmlformats.org/officeDocument/2006/relationships/hyperlink" Target="http://oblrada.cv.ua/structure/machineries/" TargetMode="External"/><Relationship Id="rId25" Type="http://schemas.openxmlformats.org/officeDocument/2006/relationships/hyperlink" Target="https://chor.gov.ua/oblasni-programi/item/6525-chynni-oblasni-prohramy-zizminamy" TargetMode="External"/><Relationship Id="rId67" Type="http://schemas.openxmlformats.org/officeDocument/2006/relationships/hyperlink" Target="https://vinrada.gov.ua/elektronni-peticii.htm" TargetMode="External"/><Relationship Id="rId272" Type="http://schemas.openxmlformats.org/officeDocument/2006/relationships/hyperlink" Target="https://www.oblrada.kr.ua/vakansii" TargetMode="External"/><Relationship Id="rId328" Type="http://schemas.openxmlformats.org/officeDocument/2006/relationships/hyperlink" Target="http://oblrada.odessa.gov.ua/dokumenty/proekty-rishen/" TargetMode="External"/><Relationship Id="rId132" Type="http://schemas.openxmlformats.org/officeDocument/2006/relationships/hyperlink" Target="https://oblrada.dp.gov.ua/plenarn%d1%96-zas%d1%96dannja/protokoli-ses%d1%96j/" TargetMode="External"/><Relationship Id="rId174" Type="http://schemas.openxmlformats.org/officeDocument/2006/relationships/hyperlink" Target="https://zakarpat-rada.gov.ua/normatyvni-dokumenty/rishennya-rady/" TargetMode="External"/><Relationship Id="rId381" Type="http://schemas.openxmlformats.org/officeDocument/2006/relationships/hyperlink" Target="https://sorada.gov.ua/pro-oblasnu-radu/vykonavchyj-aparat/vacancy-rules.html" TargetMode="External"/><Relationship Id="rId241" Type="http://schemas.openxmlformats.org/officeDocument/2006/relationships/hyperlink" Target="https://kor.gov.ua/sklad_rady/vykonavchyi_aparat.html" TargetMode="External"/><Relationship Id="rId437" Type="http://schemas.openxmlformats.org/officeDocument/2006/relationships/hyperlink" Target="http://km-oblrada.gov.ua/dostup-do-publichnoi-informacii/" TargetMode="External"/><Relationship Id="rId479" Type="http://schemas.openxmlformats.org/officeDocument/2006/relationships/hyperlink" Target="http://oblrada.cv.ua/document/list/section/46/" TargetMode="External"/><Relationship Id="rId36" Type="http://schemas.openxmlformats.org/officeDocument/2006/relationships/hyperlink" Target="https://kor.gov.ua/robota_rady/protydiia_koruptsii/index.php/telefon_doviry.html" TargetMode="External"/><Relationship Id="rId283" Type="http://schemas.openxmlformats.org/officeDocument/2006/relationships/hyperlink" Target="https://lvivoblrada.gov.ua/about-the-council/asociaciya-radi-lvivshchini/%D0%BF%D0%B0%D1%81%D0%BF%D0%BE%D1%80%D1%82_%D0%BB%D1%8C%D0%B2%D1%96%D0%B2%D1%81%D1%8C%D0%BA%D0%BE%D1%97_%D0%BE%D0%B1%D0%BB%D0%B0%D1%81%D1%82%D1%96_394cms.htm" TargetMode="External"/><Relationship Id="rId339" Type="http://schemas.openxmlformats.org/officeDocument/2006/relationships/hyperlink" Target="http://oblrada-pl.gov.ua/uploads/1234.pdf" TargetMode="External"/><Relationship Id="rId490" Type="http://schemas.openxmlformats.org/officeDocument/2006/relationships/hyperlink" Target="https://ukm.chor.gov.ua/2016-02-05-07-05-44" TargetMode="External"/><Relationship Id="rId504" Type="http://schemas.openxmlformats.org/officeDocument/2006/relationships/hyperlink" Target="http://www.oblrada.kharkov.ua/ua/contests-grants" TargetMode="External"/><Relationship Id="rId78" Type="http://schemas.openxmlformats.org/officeDocument/2006/relationships/hyperlink" Target="https://vinrada.gov.ua/2020-rik.htm" TargetMode="External"/><Relationship Id="rId101" Type="http://schemas.openxmlformats.org/officeDocument/2006/relationships/hyperlink" Target="http://volynrada.gov.ua/node/26153" TargetMode="External"/><Relationship Id="rId143" Type="http://schemas.openxmlformats.org/officeDocument/2006/relationships/hyperlink" Target="https://oblrada.dp.gov.ua/diyalnist/zakladi-utanovi/konkurs/&#1087;&#1088;&#1086;&#1090;&#1086;&#1082;&#1086;&#1083;-&#8470;-11-&#1079;&#1072;&#1089;&#1110;&#1076;&#1072;&#1085;&#1085;&#1103;-&#1088;&#1072;&#1076;&#1080;-&#1079;-&#1087;&#1080;&#1090;&#1072;&#1085;&#1100;-&#1086;&#1093;/" TargetMode="External"/><Relationship Id="rId185" Type="http://schemas.openxmlformats.org/officeDocument/2006/relationships/hyperlink" Target="http://online.sorada.gov.ua/Account/LogOn?returnUrl=http%3A%2F%2Fonline.sorada.gov.ua%3A9006%2FRada%2FAccountUser%2FIndex" TargetMode="External"/><Relationship Id="rId350" Type="http://schemas.openxmlformats.org/officeDocument/2006/relationships/hyperlink" Target="https://ror.gov.ua/priiom-gromadyan" TargetMode="External"/><Relationship Id="rId406" Type="http://schemas.openxmlformats.org/officeDocument/2006/relationships/hyperlink" Target="https://www.facebook.com/KharkovRegionalCouncil" TargetMode="External"/><Relationship Id="rId9" Type="http://schemas.openxmlformats.org/officeDocument/2006/relationships/hyperlink" Target="https://chor.gov.ua/normativni-dokumenti/proekti-regulyatornih-aktiv-ta-rishen" TargetMode="External"/><Relationship Id="rId210" Type="http://schemas.openxmlformats.org/officeDocument/2006/relationships/hyperlink" Target="http://zor.gov.ua/komunalna-vlasnist/komunalna-ustanova-zaporizkyy-geriatrychnyy-pansionat-zaporizkoyi-oblasnoyi-rady" TargetMode="External"/><Relationship Id="rId392" Type="http://schemas.openxmlformats.org/officeDocument/2006/relationships/hyperlink" Target="http://petition.te-rada.org/petition" TargetMode="External"/><Relationship Id="rId448" Type="http://schemas.openxmlformats.org/officeDocument/2006/relationships/hyperlink" Target="http://km-oblrada.gov.ua/komunalna-vlasnist/zakladi-ustanovi-socialnogo-zaxistu-naselennya/" TargetMode="External"/><Relationship Id="rId252" Type="http://schemas.openxmlformats.org/officeDocument/2006/relationships/hyperlink" Target="https://oblrada.kr.ua/postijni-komisii-kirovogradskoi-oblasnoi-radi" TargetMode="External"/><Relationship Id="rId294" Type="http://schemas.openxmlformats.org/officeDocument/2006/relationships/hyperlink" Target="https://www.mk-oblrada.gov.ua/sklad-postiynyh-komisiy" TargetMode="External"/><Relationship Id="rId308" Type="http://schemas.openxmlformats.org/officeDocument/2006/relationships/hyperlink" Target="https://www.mk-oblrada.gov.ua/poryadok-provedennya-konkursu-na-zamishchennya-vakantnyh-posad" TargetMode="External"/><Relationship Id="rId515" Type="http://schemas.openxmlformats.org/officeDocument/2006/relationships/hyperlink" Target="http://www.oblrada.kharkov.ua/ua/public-information/vidkryti-dani/zvit-pro-vykorystannia-biudzhetnykh-koshtiv-dlia-rozporiadnykiv-informatsii-iaki-vykorystovuiut-biudzhetni-koshty-v-tomu-chysli-za-okremymy-biudzhetnymy-prohramamy" TargetMode="External"/><Relationship Id="rId47" Type="http://schemas.openxmlformats.org/officeDocument/2006/relationships/hyperlink" Target="http://property.odessa.gov.ua/perelik-obyektiv/" TargetMode="External"/><Relationship Id="rId89" Type="http://schemas.openxmlformats.org/officeDocument/2006/relationships/hyperlink" Target="http://www.vinrada.gov.ua/poryadok-provedennya-konkursu.htm" TargetMode="External"/><Relationship Id="rId112" Type="http://schemas.openxmlformats.org/officeDocument/2006/relationships/hyperlink" Target="http://volynrada.gov.ua/communal/perelik-maina-spilnoyi-vlasnosti-teritorialnikh-gromad-sil-selishch-mist-oblasti-shcho-pere" TargetMode="External"/><Relationship Id="rId154" Type="http://schemas.openxmlformats.org/officeDocument/2006/relationships/hyperlink" Target="https://zt.gov.ua/index.php/zhitomirshchina/pro-nash-kraj/oblasnij-byudzhet.html?limitstart=0" TargetMode="External"/><Relationship Id="rId361" Type="http://schemas.openxmlformats.org/officeDocument/2006/relationships/hyperlink" Target="https://ror.gov.ua/informaciya-pro-vidchuzhennya-maina" TargetMode="External"/><Relationship Id="rId196" Type="http://schemas.openxmlformats.org/officeDocument/2006/relationships/hyperlink" Target="http://zor.gov.ua/content/perelik-naboriv-danyh-shcho-pidlyagayut-oprylyudnennyu-u-formi-vidkrytyh-danyh" TargetMode="External"/><Relationship Id="rId417" Type="http://schemas.openxmlformats.org/officeDocument/2006/relationships/hyperlink" Target="http://khor.gov.ua/oblasnyj-konkurs-proektiv-gromadskyh-organizatsij/" TargetMode="External"/><Relationship Id="rId459" Type="http://schemas.openxmlformats.org/officeDocument/2006/relationships/hyperlink" Target="https://www.oblradack.gov.ua/zvity-pro-vykonannja-oblasnogo-bjdgetu" TargetMode="External"/><Relationship Id="rId16" Type="http://schemas.openxmlformats.org/officeDocument/2006/relationships/hyperlink" Target="https://chor.gov.ua/oblasna-rada/kontakti" TargetMode="External"/><Relationship Id="rId221" Type="http://schemas.openxmlformats.org/officeDocument/2006/relationships/hyperlink" Target="https://orada.if.ua/question/%d0%bf%d1%80%d0%be-%d0%b2%d0%b8%d0%ba%d0%be%d0%bd%d0%b0%d0%bd%d0%bd%d1%8f-%d0%bf%d1%80%d0%be%d0%b3%d1%80%d0%b0%d0%bc%d0%b8-%d1%81%d0%be%d1%86%d1%96%d0%b0%d0%bb%d1%8c%d0%bd%d0%be-%d0%b5%d0%ba%d0%be-4/" TargetMode="External"/><Relationship Id="rId263" Type="http://schemas.openxmlformats.org/officeDocument/2006/relationships/hyperlink" Target="https://www.oblrada.kr.ua/konkursni-torgi" TargetMode="External"/><Relationship Id="rId319" Type="http://schemas.openxmlformats.org/officeDocument/2006/relationships/hyperlink" Target="http://oblrada.odessa.gov.ua/odeska-oblast/strategichni-ta-programni-dokumenty-oblasti/perelik-diyuchyh-regionalnyh-tsilovyh-ta-kompleksnyh-program-odeskoyi-oblasti/" TargetMode="External"/><Relationship Id="rId470" Type="http://schemas.openxmlformats.org/officeDocument/2006/relationships/hyperlink" Target="http://oblrada.cv.ua/document/list/section/99/" TargetMode="External"/><Relationship Id="rId58" Type="http://schemas.openxmlformats.org/officeDocument/2006/relationships/hyperlink" Target="http://www.vinrada.gov.ua/zagalniy_spisok_pracivnikiv.htm&#1089;&#1090;&#1086;&#1088;&#1110;&#1085;&#1082;&#1072;%20&#1085;&#1077;&#1072;&#1082;&#1090;&#1080;&#1074;&#1085;&#1072;" TargetMode="External"/><Relationship Id="rId123" Type="http://schemas.openxmlformats.org/officeDocument/2006/relationships/hyperlink" Target="http://volynrada.gov.ua/node/60856" TargetMode="External"/><Relationship Id="rId330" Type="http://schemas.openxmlformats.org/officeDocument/2006/relationships/hyperlink" Target="https://www.facebook.com/OblasnaRadaOdesa/" TargetMode="External"/><Relationship Id="rId165" Type="http://schemas.openxmlformats.org/officeDocument/2006/relationships/hyperlink" Target="https://zakarpat-rada.gov.ua/normatyvni-dokumenty/rishennya-rady/" TargetMode="External"/><Relationship Id="rId372" Type="http://schemas.openxmlformats.org/officeDocument/2006/relationships/hyperlink" Target="https://sorada.gov.ua/grants.html" TargetMode="External"/><Relationship Id="rId428" Type="http://schemas.openxmlformats.org/officeDocument/2006/relationships/hyperlink" Target="http://khor.gov.ua/ogoloshennya-konkursu-na-posady-kerivnykiv-komunalnyh-pidpryyemstv-ustanov-ta-zakladiv/" TargetMode="External"/><Relationship Id="rId232" Type="http://schemas.openxmlformats.org/officeDocument/2006/relationships/hyperlink" Target="http://www.orada.if.ua/&#1076;&#1086;&#1082;&#1091;&#1084;&#1077;&#1085;&#1090;&#1080;/&#1076;&#1086;&#1082;&#1091;&#1084;&#1077;&#1085;&#1090;&#1080;-&#1091;&#1087;&#1088;&#1072;&#1074;&#1083;&#1110;&#1085;&#1085;&#1103;-&#1086;&#1073;&#1108;&#1082;&#1090;&#1072;&#1084;&#1080;/&#1088;&#1077;&#1079;&#1091;&#1083;&#1100;&#1090;&#1072;&#1090;&#1080;-&#1082;&#1086;&#1085;&#1082;&#1091;&#1088;&#1089;&#1110;&#1074;/" TargetMode="External"/><Relationship Id="rId274" Type="http://schemas.openxmlformats.org/officeDocument/2006/relationships/hyperlink" Target="https://www.facebook.com/kr.oblrada/" TargetMode="External"/><Relationship Id="rId481" Type="http://schemas.openxmlformats.org/officeDocument/2006/relationships/hyperlink" Target="http://oblrada.cv.ua/activity/communal/" TargetMode="External"/><Relationship Id="rId27" Type="http://schemas.openxmlformats.org/officeDocument/2006/relationships/hyperlink" Target="https://chor.gov.ua/oblasna-rada/vikonavchiy-aparat" TargetMode="External"/><Relationship Id="rId69" Type="http://schemas.openxmlformats.org/officeDocument/2006/relationships/hyperlink" Target="https://vinrada.gov.ua/konkurs-vinnickoi-oblasnoi-radi-komfortni-gromadi.htm" TargetMode="External"/><Relationship Id="rId134" Type="http://schemas.openxmlformats.org/officeDocument/2006/relationships/hyperlink" Target="https://oblrada.dp.gov.ua/category/region/sots-ekonom/" TargetMode="External"/><Relationship Id="rId80" Type="http://schemas.openxmlformats.org/officeDocument/2006/relationships/hyperlink" Target="https://vinrada.gov.ua/perelik-obektiv-neruhomosti-teritorialnih-gromad-vinnickoi-oblasti-yaki-perebuvajut-v-orendi-2.htm" TargetMode="External"/><Relationship Id="rId176" Type="http://schemas.openxmlformats.org/officeDocument/2006/relationships/hyperlink" Target="https://zakarpat-rada.gov.ua/category/announcement/" TargetMode="External"/><Relationship Id="rId341" Type="http://schemas.openxmlformats.org/officeDocument/2006/relationships/hyperlink" Target="http://oblrada-pl.gov.ua/ses/next/732.pdf" TargetMode="External"/><Relationship Id="rId383" Type="http://schemas.openxmlformats.org/officeDocument/2006/relationships/hyperlink" Target="https://sorada.gov.ua/pro-oblasnu-radu/kerivnytstvo-oblasnoji-rady.html&#1076;&#1077;&#1082;&#1083;&#1072;&#1088;&#1072;&#1094;&#1110;&#1111;%20&#1086;&#1087;&#1091;&#1073;&#1083;&#1110;&#1082;&#1086;&#1074;&#1072;&#1085;&#1110;%20&#1079;&#1072;%202014-2015%20&#1088;&#1088;." TargetMode="External"/><Relationship Id="rId439" Type="http://schemas.openxmlformats.org/officeDocument/2006/relationships/hyperlink" Target="http://km-oblrada.gov.ua/premii-oblasnoi-radi/" TargetMode="External"/><Relationship Id="rId201" Type="http://schemas.openxmlformats.org/officeDocument/2006/relationships/hyperlink" Target="http://zor.gov.ua/content/perelik-naboriv-danyh-shcho-pidlyagayut-oprylyudnennyu-u-formi-vidkrytyh-danyh" TargetMode="External"/><Relationship Id="rId243" Type="http://schemas.openxmlformats.org/officeDocument/2006/relationships/hyperlink" Target="https://kor.gov.ua/robota_rady/rezultaty_holosuvannia.html" TargetMode="External"/><Relationship Id="rId285" Type="http://schemas.openxmlformats.org/officeDocument/2006/relationships/hyperlink" Target="https://lvivoblrada.gov.ua/activity/maino-spilnoji-vlasnosti/maino-spilnoji-vlasnosti-1" TargetMode="External"/><Relationship Id="rId450" Type="http://schemas.openxmlformats.org/officeDocument/2006/relationships/hyperlink" Target="http://km-oblrada.gov.ua/konkursni-komisii/" TargetMode="External"/><Relationship Id="rId506" Type="http://schemas.openxmlformats.org/officeDocument/2006/relationships/hyperlink" Target="http://www.oblrada.kharkov.ua/ua/component/content/article/316-richnyi-plan-zakupivel/23472-richnij-plan-zakupivel-na-2020-rik?Itemid=1319" TargetMode="External"/><Relationship Id="rId38" Type="http://schemas.openxmlformats.org/officeDocument/2006/relationships/hyperlink" Target="https://kor.gov.ua/robota_rady/zasidannia_komisii.html" TargetMode="External"/><Relationship Id="rId103" Type="http://schemas.openxmlformats.org/officeDocument/2006/relationships/hyperlink" Target="http://volynrada.gov.ua/node/44694" TargetMode="External"/><Relationship Id="rId310" Type="http://schemas.openxmlformats.org/officeDocument/2006/relationships/hyperlink" Target="https://www.mk-oblrada.gov.ua/ochyshchennya-vlady" TargetMode="External"/><Relationship Id="rId492" Type="http://schemas.openxmlformats.org/officeDocument/2006/relationships/hyperlink" Target="https://chor.gov.ua/protokoli-ta-rekomendatsiji-postijnikh-komisij/item/4058-protokoly" TargetMode="External"/><Relationship Id="rId91" Type="http://schemas.openxmlformats.org/officeDocument/2006/relationships/hyperlink" Target="https://vinrada.gov.ua/pravila-vnutrishnogo-trudovogo-rozporyadku.htm" TargetMode="External"/><Relationship Id="rId145" Type="http://schemas.openxmlformats.org/officeDocument/2006/relationships/hyperlink" Target="https://oblrada.dp.gov.ua/%d0%ba%d0%be%d0%bd%d1%84%d0%bb%d1%96%d0%ba%d1%82-%d1%96%d0%bd%d1%82%d0%b5%d1%80%d0%b5%d1%81%d1%96%d0%b2-%d1%8f%d0%ba-%d0%bc%d0%b5%d1%85%d0%b0%d0%bd%d1%96%d0%b7%d0%bc-%d0%b7%d0%b0%d0%bf%d0%be%d0%b1/" TargetMode="External"/><Relationship Id="rId187" Type="http://schemas.openxmlformats.org/officeDocument/2006/relationships/hyperlink" Target="http://te-rada.org/profile/?ref=appeal" TargetMode="External"/><Relationship Id="rId352" Type="http://schemas.openxmlformats.org/officeDocument/2006/relationships/hyperlink" Target="https://ror.gov.ua/" TargetMode="External"/><Relationship Id="rId394" Type="http://schemas.openxmlformats.org/officeDocument/2006/relationships/hyperlink" Target="http://te-rada.org/list/?t=35&amp;s=rada&#1074;&#1110;&#1076;&#1089;&#1091;&#1090;&#1085;&#1110;&#1081;%20&#1087;&#1083;&#1072;&#1085;%20&#1085;&#1072;%202020%20&#1088;&#1110;&#1082;" TargetMode="External"/><Relationship Id="rId408" Type="http://schemas.openxmlformats.org/officeDocument/2006/relationships/hyperlink" Target="http://khor.gov.ua/radnyky-golovy-hersonskoyi-oblasnoyi-rady-na-gromadskyh-zasadah/" TargetMode="External"/><Relationship Id="rId212" Type="http://schemas.openxmlformats.org/officeDocument/2006/relationships/hyperlink" Target="http://zor.gov.ua/content/zakonodavstvo%20&#1086;&#1089;&#1090;&#1072;&#1085;&#1085;&#1110;&#1081;%20&#1087;&#1091;&#1085;&#1082;&#1090;%20&#1085;&#1072;%20&#1089;&#1090;&#1086;&#1088;&#1110;&#1085;&#1094;&#1110;" TargetMode="External"/><Relationship Id="rId254" Type="http://schemas.openxmlformats.org/officeDocument/2006/relationships/hyperlink" Target="https://oblrada.kr.ua/protokoli-plenarnih-zasidan" TargetMode="External"/><Relationship Id="rId49" Type="http://schemas.openxmlformats.org/officeDocument/2006/relationships/hyperlink" Target="https://oblrada-pl.gov.ua/index.php?option=com_content&amp;view=category&amp;id=47&amp;Itemid=100" TargetMode="External"/><Relationship Id="rId114" Type="http://schemas.openxmlformats.org/officeDocument/2006/relationships/hyperlink" Target="http://volynrada.gov.ua/communal/polozhennya-pro-poryadok-vidchuzhennya-maina-shcho-perebuvaye-u-spilnii-vlasnosti-teritoria" TargetMode="External"/><Relationship Id="rId296" Type="http://schemas.openxmlformats.org/officeDocument/2006/relationships/hyperlink" Target="https://www.mk-oblrada.gov.ua/pishennya-oblasnoi-rady?group_id=194" TargetMode="External"/><Relationship Id="rId461" Type="http://schemas.openxmlformats.org/officeDocument/2006/relationships/hyperlink" Target="https://www.oblradack.gov.ua/oblasn-programi" TargetMode="External"/><Relationship Id="rId517" Type="http://schemas.openxmlformats.org/officeDocument/2006/relationships/hyperlink" Target="http://www.oblrada.kharkov.ua/ua/kompleksna-programa-sotsialnogo-zakhistu-naselennya-kharkivskoji-oblasti-na-2016-2020-roki/14483-normativni-dokumenti" TargetMode="External"/><Relationship Id="rId60" Type="http://schemas.openxmlformats.org/officeDocument/2006/relationships/hyperlink" Target="http://www.vinrada.gov.ua/proekti_rishen.htm" TargetMode="External"/><Relationship Id="rId156" Type="http://schemas.openxmlformats.org/officeDocument/2006/relationships/hyperlink" Target="https://zt.gov.ua/index.php/ofitsijni-dokumenti/kadrova-politika/2012-09-24-21-09-37.html" TargetMode="External"/><Relationship Id="rId198" Type="http://schemas.openxmlformats.org/officeDocument/2006/relationships/hyperlink" Target="http://petition.zor.gov.ua/" TargetMode="External"/><Relationship Id="rId321" Type="http://schemas.openxmlformats.org/officeDocument/2006/relationships/hyperlink" Target="http://oblrada.odessa.gov.ua/pro-oblasnu-radu/do-vidoma-gromady/" TargetMode="External"/><Relationship Id="rId363" Type="http://schemas.openxmlformats.org/officeDocument/2006/relationships/hyperlink" Target="https://ror.gov.ua/perelik-oblasnih-komunalnih-zakladiv-pidpriyemstv-ustanov" TargetMode="External"/><Relationship Id="rId419" Type="http://schemas.openxmlformats.org/officeDocument/2006/relationships/hyperlink" Target="http://khor.gov.ua/komunalni-ustanovy-ta-pidpryyemstva/" TargetMode="External"/><Relationship Id="rId223" Type="http://schemas.openxmlformats.org/officeDocument/2006/relationships/hyperlink" Target="http://www.orada.if.ua/&#1082;&#1086;&#1085;&#1082;&#1091;&#1088;&#1089;-&#1087;&#1088;&#1086;&#1077;&#1082;&#1090;&#1110;&#1074;-&#1090;&#1072;-&#1087;&#1088;&#1086;&#1075;&#1088;&#1072;&#1084;-&#1084;&#1110;&#1089;&#1094;&#1077;&#1074;&#1086;&#1075;/" TargetMode="External"/><Relationship Id="rId430" Type="http://schemas.openxmlformats.org/officeDocument/2006/relationships/hyperlink" Target="https://km-oblrada.gov.ua/postiyni-komisii-oblasnoi-radi-vii-vosm/" TargetMode="External"/><Relationship Id="rId18" Type="http://schemas.openxmlformats.org/officeDocument/2006/relationships/hyperlink" Target="https://ukm.chor.gov.ua/pro-upravlinnya-komunalnogo-majna/ob-ekti-komunalnoji-vlasnosti/item/71-perelik-ob-iektiv-nerukhomoho-maina-spilnoi-vlasnosti-terytorialn" TargetMode="External"/><Relationship Id="rId265" Type="http://schemas.openxmlformats.org/officeDocument/2006/relationships/hyperlink" Target="https://www.oblrada.kr.ua/normativna-baza" TargetMode="External"/><Relationship Id="rId472" Type="http://schemas.openxmlformats.org/officeDocument/2006/relationships/hyperlink" Target="http://oblrada.cv.ua/document/list/section/29/" TargetMode="External"/><Relationship Id="rId125" Type="http://schemas.openxmlformats.org/officeDocument/2006/relationships/hyperlink" Target="http://volynrada.gov.ua/node/59181" TargetMode="External"/><Relationship Id="rId167" Type="http://schemas.openxmlformats.org/officeDocument/2006/relationships/hyperlink" Target="https://zakarpat-rada.gov.ua/normatyvni-dokumenty/rishennya-rady/" TargetMode="External"/><Relationship Id="rId332" Type="http://schemas.openxmlformats.org/officeDocument/2006/relationships/hyperlink" Target="http://oblrada-pl.gov.ua/index.php?option=com_content&amp;view=article&amp;id=10469&amp;Itemid=37" TargetMode="External"/><Relationship Id="rId374" Type="http://schemas.openxmlformats.org/officeDocument/2006/relationships/hyperlink" Target="https://sorada.gov.ua/derzhavni-zakupivli.html" TargetMode="External"/><Relationship Id="rId71" Type="http://schemas.openxmlformats.org/officeDocument/2006/relationships/hyperlink" Target="https://vinrada.gov.ua/richnij-plan-zakupivel-na-2019-rik.htm&#1087;&#1083;&#1072;&#1085;%20&#1085;&#1072;&#1103;&#1074;&#1085;&#1080;&#1081;%20&#1090;&#1110;&#1083;&#1100;&#1082;&#1080;%20&#1079;&#1072;%202019%20&#1088;&#1110;&#1082;" TargetMode="External"/><Relationship Id="rId234" Type="http://schemas.openxmlformats.org/officeDocument/2006/relationships/hyperlink" Target="http://www.orada.if.ua/&#1087;&#1088;&#1086;&#1108;&#1082;&#1090;&#1080;-&#1088;&#1110;&#1096;&#1077;&#1085;&#1100;/" TargetMode="External"/><Relationship Id="rId2" Type="http://schemas.openxmlformats.org/officeDocument/2006/relationships/hyperlink" Target="https://chor.gov.ua/zv-yazki-z-gromadskistyu/item/113-zviti" TargetMode="External"/><Relationship Id="rId29" Type="http://schemas.openxmlformats.org/officeDocument/2006/relationships/hyperlink" Target="https://kor.gov.ua/kyivska_oblast/pidporiadkovani_pidpryiemstva/komunalni_pidpryiemstva.html" TargetMode="External"/><Relationship Id="rId276" Type="http://schemas.openxmlformats.org/officeDocument/2006/relationships/hyperlink" Target="https://lvivoblrada.gov.ua/contacts" TargetMode="External"/><Relationship Id="rId441" Type="http://schemas.openxmlformats.org/officeDocument/2006/relationships/hyperlink" Target="https://km-oblrada.gov.ua/nashi-zakupivli/" TargetMode="External"/><Relationship Id="rId483" Type="http://schemas.openxmlformats.org/officeDocument/2006/relationships/hyperlink" Target="http://oblrada.cv.ua/documents/&#1060;&#1072;&#1081;&#1083;%20ris%2020_6_158.rar" TargetMode="External"/><Relationship Id="rId40" Type="http://schemas.openxmlformats.org/officeDocument/2006/relationships/hyperlink" Target="http://property.odessa.gov.ua/orenda-i-pryvatyzatsiya/" TargetMode="External"/><Relationship Id="rId136" Type="http://schemas.openxmlformats.org/officeDocument/2006/relationships/hyperlink" Target="https://oblrada.dp.gov.ua/category/diyalnist/richni-plani-zakupivel/" TargetMode="External"/><Relationship Id="rId178" Type="http://schemas.openxmlformats.org/officeDocument/2006/relationships/hyperlink" Target="https://www.facebook.com/zakrada.gov.ua/?fref=ts" TargetMode="External"/><Relationship Id="rId301" Type="http://schemas.openxmlformats.org/officeDocument/2006/relationships/hyperlink" Target="https://www.mk-oblrada.gov.ua/pro-oblast" TargetMode="External"/><Relationship Id="rId343" Type="http://schemas.openxmlformats.org/officeDocument/2006/relationships/hyperlink" Target="http://oblrada-pl.gov.ua/index.php?option=com_content&amp;view=article&amp;id=10237&amp;Itemid=221" TargetMode="External"/><Relationship Id="rId82" Type="http://schemas.openxmlformats.org/officeDocument/2006/relationships/hyperlink" Target="https://vinrada.gov.ua/zvit-pro-vikonannya-oblasnogo-bjudzhetu-za-2014-rik.htm" TargetMode="External"/><Relationship Id="rId203" Type="http://schemas.openxmlformats.org/officeDocument/2006/relationships/hyperlink" Target="https://zor.gov.ua/content/dvadcyat-druga-sesiya-pyatogo-sklykannya" TargetMode="External"/><Relationship Id="rId385" Type="http://schemas.openxmlformats.org/officeDocument/2006/relationships/hyperlink" Target="https://sorada.gov.ua/pro-oblasnu-radu/zapobigannja-projavam-koruptsiji.html" TargetMode="External"/><Relationship Id="rId245" Type="http://schemas.openxmlformats.org/officeDocument/2006/relationships/hyperlink" Target="https://kor.gov.ua/robota_rady/publichna_informatsiia.html" TargetMode="External"/><Relationship Id="rId287" Type="http://schemas.openxmlformats.org/officeDocument/2006/relationships/hyperlink" Target="https://lvivoblrada.gov.ua/activity/privatizaciyu" TargetMode="External"/><Relationship Id="rId410" Type="http://schemas.openxmlformats.org/officeDocument/2006/relationships/hyperlink" Target="http://khor.gov.ua/rezultaty-rozglyadu-pytan-poryadku-dennogo-hersonskoyi-oblasnoyi-rady-vii-sklykannya/" TargetMode="External"/><Relationship Id="rId452" Type="http://schemas.openxmlformats.org/officeDocument/2006/relationships/hyperlink" Target="http://km-oblrada.gov.ua/khmelnytsky-region/regulatory-base-activities/" TargetMode="External"/><Relationship Id="rId494" Type="http://schemas.openxmlformats.org/officeDocument/2006/relationships/hyperlink" Target="http://oblrada.kharkov.ua/ua/press-center/news/25545-plenarne-zasidannya-pozachergovoji-sesiji-kharkivskoji-oblasnoji-radi-vidbudetsya-24-grudnya" TargetMode="External"/><Relationship Id="rId508" Type="http://schemas.openxmlformats.org/officeDocument/2006/relationships/hyperlink" Target="http://www.oblrada.kharkov.ua/ua/public-information/vidkryti-dani/richnyi-plan-zakupivel" TargetMode="External"/><Relationship Id="rId105" Type="http://schemas.openxmlformats.org/officeDocument/2006/relationships/hyperlink" Target="http://volynrada.gov.ua/actualna-informacia/konkurs-mistsevikh-initsiativ" TargetMode="External"/><Relationship Id="rId147" Type="http://schemas.openxmlformats.org/officeDocument/2006/relationships/hyperlink" Target="https://www.facebook.com/dniprorada" TargetMode="External"/><Relationship Id="rId312" Type="http://schemas.openxmlformats.org/officeDocument/2006/relationships/hyperlink" Target="http://oblrada.odessa.gov.ua/pro-oblasnu-radu/aparat-oblasnoyi-rady/struktura-aparatu/&#1030;&#1085;&#1092;&#1086;&#1088;&#1084;&#1072;&#1094;&#1110;&#1103;%20&#1086;&#1085;&#1086;&#1074;&#1083;&#1102;&#1108;&#1090;&#1100;&#1089;&#1103;" TargetMode="External"/><Relationship Id="rId354" Type="http://schemas.openxmlformats.org/officeDocument/2006/relationships/hyperlink" Target="https://ror.gov.ua/?s=%D0%B7%D0%B2%D1%96%D1%82+%D0%B3%D0%BE%D0%BB%D0%BE%D0%B2%D0%B8" TargetMode="External"/><Relationship Id="rId51" Type="http://schemas.openxmlformats.org/officeDocument/2006/relationships/hyperlink" Target="http://te-rada.org/document/" TargetMode="External"/><Relationship Id="rId93" Type="http://schemas.openxmlformats.org/officeDocument/2006/relationships/hyperlink" Target="https://vinrada.gov.ua/antikorupcijna-liniya-pryamogo-zvyazku.htm" TargetMode="External"/><Relationship Id="rId189" Type="http://schemas.openxmlformats.org/officeDocument/2006/relationships/hyperlink" Target="http://oblrada.cv.ua/online_reception/" TargetMode="External"/><Relationship Id="rId396" Type="http://schemas.openxmlformats.org/officeDocument/2006/relationships/hyperlink" Target="https://drive.google.com/drive/folders/1vjBO9n-Fa9w_XQ3rezoJ0sN-aUttzDPr" TargetMode="External"/><Relationship Id="rId214" Type="http://schemas.openxmlformats.org/officeDocument/2006/relationships/hyperlink" Target="http://zor.gov.ua/content/povidomlennya-pro-korupciyu" TargetMode="External"/><Relationship Id="rId256" Type="http://schemas.openxmlformats.org/officeDocument/2006/relationships/hyperlink" Target="https://oblrada.kr.ua/protokoli-zasidan-pk" TargetMode="External"/><Relationship Id="rId298" Type="http://schemas.openxmlformats.org/officeDocument/2006/relationships/hyperlink" Target="https://www.mk-oblrada.gov.ua/dokumenty-postiynyh-komisiy" TargetMode="External"/><Relationship Id="rId421" Type="http://schemas.openxmlformats.org/officeDocument/2006/relationships/hyperlink" Target="http://khor.gov.ua/orenda-auktsion/" TargetMode="External"/><Relationship Id="rId463" Type="http://schemas.openxmlformats.org/officeDocument/2006/relationships/hyperlink" Target="https://www.oblradack.gov.ua/ogoloshennia-pro-provedennia-konkursu" TargetMode="External"/><Relationship Id="rId519" Type="http://schemas.openxmlformats.org/officeDocument/2006/relationships/hyperlink" Target="http://www.oblrada.kharkov.ua/ua/public-information/management-of-municipal-property/results-of-competitions/25788-rezultati-konkursnogo-vidboru-na-posadi-kerivnikiv-oblasnikh-zakladiv-kulturi" TargetMode="External"/><Relationship Id="rId116" Type="http://schemas.openxmlformats.org/officeDocument/2006/relationships/hyperlink" Target="http://volynrada.gov.ua/announcement/pro-orendu-u-volinskomu-koledzhi-kulturi-ta-mistetstv&#1110;&#1085;&#1092;&#1086;&#1088;&#1084;&#1072;&#1094;&#1110;&#1103;%20&#1074;&#1110;&#1076;&#1086;&#1073;&#1088;&#1072;&#1078;&#1072;&#1108;&#1090;&#1100;&#1089;&#1103;%20&#1091;%20&#1088;&#1086;&#1079;&#1076;&#1110;&#1083;&#1110;%20%22&#1040;&#1053;&#1054;&#1053;&#1057;&#1048;%20&#1055;&#1054;&#1044;&#1030;&#1049;%22" TargetMode="External"/><Relationship Id="rId158" Type="http://schemas.openxmlformats.org/officeDocument/2006/relationships/hyperlink" Target="https://www.facebook.com/zt.gov.ua/?fref=ts" TargetMode="External"/><Relationship Id="rId323" Type="http://schemas.openxmlformats.org/officeDocument/2006/relationships/hyperlink" Target="http://oblrada.odessa.gov.ua/pro-oblasnu-radu/konkursy-ta-nagorody/" TargetMode="External"/><Relationship Id="rId20" Type="http://schemas.openxmlformats.org/officeDocument/2006/relationships/hyperlink" Target="https://ukm.chor.gov.ua/normativni-dokumenti/normativno-pravova-informatsiya/item/6-polozhennia-pro-poriadok-vidchuzhennia-ta-spysannia-maina-shcho-i" TargetMode="External"/><Relationship Id="rId62" Type="http://schemas.openxmlformats.org/officeDocument/2006/relationships/hyperlink" Target="http://www.vinrada.gov.ua/audio-ta-videozapis-10.htm" TargetMode="External"/><Relationship Id="rId365" Type="http://schemas.openxmlformats.org/officeDocument/2006/relationships/hyperlink" Target="https://www.facebook.com/rivneregionrada" TargetMode="External"/><Relationship Id="rId225" Type="http://schemas.openxmlformats.org/officeDocument/2006/relationships/hyperlink" Target="http://www.orada.if.ua/&#1076;&#1086;&#1082;&#1091;&#1084;&#1077;&#1085;&#1090;&#1080;/&#1076;&#1086;&#1082;&#1091;&#1084;&#1077;&#1085;&#1090;&#1080;-&#1091;&#1087;&#1088;&#1072;&#1074;&#1083;&#1110;&#1085;&#1085;&#1103;-&#1086;&#1073;&#1108;&#1082;&#1090;&#1072;&#1084;&#1080;/&#1087;&#1077;&#1088;&#1077;&#1083;&#1110;&#1082;&#1080;-&#1084;&#1072;&#1081;&#1085;&#1072;/" TargetMode="External"/><Relationship Id="rId267" Type="http://schemas.openxmlformats.org/officeDocument/2006/relationships/hyperlink" Target="https://www.oblrada.kr.ua/korisna-informatsiya" TargetMode="External"/><Relationship Id="rId432" Type="http://schemas.openxmlformats.org/officeDocument/2006/relationships/hyperlink" Target="http://km-oblrada.gov.ua/videotranslyaciya-zasidan-sesij-oblasnoi-radi/" TargetMode="External"/><Relationship Id="rId474" Type="http://schemas.openxmlformats.org/officeDocument/2006/relationships/hyperlink" Target="http://oblrada.cv.ua/&#1055;&#1088;&#1086;&#1075;&#1088;&#1072;&#1084;&#1072;%20&#1077;&#1082;&#1086;&#1085;&#1086;&#1084;&#1110;&#1095;&#1085;&#1086;&#1075;&#1086;%20&#1110;%20&#1089;&#1086;&#1094;&#1110;&#1072;&#1083;&#1100;&#1085;&#1086;&#1075;&#1086;%20&#1088;&#1086;&#1079;&#1074;&#1080;&#1090;&#1082;&#1091;%20&#1063;&#1077;&#1088;&#1085;&#1110;&#1074;&#1077;&#1094;&#1100;&#1082;&#1086;&#1111;%20&#1086;&#1073;&#1083;&#1072;&#1089;&#1090;&#1110;%20&#1085;&#1072;%202020%20&#1088;&#1110;&#1082;" TargetMode="External"/><Relationship Id="rId127" Type="http://schemas.openxmlformats.org/officeDocument/2006/relationships/hyperlink" Target="https://www.facebook.com/volynrada/" TargetMode="External"/><Relationship Id="rId31" Type="http://schemas.openxmlformats.org/officeDocument/2006/relationships/hyperlink" Target="https://kor.gov.ua/sklad_rady/vakansii.html" TargetMode="External"/><Relationship Id="rId73" Type="http://schemas.openxmlformats.org/officeDocument/2006/relationships/hyperlink" Target="https://vinrada.gov.ua/zakupivli-na-prozorro.htm" TargetMode="External"/><Relationship Id="rId169" Type="http://schemas.openxmlformats.org/officeDocument/2006/relationships/hyperlink" Target="https://zakarpat-rada.gov.ua/normatyvni-dokumenty/rishennya-rady/" TargetMode="External"/><Relationship Id="rId334" Type="http://schemas.openxmlformats.org/officeDocument/2006/relationships/hyperlink" Target="http://oblrada-pl.gov.ua/index.php?option=com_content&amp;view=category&amp;id=86&amp;Itemid=201" TargetMode="External"/><Relationship Id="rId376" Type="http://schemas.openxmlformats.org/officeDocument/2006/relationships/hyperlink" Target="http://mayno.sm.gov.ua/node/13" TargetMode="External"/><Relationship Id="rId4" Type="http://schemas.openxmlformats.org/officeDocument/2006/relationships/hyperlink" Target="https://chor.gov.ua/oblasna-rada/derzhavni-zakupivli" TargetMode="External"/><Relationship Id="rId180" Type="http://schemas.openxmlformats.org/officeDocument/2006/relationships/hyperlink" Target="http://zor.gov.ua/content/zvernennya-gromadyan" TargetMode="External"/><Relationship Id="rId236" Type="http://schemas.openxmlformats.org/officeDocument/2006/relationships/hyperlink" Target="https://www.orada.if.ua/&#1076;&#1086;&#1082;&#1091;&#1084;&#1077;&#1085;&#1090;&#1080;/&#1084;&#1077;&#1090;&#1086;&#1076;&#1080;&#1095;&#1085;&#1110;-&#1088;&#1077;&#1082;&#1086;&#1084;&#1077;&#1085;&#1076;&#1072;&#1094;&#1110;&#1111;-&#1079;-&#1087;&#1080;&#1090;&#1072;&#1085;&#1100;-&#1079;&#1072;&#1087;&#1086;/" TargetMode="External"/><Relationship Id="rId278" Type="http://schemas.openxmlformats.org/officeDocument/2006/relationships/hyperlink" Target="https://mail.lvivoblrada.gov.ua/the-structure/struktura-aparatu" TargetMode="External"/><Relationship Id="rId401" Type="http://schemas.openxmlformats.org/officeDocument/2006/relationships/hyperlink" Target="http://te-rada.org/?id=84(&#1082;&#1086;&#1085;&#1090;&#1072;&#1082;&#1090;&#1085;&#1110;%20&#1076;&#1072;&#1085;&#1110;)" TargetMode="External"/><Relationship Id="rId443" Type="http://schemas.openxmlformats.org/officeDocument/2006/relationships/hyperlink" Target="http://km-oblrada.gov.ua/vidkriti-dani/" TargetMode="External"/><Relationship Id="rId303" Type="http://schemas.openxmlformats.org/officeDocument/2006/relationships/hyperlink" Target="https://www.mk-oblrada.gov.ua/normatyvna-baza" TargetMode="External"/><Relationship Id="rId485" Type="http://schemas.openxmlformats.org/officeDocument/2006/relationships/hyperlink" Target="http://oblrada.cv.ua/document/list/section/13/" TargetMode="External"/><Relationship Id="rId42" Type="http://schemas.openxmlformats.org/officeDocument/2006/relationships/hyperlink" Target="http://property.odessa.gov.ua/orenda-i-pryvatyzatsiya/" TargetMode="External"/><Relationship Id="rId84" Type="http://schemas.openxmlformats.org/officeDocument/2006/relationships/hyperlink" Target="https://vinrada.gov.ua/proekt-rishennya-pro-oblasnij-bjudzhet-na-2020-rik.htm" TargetMode="External"/><Relationship Id="rId138" Type="http://schemas.openxmlformats.org/officeDocument/2006/relationships/hyperlink" Target="https://oblrada.dp.gov.ua/diyalnist/zakladi-utanovi/perelik-okp/%d0%be%d0%b1%d0%bb%d0%b0%d1%81%d0%bd%d1%96-%d0%ba%d0%be%d0%bc%d0%bc%d1%83%d0%bd%d0%b0%d0%bb%d1%8c%d0%bd%d1%96-%d0%bf%d1%96%d0%b4%d0%bf%d1%80%d0%b8%d1%94%d0%bc%d1%81%d1%82%d0%b2%d0%b0-%d0%b7/" TargetMode="External"/><Relationship Id="rId345" Type="http://schemas.openxmlformats.org/officeDocument/2006/relationships/hyperlink" Target="http://oblrada-pl.gov.ua/index.php?option=com_content&amp;view=article&amp;id=6244&amp;Itemid=197" TargetMode="External"/><Relationship Id="rId387" Type="http://schemas.openxmlformats.org/officeDocument/2006/relationships/hyperlink" Target="http://te-rada.org/list/?t=4&amp;s=rada" TargetMode="External"/><Relationship Id="rId510" Type="http://schemas.openxmlformats.org/officeDocument/2006/relationships/hyperlink" Target="https://www.ts.lica.com.ua/?type=1&amp;base=77&amp;menu=378957&amp;id=18850" TargetMode="External"/><Relationship Id="rId191" Type="http://schemas.openxmlformats.org/officeDocument/2006/relationships/hyperlink" Target="http://zor.gov.ua/viddili" TargetMode="External"/><Relationship Id="rId205" Type="http://schemas.openxmlformats.org/officeDocument/2006/relationships/hyperlink" Target="http://zor.gov.ua/content/informaciyne-povidomlennya" TargetMode="External"/><Relationship Id="rId247" Type="http://schemas.openxmlformats.org/officeDocument/2006/relationships/hyperlink" Target="https://petition.kor.gov.ua/" TargetMode="External"/><Relationship Id="rId412" Type="http://schemas.openxmlformats.org/officeDocument/2006/relationships/hyperlink" Target="http://khor.gov.ua/protokoly-zasidan-postijnyh-komisij-hersonskoyi-oblasnoyi-rady-vii-sklykannya-ta-vysnovky-i-rekomendatsiyi/" TargetMode="External"/><Relationship Id="rId107" Type="http://schemas.openxmlformats.org/officeDocument/2006/relationships/hyperlink" Target="http://volynrada.gov.ua/design" TargetMode="External"/><Relationship Id="rId289" Type="http://schemas.openxmlformats.org/officeDocument/2006/relationships/hyperlink" Target="https://lvivoblrada.gov.ua/activity/pro-finansovi-resursi" TargetMode="External"/><Relationship Id="rId454" Type="http://schemas.openxmlformats.org/officeDocument/2006/relationships/hyperlink" Target="https://www.oblradack.gov.ua/sklad-postynyh-komisij" TargetMode="External"/><Relationship Id="rId496" Type="http://schemas.openxmlformats.org/officeDocument/2006/relationships/hyperlink" Target="http://www.oblrada.kharkov.ua/ua/board-structure/executive-body" TargetMode="External"/><Relationship Id="rId11" Type="http://schemas.openxmlformats.org/officeDocument/2006/relationships/hyperlink" Target="https://chor.gov.ua/oblasna-rada/postijni-komisiji" TargetMode="External"/><Relationship Id="rId53" Type="http://schemas.openxmlformats.org/officeDocument/2006/relationships/hyperlink" Target="https://e-dem.in.ua/chernihiv-or/&#1087;&#1086;&#1089;&#1080;&#1083;&#1072;&#1085;&#1085;&#1103;%20&#1085;&#1077;&#1072;&#1082;&#1090;&#1080;&#1074;&#1085;&#1077;" TargetMode="External"/><Relationship Id="rId149" Type="http://schemas.openxmlformats.org/officeDocument/2006/relationships/hyperlink" Target="https://zt.gov.ua/index.php/oblasna-rada/struktura-ta-personi/vikonavchij-aparat.html" TargetMode="External"/><Relationship Id="rId314" Type="http://schemas.openxmlformats.org/officeDocument/2006/relationships/hyperlink" Target="http://oblrada.odessa.gov.ua/dokumenty/stenogramy/" TargetMode="External"/><Relationship Id="rId356" Type="http://schemas.openxmlformats.org/officeDocument/2006/relationships/hyperlink" Target="https://ror.gov.ua/rivnemap" TargetMode="External"/><Relationship Id="rId398" Type="http://schemas.openxmlformats.org/officeDocument/2006/relationships/hyperlink" Target="http://te-rada.org/&#1054;&#1087;&#1091;&#1073;&#1083;&#1110;&#1082;&#1086;&#1074;&#1072;&#1085;&#1086;%20&#1079;&#1072;&#1087;&#1083;&#1072;&#1085;&#1086;&#1074;&#1072;&#1085;&#1110;%20&#1082;&#1086;&#1085;&#1082;&#1091;&#1088;&#1089;&#1080;%20%20&#1085;&#1072;%20&#1087;&#1088;&#1072;&#1074;&#1086;%20&#1086;&#1088;&#1077;&#1085;&#1076;&#1080;%20&#1084;&#1072;&#1081;&#1085;&#1072;%20&#1086;&#1073;&#8217;&#1108;&#1082;&#1090;&#1110;&#1074;%20&#1089;&#1087;&#1110;&#1083;&#1100;&#1085;&#1086;&#1111;%20&#1074;&#1083;&#1072;&#1089;&#1085;&#1086;&#1089;&#1090;&#1110;%20&#1090;&#1077;&#1088;&#1080;&#1090;&#1086;&#1088;&#1110;&#1072;&#1083;&#1100;&#1085;&#1080;&#1093;%20&#1075;&#1088;&#1086;&#1084;&#1072;&#1076;%20&#1089;&#1110;&#1083;,%20&#1089;&#1077;&#1083;&#1080;&#1097;,%20&#1084;&#1110;&#1089;&#1090;%20&#1058;&#1077;&#1088;&#1085;&#1086;&#1087;&#1110;&#1083;&#1100;&#1089;&#1100;&#1082;&#1086;&#1111;%20&#1086;&#1073;&#1083;&#1072;&#1089;&#1090;&#1110;" TargetMode="External"/><Relationship Id="rId521" Type="http://schemas.openxmlformats.org/officeDocument/2006/relationships/printerSettings" Target="../printerSettings/printerSettings2.bin"/><Relationship Id="rId95" Type="http://schemas.openxmlformats.org/officeDocument/2006/relationships/hyperlink" Target="https://vinrada.gov.ua/povidomlennya-pro-korupcijne-pravoporushennya.htm" TargetMode="External"/><Relationship Id="rId160" Type="http://schemas.openxmlformats.org/officeDocument/2006/relationships/hyperlink" Target="https://zakarpat-rada.gov.ua/kontakts/" TargetMode="External"/><Relationship Id="rId216" Type="http://schemas.openxmlformats.org/officeDocument/2006/relationships/hyperlink" Target="https://orada.if.ua/%20-%20&#1086;&#1087;&#1094;&#1110;&#1103;%20%22&#1047;&#1074;&#1077;&#1088;&#1085;&#1077;&#1085;&#1085;&#1103;%22" TargetMode="External"/><Relationship Id="rId423" Type="http://schemas.openxmlformats.org/officeDocument/2006/relationships/hyperlink" Target="http://khor.gov.ua/komunalni-ustanovy-ta-pidpryyemstva/" TargetMode="External"/><Relationship Id="rId258" Type="http://schemas.openxmlformats.org/officeDocument/2006/relationships/hyperlink" Target="https://oblrada.kr.ua/diyuchi-oblasni-programi" TargetMode="External"/><Relationship Id="rId465" Type="http://schemas.openxmlformats.org/officeDocument/2006/relationships/hyperlink" Target="http://www.oblradack.gov.ua/telefon-dovri" TargetMode="External"/><Relationship Id="rId22" Type="http://schemas.openxmlformats.org/officeDocument/2006/relationships/hyperlink" Target="https://ukm.chor.gov.ua/informatsiya-pro-orendu-majna/item/752-informatsiia-pro-stan-nadkhodzhen-koshtiv-vid-orendy-maina-spilno" TargetMode="External"/><Relationship Id="rId64" Type="http://schemas.openxmlformats.org/officeDocument/2006/relationships/hyperlink" Target="http://www.vinrada.gov.ua/dodatok-do-proektu-rishennya-pro-zvit-golovi-oblasnoi-radi-olijnika-ad-video.htm" TargetMode="External"/><Relationship Id="rId118" Type="http://schemas.openxmlformats.org/officeDocument/2006/relationships/hyperlink" Target="http://volynrada.gov.ua/sites/default/files/2019/doc/r_e_ie_s_t_r.doc" TargetMode="External"/><Relationship Id="rId325" Type="http://schemas.openxmlformats.org/officeDocument/2006/relationships/hyperlink" Target="http://oblrada.odessa.gov.ua/pro-oblasnu-radu/derzhavni-zakupivli/odeska-oblasna-rada/" TargetMode="External"/><Relationship Id="rId367" Type="http://schemas.openxmlformats.org/officeDocument/2006/relationships/hyperlink" Target="https://sorada.gov.ua/dokumenty-oblrady/protokoly/protocols-commissions.html" TargetMode="External"/><Relationship Id="rId171" Type="http://schemas.openxmlformats.org/officeDocument/2006/relationships/hyperlink" Target="https://zakarpat-rada.gov.ua/category/rozporyadzhennya/page/3/" TargetMode="External"/><Relationship Id="rId227"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269" Type="http://schemas.openxmlformats.org/officeDocument/2006/relationships/hyperlink" Target="https://www.oblrada.kr.ua/garyacha-informatsiya" TargetMode="External"/><Relationship Id="rId434" Type="http://schemas.openxmlformats.org/officeDocument/2006/relationships/hyperlink" Target="http://km-oblrada.gov.ua/rishennya-sesiy/" TargetMode="External"/><Relationship Id="rId476" Type="http://schemas.openxmlformats.org/officeDocument/2006/relationships/hyperlink" Target="https://www.facebook.com/oblrada.cv.ua/" TargetMode="External"/><Relationship Id="rId33" Type="http://schemas.openxmlformats.org/officeDocument/2006/relationships/hyperlink" Target="https://kor.gov.ua/sklad_rady/vakansii.html" TargetMode="External"/><Relationship Id="rId129" Type="http://schemas.openxmlformats.org/officeDocument/2006/relationships/hyperlink" Target="https://zt.gov.ua/index.php/%D0%B7%D0%B0%D0%BF%D0%B8%D1%82%D0%B0%D0%BD%D0%BD%D1%8F-%D0%B4%D0%BE-%D0%BA%D0%B5%D1%80%D1%96%D0%B2%D0%BD%D0%B8%D1%86%D1%82%D0%B2%D0%B0.html" TargetMode="External"/><Relationship Id="rId280" Type="http://schemas.openxmlformats.org/officeDocument/2006/relationships/hyperlink" Target="https://lvivoblrada.gov.ua/news/konkursna-komisiya-obrala-kandidativ-na-posadi-direktoriv-troh-zakladiv-osviti" TargetMode="External"/><Relationship Id="rId336" Type="http://schemas.openxmlformats.org/officeDocument/2006/relationships/hyperlink" Target="http://oblrada-pl.gov.ua/index.php?option=com_content&amp;view=category&amp;layout=blog&amp;id=96&amp;Itemid=217" TargetMode="External"/><Relationship Id="rId501" Type="http://schemas.openxmlformats.org/officeDocument/2006/relationships/hyperlink" Target="http://oblrada.kharkov.ua/ua/public-information/vidkryti-dani/zvity-u-tomu-chysli-shchodo-zadovolennia-zapytiv-na-informatsiiu" TargetMode="External"/><Relationship Id="rId75" Type="http://schemas.openxmlformats.org/officeDocument/2006/relationships/hyperlink" Target="https://vinrada.gov.ua/perelik-orendariv-v-budinkah-scho-znahodyatsya-na-balansi-upravlinnya-spilnoi-komunalnoi-vlasnosti.htm" TargetMode="External"/><Relationship Id="rId140" Type="http://schemas.openxmlformats.org/officeDocument/2006/relationships/hyperlink" Target="https://oblrada.dp.gov.ua/category/documents/oblasniy-budjet/" TargetMode="External"/><Relationship Id="rId182" Type="http://schemas.openxmlformats.org/officeDocument/2006/relationships/hyperlink" Target="https://oblrada.kr.ua/elektronna-prijmalnya-" TargetMode="External"/><Relationship Id="rId378" Type="http://schemas.openxmlformats.org/officeDocument/2006/relationships/hyperlink" Target="https://sorada.gov.ua/vykorystannja-koshtiv-oblasnogo-bjudzhetu/21090-informatsija-pro-stan-vykorystannja-koshtiv-peredbachenyh-v-oblasnomu-bjudzheti-na-vykonannja-deputatskyh-povnovazhen-u-2020-rotsi.html" TargetMode="External"/><Relationship Id="rId403" Type="http://schemas.openxmlformats.org/officeDocument/2006/relationships/hyperlink" Target="http://te-rada.org/list/?type=view&amp;id=13670%20-%20&#1091;%20&#1088;&#1086;&#1079;&#1076;&#1110;&#1083;&#1110;%20%22&#1040;&#1085;&#1086;&#1085;&#1089;&#1080;%20&#1087;&#1086;&#1076;&#1110;&#1081;%22" TargetMode="External"/><Relationship Id="rId6" Type="http://schemas.openxmlformats.org/officeDocument/2006/relationships/hyperlink" Target="https://chor.gov.ua/nasha-diyalnist/anonsi/item/8412-informatsiia-pro-konkurs-na-posadu-dyrektora-komunalnoho-pidpryie" TargetMode="External"/><Relationship Id="rId238" Type="http://schemas.openxmlformats.org/officeDocument/2006/relationships/hyperlink" Target="https://www.facebook.com/orada.if.ua/" TargetMode="External"/><Relationship Id="rId445" Type="http://schemas.openxmlformats.org/officeDocument/2006/relationships/hyperlink" Target="https://km-oblrada.gov.ua/derzhavni-zakupivli-orenda/orenda/" TargetMode="External"/><Relationship Id="rId487" Type="http://schemas.openxmlformats.org/officeDocument/2006/relationships/hyperlink" Target="http://oblrada.cv.ua/document/list/section/13/" TargetMode="External"/><Relationship Id="rId291" Type="http://schemas.openxmlformats.org/officeDocument/2006/relationships/hyperlink" Target="https://lvivoblrada.gov.ua/the-public-information/zapobigannya-proyavam-korupciji" TargetMode="External"/><Relationship Id="rId305" Type="http://schemas.openxmlformats.org/officeDocument/2006/relationships/hyperlink" Target="https://www.mk-oblrada.gov.ua/publichni-finansy" TargetMode="External"/><Relationship Id="rId347" Type="http://schemas.openxmlformats.org/officeDocument/2006/relationships/hyperlink" Target="http://poltava.to/" TargetMode="External"/><Relationship Id="rId512" Type="http://schemas.openxmlformats.org/officeDocument/2006/relationships/hyperlink" Target="http://www.oblrada.kharkov.ua/ua/public-information/management-of-municipal-property/events-and-announcements" TargetMode="External"/><Relationship Id="rId44" Type="http://schemas.openxmlformats.org/officeDocument/2006/relationships/hyperlink" Target="http://property.odessa.gov.ua/orenda-i-pryvatyzatsiya/" TargetMode="External"/><Relationship Id="rId86" Type="http://schemas.openxmlformats.org/officeDocument/2006/relationships/hyperlink" Target="https://vinrada.gov.ua/upload/files/7sklikannya/37Ses/753.pdf" TargetMode="External"/><Relationship Id="rId151" Type="http://schemas.openxmlformats.org/officeDocument/2006/relationships/hyperlink" Target="https://zt.gov.ua/index.php/oblasna-rada/istoriya-diyalnosti/z-istoriji-oblasnoji-radi.html" TargetMode="External"/><Relationship Id="rId389" Type="http://schemas.openxmlformats.org/officeDocument/2006/relationships/hyperlink" Target="http://te-rada.org/list/?t=25&amp;s=rada" TargetMode="External"/><Relationship Id="rId193" Type="http://schemas.openxmlformats.org/officeDocument/2006/relationships/hyperlink" Target="https://zor.gov.ua/sessii_ta_rishenya_radi" TargetMode="External"/><Relationship Id="rId207" Type="http://schemas.openxmlformats.org/officeDocument/2006/relationships/hyperlink" Target="https://zor.gov.ua/content/2020-rik" TargetMode="External"/><Relationship Id="rId249" Type="http://schemas.openxmlformats.org/officeDocument/2006/relationships/hyperlink" Target="https://kor.gov.ua/pres-tsentr/novyny.html" TargetMode="External"/><Relationship Id="rId414" Type="http://schemas.openxmlformats.org/officeDocument/2006/relationships/hyperlink" Target="https://drive.google.com/file/d/1keBkE66EwpiW7cSHfJSU67xTKRPF6ckn/view" TargetMode="External"/><Relationship Id="rId456" Type="http://schemas.openxmlformats.org/officeDocument/2006/relationships/hyperlink" Target="https://www.oblradack.gov.ua/rozdl-zvti" TargetMode="External"/><Relationship Id="rId498" Type="http://schemas.openxmlformats.org/officeDocument/2006/relationships/hyperlink" Target="https://www.ts.lica.com.ua/?type=0&amp;base=77&amp;menu=7&amp;id=3" TargetMode="External"/><Relationship Id="rId13" Type="http://schemas.openxmlformats.org/officeDocument/2006/relationships/hyperlink" Target="https://chor.gov.ua/protokoli-ta-rekomendatsiji-postijnikh-komisij" TargetMode="External"/><Relationship Id="rId109" Type="http://schemas.openxmlformats.org/officeDocument/2006/relationships/hyperlink" Target="http://volynrada.gov.ua/procurement" TargetMode="External"/><Relationship Id="rId260" Type="http://schemas.openxmlformats.org/officeDocument/2006/relationships/hyperlink" Target="https://oblrada.kr.ua/elektronna-petitsiya" TargetMode="External"/><Relationship Id="rId316" Type="http://schemas.openxmlformats.org/officeDocument/2006/relationships/hyperlink" Target="http://oblrada.odessa.gov.ua/dokumenty/rishennya/" TargetMode="External"/><Relationship Id="rId55" Type="http://schemas.openxmlformats.org/officeDocument/2006/relationships/hyperlink" Target="https://chor.gov.ua/oblasnij-konkurs-zhurnalistskikh-robit" TargetMode="External"/><Relationship Id="rId97" Type="http://schemas.openxmlformats.org/officeDocument/2006/relationships/hyperlink" Target="http://volynrada.gov.ua/standing_committees" TargetMode="External"/><Relationship Id="rId120" Type="http://schemas.openxmlformats.org/officeDocument/2006/relationships/hyperlink" Target="http://volynrada.gov.ua/communal/list" TargetMode="External"/><Relationship Id="rId358" Type="http://schemas.openxmlformats.org/officeDocument/2006/relationships/hyperlink" Target="https://ror.gov.ua/petycia" TargetMode="External"/><Relationship Id="rId162" Type="http://schemas.openxmlformats.org/officeDocument/2006/relationships/hyperlink" Target="https://zakarpat-rada.gov.ua/oblasna-rada/vykonavchyj-aparat/" TargetMode="External"/><Relationship Id="rId218" Type="http://schemas.openxmlformats.org/officeDocument/2006/relationships/hyperlink" Target="http://www.orada.if.ua/&#1087;&#1088;&#1086;&#1108;&#1082;&#1090;&#1080;-&#1088;&#1110;&#1096;&#1077;&#1085;&#1100;/" TargetMode="External"/><Relationship Id="rId425" Type="http://schemas.openxmlformats.org/officeDocument/2006/relationships/hyperlink" Target="http://khor.gov.ua/ogoloshennya-konkursu-na-posady-kerivnykiv-komunalnyh-pidpryyemstv-ustanov-ta-zakladiv/" TargetMode="External"/><Relationship Id="rId467" Type="http://schemas.openxmlformats.org/officeDocument/2006/relationships/hyperlink" Target="http://oblrada.cv.ua/structure/commissions/" TargetMode="External"/><Relationship Id="rId271" Type="http://schemas.openxmlformats.org/officeDocument/2006/relationships/hyperlink" Target="https://www.oblrada.kr.ua/informatsiya-pro-oblasnij-byudzhet" TargetMode="External"/><Relationship Id="rId24" Type="http://schemas.openxmlformats.org/officeDocument/2006/relationships/hyperlink" Target="https://chor.gov.ua/component/k2/item/4369-pro-biudzhetnyi-rehlament-chernihivskoi-rady" TargetMode="External"/><Relationship Id="rId66" Type="http://schemas.openxmlformats.org/officeDocument/2006/relationships/hyperlink" Target="https://vinrada.gov.ua/poryadok-dostupu-do-sesijnoi-zali.htm" TargetMode="External"/><Relationship Id="rId131" Type="http://schemas.openxmlformats.org/officeDocument/2006/relationships/hyperlink" Target="https://oblrada.dp.gov.ua/category/oblasna-rada/vikon-aparat/" TargetMode="External"/><Relationship Id="rId327" Type="http://schemas.openxmlformats.org/officeDocument/2006/relationships/hyperlink" Target="http://oblrada.odessa.gov.ua/dokumenty/rishennya/" TargetMode="External"/><Relationship Id="rId369" Type="http://schemas.openxmlformats.org/officeDocument/2006/relationships/hyperlink" Target="https://sorada.gov.ua/pro-sumsku-oblast.html" TargetMode="External"/><Relationship Id="rId173" Type="http://schemas.openxmlformats.org/officeDocument/2006/relationships/hyperlink" Target="https://zakarpat-rada.gov.ua/normatyvni-dokumenty/rishennya-rady/" TargetMode="External"/><Relationship Id="rId229"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380" Type="http://schemas.openxmlformats.org/officeDocument/2006/relationships/hyperlink" Target="https://sorada.gov.ua/pro-oblasnu-radu/vykonavchyj-aparat/konkurs-na-zamishchennja-vakantnyh-posad.html" TargetMode="External"/><Relationship Id="rId436" Type="http://schemas.openxmlformats.org/officeDocument/2006/relationships/hyperlink" Target="http://km-oblrada.gov.ua/zviti-shhodo-zadovolennya-zapitiv-na-inf/" TargetMode="External"/><Relationship Id="rId240" Type="http://schemas.openxmlformats.org/officeDocument/2006/relationships/hyperlink" Target="https://kor.gov.ua/sklad_rady/komisii.html" TargetMode="External"/><Relationship Id="rId478" Type="http://schemas.openxmlformats.org/officeDocument/2006/relationships/hyperlink" Target="http://oblrada.cv.ua/online_reception/" TargetMode="External"/><Relationship Id="rId35" Type="http://schemas.openxmlformats.org/officeDocument/2006/relationships/hyperlink" Target="https://kor.gov.ua/robota_rady/protydiia_koruptsii/" TargetMode="External"/><Relationship Id="rId77" Type="http://schemas.openxmlformats.org/officeDocument/2006/relationships/hyperlink" Target="https://vinrada.gov.ua/2020-rik.htm" TargetMode="External"/><Relationship Id="rId100" Type="http://schemas.openxmlformats.org/officeDocument/2006/relationships/hyperlink" Target="http://volynrada.gov.ua/session" TargetMode="External"/><Relationship Id="rId282" Type="http://schemas.openxmlformats.org/officeDocument/2006/relationships/hyperlink" Target="https://mail.lvivoblrada.gov.ua/pidsumkovi-zviti-2016-2020-rokiv" TargetMode="External"/><Relationship Id="rId338" Type="http://schemas.openxmlformats.org/officeDocument/2006/relationships/hyperlink" Target="https://oblrada-pl.gov.ua/index.php?option=com_content&amp;view=category&amp;layout=blog&amp;id=37&amp;Itemid=65" TargetMode="External"/><Relationship Id="rId503" Type="http://schemas.openxmlformats.org/officeDocument/2006/relationships/hyperlink" Target="http://oblrada.kharkov.ua/ua/contests-grants" TargetMode="External"/><Relationship Id="rId8" Type="http://schemas.openxmlformats.org/officeDocument/2006/relationships/hyperlink" Target="https://chor.gov.ua/normativni-dokumenti/protokoli-sesij" TargetMode="External"/><Relationship Id="rId142" Type="http://schemas.openxmlformats.org/officeDocument/2006/relationships/hyperlink" Target="https://oblrada.dp.gov.ua/diyalnist/konkursy/&#1110;&#1085;&#1092;&#1086;&#1088;&#1084;&#1072;&#1094;&#1110;&#1081;&#1085;&#1077;-&#1087;&#1086;&#1074;&#1110;&#1076;&#1086;&#1084;&#1083;&#1077;&#1085;&#1085;&#1103;/" TargetMode="External"/><Relationship Id="rId184" Type="http://schemas.openxmlformats.org/officeDocument/2006/relationships/hyperlink" Target="http://oblrada-pl.gov.ua/index.php?option=com_content&amp;view=article&amp;id=3613&amp;Itemid=173" TargetMode="External"/><Relationship Id="rId391" Type="http://schemas.openxmlformats.org/officeDocument/2006/relationships/hyperlink" Target="http://te-rada.org/?id=45" TargetMode="External"/><Relationship Id="rId405" Type="http://schemas.openxmlformats.org/officeDocument/2006/relationships/hyperlink" Target="http://www.oblrada.kharkov.ua/ua/deputies" TargetMode="External"/><Relationship Id="rId447" Type="http://schemas.openxmlformats.org/officeDocument/2006/relationships/hyperlink" Target="https://km-oblrada.gov.ua/proekti-rishen/proekti-rishen-radi-yaki-proponuyutsya-dlya-rozglyadu/" TargetMode="External"/><Relationship Id="rId251" Type="http://schemas.openxmlformats.org/officeDocument/2006/relationships/hyperlink" Target="https://www.facebook.com/kyivoblrada/" TargetMode="External"/><Relationship Id="rId489" Type="http://schemas.openxmlformats.org/officeDocument/2006/relationships/hyperlink" Target="https://chor.gov.ua/mediateka/videogalereya" TargetMode="External"/><Relationship Id="rId46" Type="http://schemas.openxmlformats.org/officeDocument/2006/relationships/hyperlink" Target="http://property.odessa.gov.ua/perelik-obyektiv/" TargetMode="External"/><Relationship Id="rId293" Type="http://schemas.openxmlformats.org/officeDocument/2006/relationships/hyperlink" Target="https://www.mk-oblrada.gov.ua/deputatskyy-korpus" TargetMode="External"/><Relationship Id="rId307" Type="http://schemas.openxmlformats.org/officeDocument/2006/relationships/hyperlink" Target="https://www.mk-oblrada.gov.ua/oblasni-programy" TargetMode="External"/><Relationship Id="rId349" Type="http://schemas.openxmlformats.org/officeDocument/2006/relationships/hyperlink" Target="https://www.facebook.com/poltava.council&#1086;&#1089;&#1090;&#1072;&#1085;&#1085;&#1103;%20&#1085;&#1086;&#1074;&#1080;&#1085;&#1072;%20&#1074;&#1110;&#1076;%202%20&#1082;&#1074;&#1110;&#1090;&#1085;&#1103;%202019%20&#1088;." TargetMode="External"/><Relationship Id="rId514" Type="http://schemas.openxmlformats.org/officeDocument/2006/relationships/hyperlink" Target="http://www.oblrada.kharkov.ua/ua/public-information/vidkryti-dani/zvit-pro-vykorystannia-biudzhetnykh-koshtiv-dlia-rozporiadnykiv-informatsii-iaki-vykorystovuiut-biudzhetni-koshty-v-tomu-chysli-za-okremymy-biudzhetnymy-prohramamy" TargetMode="External"/><Relationship Id="rId88" Type="http://schemas.openxmlformats.org/officeDocument/2006/relationships/hyperlink" Target="https://vinrada.gov.ua/perelik_dovgostrokovih_program.htm" TargetMode="External"/><Relationship Id="rId111" Type="http://schemas.openxmlformats.org/officeDocument/2006/relationships/hyperlink" Target="http://volynrada.gov.ua/communal/list" TargetMode="External"/><Relationship Id="rId153" Type="http://schemas.openxmlformats.org/officeDocument/2006/relationships/hyperlink" Target="https://zt.gov.ua/index.php/%D0%BE%D0%B1%D0%BB%D0%B0%D1%81%D0%BD%D0%B8%D0%B9-%D0%B1%D1%8E%D0%B4%D0%B6%D0%B5%D1%82-%D0%BD%D0%B0-%D0%BC%D0%B0%D0%BF%D1%96.html" TargetMode="External"/><Relationship Id="rId195" Type="http://schemas.openxmlformats.org/officeDocument/2006/relationships/hyperlink" Target="http://zor.gov.ua/content/dostup-do-publichnoyi-informaciyi" TargetMode="External"/><Relationship Id="rId209" Type="http://schemas.openxmlformats.org/officeDocument/2006/relationships/hyperlink" Target="https://zor.gov.ua/content/2020-rik" TargetMode="External"/><Relationship Id="rId360" Type="http://schemas.openxmlformats.org/officeDocument/2006/relationships/hyperlink" Target="https://rivnerayrada.rv.ua/samovryaduvannya/konkursu-proektu" TargetMode="External"/><Relationship Id="rId416" Type="http://schemas.openxmlformats.org/officeDocument/2006/relationships/hyperlink" Target="http://khor.gov.ua/oblasnyj-konkurs-proektiv-rozvytku/" TargetMode="External"/><Relationship Id="rId220" Type="http://schemas.openxmlformats.org/officeDocument/2006/relationships/hyperlink" Target="http://www.orada.if.ua/&#1088;&#1110;&#1096;&#1077;&#1085;&#1085;&#1103;-&#1086;&#1073;&#1083;&#1072;&#1089;&#1085;&#1086;&#1111;-&#1088;&#1072;&#1076;&#1080;/" TargetMode="External"/><Relationship Id="rId458" Type="http://schemas.openxmlformats.org/officeDocument/2006/relationships/hyperlink" Target="https://www.oblradack.gov.ua/byudzhet-2021" TargetMode="External"/><Relationship Id="rId15" Type="http://schemas.openxmlformats.org/officeDocument/2006/relationships/hyperlink" Target="https://chor.gov.ua/oblasni-programi/item/6525-chynni-oblasni-prohramy-zizminamy" TargetMode="External"/><Relationship Id="rId57" Type="http://schemas.openxmlformats.org/officeDocument/2006/relationships/hyperlink" Target="https://vinrada.gov.ua/spisok_deputativ_po_komisiyah.htm" TargetMode="External"/><Relationship Id="rId262" Type="http://schemas.openxmlformats.org/officeDocument/2006/relationships/hyperlink" Target="https://www.oblrada.kr.ua/konkursni-torgi" TargetMode="External"/><Relationship Id="rId318" Type="http://schemas.openxmlformats.org/officeDocument/2006/relationships/hyperlink" Target="http://oblrada.odessa.gov.ua/zvernennya-gromadyan/statyctychni-dani/" TargetMode="External"/><Relationship Id="rId99" Type="http://schemas.openxmlformats.org/officeDocument/2006/relationships/hyperlink" Target="http://volynrada.gov.ua/actualna-informacia/proyekt-poryadku-dennogo-4-sesiyi,%20&#1072;%20&#1090;&#1072;&#1082;&#1086;&#1078;%20&#1110;&#1085;&#1092;&#1086;&#1088;&#1084;&#1072;&#1094;&#1110;&#1103;%20&#1076;&#1091;&#1073;&#1083;&#1102;&#1108;&#1090;&#1100;&#1089;&#1103;%20%20&#1074;%20&#1089;&#1090;&#1088;&#1110;&#1095;&#1094;&#1110;%20&#1085;&#1086;&#1074;&#1080;&#1085;" TargetMode="External"/><Relationship Id="rId122" Type="http://schemas.openxmlformats.org/officeDocument/2006/relationships/hyperlink" Target="http://volynrada.gov.ua/order/pro-zatverdzhennya-poryadku-provedennya-ispitu-kandidativ-na-zamishchennya-vakantnikh-posad-po" TargetMode="External"/><Relationship Id="rId164" Type="http://schemas.openxmlformats.org/officeDocument/2006/relationships/hyperlink" Target="https://zakarpat-rada.gov.ua/category/proekty-rishennya/" TargetMode="External"/><Relationship Id="rId371" Type="http://schemas.openxmlformats.org/officeDocument/2006/relationships/hyperlink" Target="https://sorada.gov.ua/pro-oblasnu-radu/34-about-sumy-oblast-council/17392-petitions.html" TargetMode="External"/><Relationship Id="rId427" Type="http://schemas.openxmlformats.org/officeDocument/2006/relationships/hyperlink" Target="http://khor.gov.ua/ogoloshennya-konkursu-na-posady-kerivnykiv-komunalnyh-pidpryyemstv-ustanov-ta-zakladiv/" TargetMode="External"/><Relationship Id="rId469" Type="http://schemas.openxmlformats.org/officeDocument/2006/relationships/hyperlink" Target="http://oblrada.cv.ua/news/70035/" TargetMode="External"/><Relationship Id="rId26" Type="http://schemas.openxmlformats.org/officeDocument/2006/relationships/hyperlink" Target="https://chor.gov.ua/component/k2/item/8657-pro-zatverdzhennia-poriadku-provedennia-konkursu-na-zaniattia-pos" TargetMode="External"/><Relationship Id="rId231" Type="http://schemas.openxmlformats.org/officeDocument/2006/relationships/hyperlink" Target="http://www.orada.if.ua/&#1076;&#1086;&#1082;&#1091;&#1084;&#1077;&#1085;&#1090;&#1080;/&#1076;&#1086;&#1082;&#1091;&#1084;&#1077;&#1085;&#1090;&#1080;-&#1091;&#1087;&#1088;&#1072;&#1074;&#1083;&#1110;&#1085;&#1085;&#1103;-&#1086;&#1073;&#1108;&#1082;&#1090;&#1072;&#1084;&#1080;/&#1087;&#1086;&#1074;&#1110;&#1076;&#1086;&#1084;&#1083;&#1077;&#1085;&#1085;&#1103;/" TargetMode="External"/><Relationship Id="rId273" Type="http://schemas.openxmlformats.org/officeDocument/2006/relationships/hyperlink" Target="https://www.oblrada.kr.ua/aktualno" TargetMode="External"/><Relationship Id="rId329" Type="http://schemas.openxmlformats.org/officeDocument/2006/relationships/hyperlink" Target="http://oblrada.odessa.gov.ua/odeska-oblast/strategichni-ta-programni-dokumenty-oblasti/perelik-diyuchyh-regionalnyh-tsilovyh-ta-kompleksnyh-program-odeskoyi-oblasti/" TargetMode="External"/><Relationship Id="rId480" Type="http://schemas.openxmlformats.org/officeDocument/2006/relationships/hyperlink" Target="http://oblrada.cv.ua/activity/communal/" TargetMode="External"/><Relationship Id="rId68" Type="http://schemas.openxmlformats.org/officeDocument/2006/relationships/hyperlink" Target="https://vinrada.gov.ua/ogoloshennya-86.htm" TargetMode="External"/><Relationship Id="rId133" Type="http://schemas.openxmlformats.org/officeDocument/2006/relationships/hyperlink" Target="https://oblrada.dp.gov.ua/category/komissions/komis-soc-econom/" TargetMode="External"/><Relationship Id="rId175" Type="http://schemas.openxmlformats.org/officeDocument/2006/relationships/hyperlink" Target="https://zakarpat-rada.gov.ua/category/announcement/" TargetMode="External"/><Relationship Id="rId340" Type="http://schemas.openxmlformats.org/officeDocument/2006/relationships/hyperlink" Target="http://oblrada-pl.gov.ua/uploads/123456789.pdf" TargetMode="External"/><Relationship Id="rId200" Type="http://schemas.openxmlformats.org/officeDocument/2006/relationships/hyperlink" Target="https://www.dzo.com.ua/companies/18061%20(&#1040;&#1088;&#1093;&#1110;&#1074;)" TargetMode="External"/><Relationship Id="rId382" Type="http://schemas.openxmlformats.org/officeDocument/2006/relationships/hyperlink" Target="https://sorada.gov.ua/pro-oblasnu-radu/vykonavchyj-aparat/pravyla-etychnoji-povedinky-posadovyh-osib-mistsevogo-samovrjaduvannja.html" TargetMode="External"/><Relationship Id="rId438" Type="http://schemas.openxmlformats.org/officeDocument/2006/relationships/hyperlink" Target="https://km-oblrada.gov.ua/v-agencziyi-regionalnogo-rozvytku-hmelnyczkoyi-oblasti-obraly-peremozhcziv-konkursu-idej/" TargetMode="External"/><Relationship Id="rId242" Type="http://schemas.openxmlformats.org/officeDocument/2006/relationships/hyperlink" Target="https://kor.gov.ua/pres-tsentr/podii.html" TargetMode="External"/><Relationship Id="rId284" Type="http://schemas.openxmlformats.org/officeDocument/2006/relationships/hyperlink" Target="https://petition.e-dem.ua/lviv-or" TargetMode="External"/><Relationship Id="rId491" Type="http://schemas.openxmlformats.org/officeDocument/2006/relationships/hyperlink" Target="https://ukm.chor.gov.ua/2016-02-05-07-05-44" TargetMode="External"/><Relationship Id="rId505" Type="http://schemas.openxmlformats.org/officeDocument/2006/relationships/hyperlink" Target="http://www.oblrada.kharkov.ua/ua/contests-grants" TargetMode="External"/><Relationship Id="rId37" Type="http://schemas.openxmlformats.org/officeDocument/2006/relationships/hyperlink" Target="https://kor.gov.ua/kyivska_oblast/pro_oblast.html" TargetMode="External"/><Relationship Id="rId79" Type="http://schemas.openxmlformats.org/officeDocument/2006/relationships/hyperlink" Target="https://vinrada.gov.ua/2020-rik.htm" TargetMode="External"/><Relationship Id="rId102" Type="http://schemas.openxmlformats.org/officeDocument/2006/relationships/hyperlink" Target="http://volynrada.gov.ua/general-information" TargetMode="External"/><Relationship Id="rId144" Type="http://schemas.openxmlformats.org/officeDocument/2006/relationships/hyperlink" Target="https://oblrada.dp.gov.ua/diyalnist/zakladi-utanovi/konkurs/%d0%bf%d0%be%d0%b2%d1%96%d0%b4%d0%be%d0%bc%d0%bb%d0%b5%d0%bd%d0%bd%d1%8f-62/" TargetMode="External"/><Relationship Id="rId90" Type="http://schemas.openxmlformats.org/officeDocument/2006/relationships/hyperlink" Target="http://www.vinrada.gov.ua/ogoloshennya-pro-konkurs.htm" TargetMode="External"/><Relationship Id="rId186" Type="http://schemas.openxmlformats.org/officeDocument/2006/relationships/hyperlink" Target="https://sorada.gov.ua/pro-oblasnu-radu/kerivnytstvo-oblasnoji-rady.html" TargetMode="External"/><Relationship Id="rId351" Type="http://schemas.openxmlformats.org/officeDocument/2006/relationships/hyperlink" Target="https://ror.gov.ua/postiini-komisiyi" TargetMode="External"/><Relationship Id="rId393" Type="http://schemas.openxmlformats.org/officeDocument/2006/relationships/hyperlink" Target="http://te-rada.org/list/?t=35&amp;s=rada&#1074;&#1110;&#1076;&#1089;&#1091;&#1090;&#1085;&#1110;&#1081;%20&#1087;&#1083;&#1072;&#1085;%20&#1085;&#1072;%202020%20&#1088;&#1110;&#1082;" TargetMode="External"/><Relationship Id="rId407" Type="http://schemas.openxmlformats.org/officeDocument/2006/relationships/hyperlink" Target="http://khor.gov.ua/zvernennya-gromadyan/" TargetMode="External"/><Relationship Id="rId449" Type="http://schemas.openxmlformats.org/officeDocument/2006/relationships/hyperlink" Target="http://km-oblrada.gov.ua/programi-regionalnogo-rozvitku/" TargetMode="External"/><Relationship Id="rId211" Type="http://schemas.openxmlformats.org/officeDocument/2006/relationships/hyperlink" Target="http://zor.gov.ua/node/4578/&#1110;&#1085;&#1092;&#1086;&#1088;&#1084;&#1072;&#1094;&#1110;&#1103;%20&#1108;%20&#1083;&#1080;&#1096;&#1077;%20&#1079;&#1072;%202016%20&#1088;&#1110;&#1082;" TargetMode="External"/><Relationship Id="rId253" Type="http://schemas.openxmlformats.org/officeDocument/2006/relationships/hyperlink" Target="https://oblrada.kr.ua/vikonavchij-aparat" TargetMode="External"/><Relationship Id="rId295" Type="http://schemas.openxmlformats.org/officeDocument/2006/relationships/hyperlink" Target="https://www.mk-oblrada.gov.ua/struktura-mykolaivskoi-oblasnoi-rady" TargetMode="External"/><Relationship Id="rId309" Type="http://schemas.openxmlformats.org/officeDocument/2006/relationships/hyperlink" Target="https://www.mk-oblrada.gov.ua/poryadok-provedennya-konkursu-na-zamishchennya-vakantnyh-posad" TargetMode="External"/><Relationship Id="rId460" Type="http://schemas.openxmlformats.org/officeDocument/2006/relationships/hyperlink" Target="https://www.oblradack.gov.ua/materiali-chergovoyi-sesyi-oblasnoyi-radi" TargetMode="External"/><Relationship Id="rId516" Type="http://schemas.openxmlformats.org/officeDocument/2006/relationships/hyperlink" Target="https://www.ts.lica.com.ua/?p=0&amp;type=1&amp;base=77&amp;menu=377444&amp;id=16636" TargetMode="External"/><Relationship Id="rId48" Type="http://schemas.openxmlformats.org/officeDocument/2006/relationships/hyperlink" Target="http://oblrada.odessa.gov.ua/pro-oblasnu-radu/derzhavni-zakupivli/odeska-oblasna-rada/" TargetMode="External"/><Relationship Id="rId113" Type="http://schemas.openxmlformats.org/officeDocument/2006/relationships/hyperlink" Target="http://volynrada.gov.ua/communal/polozhennya-pro-diyalnist-auktsionnoyi-komisiyi-z-prodazhu-ob-yektiv-maloyi-privatizatsiyi-" TargetMode="External"/><Relationship Id="rId320" Type="http://schemas.openxmlformats.org/officeDocument/2006/relationships/hyperlink" Target="http://oblrada.odessa.gov.ua/wp-content/uploads/Pravyla-propusknogo-rezhymu-2017-.pdf" TargetMode="External"/><Relationship Id="rId155" Type="http://schemas.openxmlformats.org/officeDocument/2006/relationships/hyperlink" Target="https://zt.gov.ua/index.php/ofitsijni-dokumenti/kadrova-politika/2012-09-24-21-09-36.html" TargetMode="External"/><Relationship Id="rId197" Type="http://schemas.openxmlformats.org/officeDocument/2006/relationships/hyperlink" Target="http://zor.gov.ua/zap-krai" TargetMode="External"/><Relationship Id="rId362" Type="http://schemas.openxmlformats.org/officeDocument/2006/relationships/hyperlink" Target="https://ror.gov.ua/proyekti-rishen-oblasnoyi-radi" TargetMode="External"/><Relationship Id="rId418" Type="http://schemas.openxmlformats.org/officeDocument/2006/relationships/hyperlink" Target="http://khor.gov.ua/zakupivli-tovariv-robit-ta-poslug-za-derzhavni-koshty/%20-&#1088;&#1086;&#1079;&#1076;&#1110;&#1083;%20&#1089;&#1090;&#1074;&#1086;&#1088;&#1077;&#1085;&#1086;,%20&#1087;&#1088;&#1086;&#1090;&#1077;%20&#1074;%20&#1085;&#1100;&#1086;&#1084;&#1091;%20&#1074;&#1110;&#1076;&#1089;&#1091;&#1090;&#1085;&#1103;%20&#1110;&#1085;&#1092;&#1086;&#1088;&#1084;&#1072;&#1094;&#1110;&#1103;" TargetMode="External"/><Relationship Id="rId222" Type="http://schemas.openxmlformats.org/officeDocument/2006/relationships/hyperlink" Target="https://e-dem.in.ua/ivano-frankivsk-or%20&#1087;&#1086;&#1089;&#1080;&#1083;&#1072;&#1085;&#1085;&#1103;%20&#1085;&#1077;&#1072;&#1082;&#1090;&#1080;&#1074;&#1085;&#1077;" TargetMode="External"/><Relationship Id="rId264" Type="http://schemas.openxmlformats.org/officeDocument/2006/relationships/hyperlink" Target="https://oblrada.kr.ua/informatsijna-baza" TargetMode="External"/><Relationship Id="rId471" Type="http://schemas.openxmlformats.org/officeDocument/2006/relationships/hyperlink" Target="http://oblrada.cv.ua/activity/permanent_committee/" TargetMode="External"/><Relationship Id="rId17" Type="http://schemas.openxmlformats.org/officeDocument/2006/relationships/hyperlink" Target="https://chor.gov.ua/normativni-dokumenti/rishennya/item/6297-pro-zatverdzhennia-perelikiv-ob-iektiv-spilnoi-vlasnosti-terytori" TargetMode="External"/><Relationship Id="rId59" Type="http://schemas.openxmlformats.org/officeDocument/2006/relationships/hyperlink" Target="http://www.vinrada.gov.ua/grafik-provedennya-zasidan-postijnih-komisij.htm" TargetMode="External"/><Relationship Id="rId124" Type="http://schemas.openxmlformats.org/officeDocument/2006/relationships/hyperlink" Target="http://volynrada.gov.ua/node/45248&#1076;&#1072;&#1085;&#1110;%20&#1108;%20&#1083;&#1080;&#1096;&#1077;%20&#1079;&#1072;%202014-2015%20&#1088;&#1088;." TargetMode="External"/><Relationship Id="rId70" Type="http://schemas.openxmlformats.org/officeDocument/2006/relationships/hyperlink" Target="https://vinrada.gov.ua/richnij-plan-zakupivel-na-2020-rik.htm" TargetMode="External"/><Relationship Id="rId166" Type="http://schemas.openxmlformats.org/officeDocument/2006/relationships/hyperlink" Target="https://zakarpat-rada.gov.ua/oblasna-rada/postijni-komisiji/" TargetMode="External"/><Relationship Id="rId331" Type="http://schemas.openxmlformats.org/officeDocument/2006/relationships/hyperlink" Target="https://www.facebook.com/OblasnaRadaOdesa/&#1086;&#1089;&#1090;&#1072;&#1085;&#1085;&#1108;%20&#1087;&#1086;&#1074;&#1110;&#1076;&#1086;&#1084;&#1083;&#1077;&#1085;&#1085;&#1103;%20&#1074;&#1110;&#1076;%2018%20&#1075;&#1088;&#1091;&#1076;&#1085;&#1103;%202020%20&#1088;." TargetMode="External"/><Relationship Id="rId373" Type="http://schemas.openxmlformats.org/officeDocument/2006/relationships/hyperlink" Target="https://sorada.gov.ua/grants.html" TargetMode="External"/><Relationship Id="rId429" Type="http://schemas.openxmlformats.org/officeDocument/2006/relationships/hyperlink" Target="http://khor.gov.ua/ogoloshennya-konkursu-na-posady-kerivnykiv-komunalnyh-pidpryyemstv-ustanov-ta-zakladiv/" TargetMode="External"/><Relationship Id="rId1" Type="http://schemas.openxmlformats.org/officeDocument/2006/relationships/hyperlink" Target="https://chor.gov.ua/normativni-dokumenti/rishennya/itemlist/category/231-7-sklikannya" TargetMode="External"/><Relationship Id="rId233" Type="http://schemas.openxmlformats.org/officeDocument/2006/relationships/hyperlink" Target="http://www.orada.if.ua/&#1076;&#1086;&#1082;&#1091;&#1084;&#1077;&#1085;&#1090;&#1080;/&#1076;&#1086;&#1082;&#1091;&#1084;&#1077;&#1085;&#1090;&#1080;-&#1091;&#1087;&#1088;&#1072;&#1074;&#1083;&#1110;&#1085;&#1085;&#1103;-&#1086;&#1073;&#1108;&#1082;&#1090;&#1072;&#1084;&#1080;/&#1088;&#1077;&#1079;&#1091;&#1083;&#1100;&#1090;&#1072;&#1090;&#1080;-&#1082;&#1086;&#1085;&#1082;&#1091;&#1088;&#1089;&#1110;&#1074;/" TargetMode="External"/><Relationship Id="rId440" Type="http://schemas.openxmlformats.org/officeDocument/2006/relationships/hyperlink" Target="http://km-oblrada.gov.ua/derzhavni-zakupivli-orenda/plan-provedennya-zakupivel-tovariv-robit-poslug-za-byudzhetni-koshti/%20&#1087;&#1083;&#1072;&#1085;%20&#1079;&#1072;&#1082;&#1091;&#1087;&#1110;&#1074;&#1077;&#1083;&#1100;%20&#1079;&#1072;%202017-2020%20&#1088;&#1086;&#1082;&#1080;%20&#1074;&#1110;&#1076;&#1089;&#1091;&#1090;&#1085;&#1110;&#1081;" TargetMode="External"/><Relationship Id="rId28" Type="http://schemas.openxmlformats.org/officeDocument/2006/relationships/hyperlink" Target="https://chor.gov.ua/antikoruptsijna-diyalnist" TargetMode="External"/><Relationship Id="rId275" Type="http://schemas.openxmlformats.org/officeDocument/2006/relationships/hyperlink" Target="https://www.facebook.com/kr.oblrada/" TargetMode="External"/><Relationship Id="rId300" Type="http://schemas.openxmlformats.org/officeDocument/2006/relationships/hyperlink" Target="https://www.mk-oblrada.gov.ua/oblasni-programy" TargetMode="External"/><Relationship Id="rId482" Type="http://schemas.openxmlformats.org/officeDocument/2006/relationships/hyperlink" Target="http://oblrada.cv.ua/documents/&#1060;&#1072;&#1081;&#1083;%20ris%2020_6_158.rar" TargetMode="External"/><Relationship Id="rId81" Type="http://schemas.openxmlformats.org/officeDocument/2006/relationships/hyperlink" Target="https://vinrada.gov.ua/rishennya-pro-oblasnij-bjudzhet-na-2021-rik.htm" TargetMode="External"/><Relationship Id="rId135" Type="http://schemas.openxmlformats.org/officeDocument/2006/relationships/hyperlink" Target="https://oblrada.dp.gov.ua/region/passport-oblasti/" TargetMode="External"/><Relationship Id="rId177" Type="http://schemas.openxmlformats.org/officeDocument/2006/relationships/hyperlink" Target="https://zakarpat-rada.gov.ua/normatyvni-dokumenty/rehlament-roboty/" TargetMode="External"/><Relationship Id="rId342" Type="http://schemas.openxmlformats.org/officeDocument/2006/relationships/hyperlink" Target="http://oblrada-pl.gov.ua/index.php?option=com_content&amp;view=article&amp;id=10236&amp;Itemid=220" TargetMode="External"/><Relationship Id="rId384" Type="http://schemas.openxmlformats.org/officeDocument/2006/relationships/hyperlink" Target="https://sorada.gov.ua/pro-oblasnu-radu/zapobigannja-projavam-koruptsiji.html" TargetMode="External"/><Relationship Id="rId202" Type="http://schemas.openxmlformats.org/officeDocument/2006/relationships/hyperlink" Target="https://zor.gov.ua/content/regulyatorni-akty" TargetMode="External"/><Relationship Id="rId244" Type="http://schemas.openxmlformats.org/officeDocument/2006/relationships/hyperlink" Target="https://kor.gov.ua/robota_rady/rishennia.html" TargetMode="External"/><Relationship Id="rId39" Type="http://schemas.openxmlformats.org/officeDocument/2006/relationships/hyperlink" Target="https://lvivoblrada.gov.ua/pidsumkovi-zviti-2016-2020-rokiv" TargetMode="External"/><Relationship Id="rId286" Type="http://schemas.openxmlformats.org/officeDocument/2006/relationships/hyperlink" Target="https://lvivoblrada.gov.ua/activity/maino-spilnoji-vlasnosti/maino-spilnoji-vlasnosti-1" TargetMode="External"/><Relationship Id="rId451" Type="http://schemas.openxmlformats.org/officeDocument/2006/relationships/hyperlink" Target="http://km-oblrada.gov.ua/zapobigannya-korupcii/" TargetMode="External"/><Relationship Id="rId493" Type="http://schemas.openxmlformats.org/officeDocument/2006/relationships/hyperlink" Target="https://chor.gov.ua/normativni-dokumenti/rishennya/item/6297-pro-zatverdzhennia-perelikiv-ob-iektiv-spilnoi-vlasnosti-terytori" TargetMode="External"/><Relationship Id="rId507" Type="http://schemas.openxmlformats.org/officeDocument/2006/relationships/hyperlink" Target="http://www.oblrada.kharkov.ua/ua/component/content/article/166-ukraine/documents/derzhavni-zakupivli/14990-richnij-plan-zakupivel-na-2016-rik-iz-zminami?Itemid=1319" TargetMode="External"/><Relationship Id="rId50" Type="http://schemas.openxmlformats.org/officeDocument/2006/relationships/hyperlink" Target="https://oblrada-pl.gov.ua/index.php?option=com_content&amp;view=article&amp;id=12659&amp;Itemid=234" TargetMode="External"/><Relationship Id="rId104" Type="http://schemas.openxmlformats.org/officeDocument/2006/relationships/hyperlink" Target="https://petition.e-dem.ua/volyn-or/petition/All" TargetMode="External"/><Relationship Id="rId146" Type="http://schemas.openxmlformats.org/officeDocument/2006/relationships/hyperlink" Target="https://www.facebook.com/dniprorada" TargetMode="External"/><Relationship Id="rId188" Type="http://schemas.openxmlformats.org/officeDocument/2006/relationships/hyperlink" Target="http://km-oblrada.gov.ua/contacts/" TargetMode="External"/><Relationship Id="rId311" Type="http://schemas.openxmlformats.org/officeDocument/2006/relationships/hyperlink" Target="http://oblrada.odessa.gov.ua/pro-oblasnu-radu/deputatskyj-korpus/postijni-komisiyi/" TargetMode="External"/><Relationship Id="rId353" Type="http://schemas.openxmlformats.org/officeDocument/2006/relationships/hyperlink" Target="https://ror.gov.ua/rishennya-oblasnoyi-radi-8-sklikannya" TargetMode="External"/><Relationship Id="rId395" Type="http://schemas.openxmlformats.org/officeDocument/2006/relationships/hyperlink" Target="http://te-rada.org/?id=86" TargetMode="External"/><Relationship Id="rId409" Type="http://schemas.openxmlformats.org/officeDocument/2006/relationships/hyperlink" Target="http://khor.gov.ua/proekty-rishen/" TargetMode="External"/><Relationship Id="rId92" Type="http://schemas.openxmlformats.org/officeDocument/2006/relationships/hyperlink" Target="https://vinrada.gov.ua/osnovni-zasadi-ochischennya-vladi.htm" TargetMode="External"/><Relationship Id="rId213" Type="http://schemas.openxmlformats.org/officeDocument/2006/relationships/hyperlink" Target="http://zor.gov.ua/content/povidomlennya-pro-korupciyu" TargetMode="External"/><Relationship Id="rId420" Type="http://schemas.openxmlformats.org/officeDocument/2006/relationships/hyperlink" Target="http://khor.gov.ua/pryvatyzatsiya/" TargetMode="External"/><Relationship Id="rId255" Type="http://schemas.openxmlformats.org/officeDocument/2006/relationships/hyperlink" Target="https://oblrada.kr.ua/videozapisi-zasidan" TargetMode="External"/><Relationship Id="rId297" Type="http://schemas.openxmlformats.org/officeDocument/2006/relationships/hyperlink" Target="https://www.mk-oblrada.gov.ua/pishennya-oblasnoi-rady?group_id=187" TargetMode="External"/><Relationship Id="rId462" Type="http://schemas.openxmlformats.org/officeDocument/2006/relationships/hyperlink" Target="https://www.oblradack.gov.ua/files/docs/Vakansii/Porjadok_konkurs.pdf" TargetMode="External"/><Relationship Id="rId518" Type="http://schemas.openxmlformats.org/officeDocument/2006/relationships/hyperlink" Target="http://www.ts.lica.com.ua/?type=1&amp;base=77&amp;menu=367997&amp;id=2512" TargetMode="External"/><Relationship Id="rId115" Type="http://schemas.openxmlformats.org/officeDocument/2006/relationships/hyperlink" Target="http://volynrada.gov.ua/communal/polozhennya-pro-orendu-nerukhomogo-maina-spilnoyi-vlasnosti-teritorialnikh-gromad-sil-selis" TargetMode="External"/><Relationship Id="rId157" Type="http://schemas.openxmlformats.org/officeDocument/2006/relationships/hyperlink" Target="http://zhytomyrschyna.zt.ua/" TargetMode="External"/><Relationship Id="rId322" Type="http://schemas.openxmlformats.org/officeDocument/2006/relationships/hyperlink" Target="http://oblrada.odessa.gov.ua/pro-oblasnu-radu/napryamky-diyalnosti/mizhnarodna-diyalnist-ta-prykordonne-spivrobitnytstvo/" TargetMode="External"/><Relationship Id="rId364" Type="http://schemas.openxmlformats.org/officeDocument/2006/relationships/hyperlink" Target="https://ror.gov.ua/zapobigannya-corypcii" TargetMode="External"/><Relationship Id="rId61" Type="http://schemas.openxmlformats.org/officeDocument/2006/relationships/hyperlink" Target="http://www.vinrada.gov.ua/protokoli-ta-visnovki-21.htm" TargetMode="External"/><Relationship Id="rId199" Type="http://schemas.openxmlformats.org/officeDocument/2006/relationships/hyperlink" Target="http://zor.gov.ua/content/derzhavni-zakupivli" TargetMode="External"/><Relationship Id="rId19" Type="http://schemas.openxmlformats.org/officeDocument/2006/relationships/hyperlink" Target="https://ukm.chor.gov.ua/normativni-dokumenti/normativno-pravova-informatsiya/item/641-polozhennia-pro-poriadok-peredachi-ob-iektiv-prava-spilnoi-vlasno" TargetMode="External"/><Relationship Id="rId224" Type="http://schemas.openxmlformats.org/officeDocument/2006/relationships/hyperlink" Target="http://www.orada.if.ua/en/regional-council/contacts/" TargetMode="External"/><Relationship Id="rId266" Type="http://schemas.openxmlformats.org/officeDocument/2006/relationships/hyperlink" Target="https://www.oblrada.kr.ua/garyacha-informatsiya" TargetMode="External"/><Relationship Id="rId431" Type="http://schemas.openxmlformats.org/officeDocument/2006/relationships/hyperlink" Target="http://km-oblrada.gov.ua/vii-sklikannya/" TargetMode="External"/><Relationship Id="rId473" Type="http://schemas.openxmlformats.org/officeDocument/2006/relationships/hyperlink" Target="http://oblrada.cv.ua/document/pub_info/" TargetMode="External"/><Relationship Id="rId30" Type="http://schemas.openxmlformats.org/officeDocument/2006/relationships/hyperlink" Target="https://kor.gov.ua/kyivska_oblast/pidporiadkovani_pidpryiemstva/komunalni_pidpryiemstva.html" TargetMode="External"/><Relationship Id="rId126" Type="http://schemas.openxmlformats.org/officeDocument/2006/relationships/hyperlink" Target="http://volynrada.gov.ua/node/59183" TargetMode="External"/><Relationship Id="rId168" Type="http://schemas.openxmlformats.org/officeDocument/2006/relationships/hyperlink" Target="https://zakarpat-rada.gov.ua/normatyvni-dokumenty/rishennya-rady/vii-sklykannya/xvii-sesiya-20-12-2019/" TargetMode="External"/><Relationship Id="rId333" Type="http://schemas.openxmlformats.org/officeDocument/2006/relationships/hyperlink" Target="http://oblrada-pl.gov.ua/index.php?option=com_content&amp;view=article&amp;id=10469&amp;Itemid=37" TargetMode="External"/><Relationship Id="rId72" Type="http://schemas.openxmlformats.org/officeDocument/2006/relationships/hyperlink" Target="https://vinrada.gov.ua/2020-rik-2.htm" TargetMode="External"/><Relationship Id="rId375" Type="http://schemas.openxmlformats.org/officeDocument/2006/relationships/hyperlink" Target="https://sorada.gov.ua/derzhavni-zakupivli.html" TargetMode="External"/><Relationship Id="rId3" Type="http://schemas.openxmlformats.org/officeDocument/2006/relationships/hyperlink" Target="https://chor.gov.ua/nash-kray" TargetMode="External"/><Relationship Id="rId235" Type="http://schemas.openxmlformats.org/officeDocument/2006/relationships/hyperlink" Target="https://www.orada.if.ua/&#1086;&#1073;&#1083;&#1072;&#1089;&#1085;&#1072;-&#1088;&#1072;&#1076;&#1072;/&#1088;&#1077;&#1075;&#1083;&#1072;&#1084;&#1077;&#1085;&#1090;-&#1086;&#1073;&#1083;&#1072;&#1089;&#1085;&#1086;&#1111;-&#1088;&#1072;&#1076;&#1080;/" TargetMode="External"/><Relationship Id="rId277" Type="http://schemas.openxmlformats.org/officeDocument/2006/relationships/hyperlink" Target="https://mail.lvivoblrada.gov.ua/the-structure/postiini-deputatski-komisiji-1" TargetMode="External"/><Relationship Id="rId400" Type="http://schemas.openxmlformats.org/officeDocument/2006/relationships/hyperlink" Target="http://te-rada.org/list/?t=29&amp;s=rada&#1054;&#1087;&#1091;&#1073;&#1083;&#1110;&#1082;&#1086;&#1074;&#1072;&#1085;&#1086;%20&#1088;&#1077;&#1079;&#1091;&#1083;&#1100;&#1090;&#1072;&#1090;&#1080;%20%20&#1082;&#1086;&#1085;&#1082;&#1091;&#1088;&#1089;&#1091;%20&#1085;&#1072;%20&#1087;&#1088;&#1072;&#1074;&#1086;%20&#1086;&#1088;&#1077;&#1085;&#1076;&#1080;%20&#1084;&#1072;&#1081;&#1085;&#1072;%20&#1086;&#1073;&#8217;&#1108;&#1082;&#1090;&#1110;&#1074;%20&#1089;&#1087;&#1110;&#1083;&#1100;&#1085;&#1086;&#1111;%20&#1074;&#1083;&#1072;&#1089;&#1085;&#1086;&#1089;&#1090;&#1110;%20&#1090;&#1077;&#1088;&#1080;&#1090;&#1086;&#1088;&#1110;&#1072;&#1083;&#1100;&#1085;&#1080;&#1093;%20&#1075;&#1088;&#1086;&#1084;&#1072;&#1076;%20&#1089;&#1110;&#1083;,%20&#1089;&#1077;&#1083;&#1080;&#1097;,%20&#1084;&#1110;&#1089;&#1090;%20&#1058;&#1077;&#1088;&#1085;&#1086;&#1087;&#1110;&#1083;&#1100;&#1089;&#1100;&#1082;&#1086;&#1111;%20&#1086;&#1073;&#1083;&#1072;&#1089;&#1090;&#1110;" TargetMode="External"/><Relationship Id="rId442" Type="http://schemas.openxmlformats.org/officeDocument/2006/relationships/hyperlink" Target="https://km-oblrada.gov.ua/nashi-zakupivli/" TargetMode="External"/><Relationship Id="rId484" Type="http://schemas.openxmlformats.org/officeDocument/2006/relationships/hyperlink" Target="http://oblrada.cv.ua/documents/" TargetMode="External"/><Relationship Id="rId137" Type="http://schemas.openxmlformats.org/officeDocument/2006/relationships/hyperlink" Target="https://oblrada.dp.gov.ua/category/diyalnist/richni-plani-zakupivel/" TargetMode="External"/><Relationship Id="rId302" Type="http://schemas.openxmlformats.org/officeDocument/2006/relationships/hyperlink" Target="https://www.mk-oblrada.gov.ua/zaklady-ustanovy-ta-organizatsii" TargetMode="External"/><Relationship Id="rId344" Type="http://schemas.openxmlformats.org/officeDocument/2006/relationships/hyperlink" Target="http://oblrada-pl.gov.ua/index.php?option=com_content&amp;view=article&amp;id=10236&amp;Itemid=220" TargetMode="External"/><Relationship Id="rId41" Type="http://schemas.openxmlformats.org/officeDocument/2006/relationships/hyperlink" Target="http://property.odessa.gov.ua/orenda-i-pryvatyzatsiya/" TargetMode="External"/><Relationship Id="rId83" Type="http://schemas.openxmlformats.org/officeDocument/2006/relationships/hyperlink" Target="https://vinrada.gov.ua/zvit-pro-vikonannya-oblasnogo-bjudzhetu-na-2020-rik.htm&#1047;&#1074;&#1110;&#1090;%20&#1087;&#1088;&#1086;%20&#1074;&#1080;&#1082;&#1086;&#1085;&#1072;&#1085;&#1085;&#1103;%20&#1086;&#1073;&#1083;&#1072;&#1089;&#1085;&#1086;&#1075;&#1086;%20&#1073;&#1102;&#1076;&#1078;&#1077;&#1090;&#1091;%20&#1079;&#1072;%202020%20&#1088;&#1110;&#1082;%20&#1085;&#1077;%20&#1074;&#1110;&#1076;&#1086;&#1073;&#1088;&#1072;&#1078;&#1072;&#1108;&#1090;&#1100;&#1089;&#1103;" TargetMode="External"/><Relationship Id="rId179" Type="http://schemas.openxmlformats.org/officeDocument/2006/relationships/hyperlink" Target="https://www.facebook.com/zakrada.gov.ua/?fref=ts" TargetMode="External"/><Relationship Id="rId386" Type="http://schemas.openxmlformats.org/officeDocument/2006/relationships/hyperlink" Target="https://www.facebook.com/sorada.gov.ua" TargetMode="External"/><Relationship Id="rId190" Type="http://schemas.openxmlformats.org/officeDocument/2006/relationships/hyperlink" Target="http://zor.gov.ua/postiyni_komisii" TargetMode="External"/><Relationship Id="rId204" Type="http://schemas.openxmlformats.org/officeDocument/2006/relationships/hyperlink" Target="http://zor.gov.ua/content/informaciyne-povidomlennya" TargetMode="External"/><Relationship Id="rId246" Type="http://schemas.openxmlformats.org/officeDocument/2006/relationships/hyperlink" Target="https://kor.gov.ua/robota_rady/rishennia/pro_zatverdzhennia_prohramy_sotsialno-ekonomichnoho_ta_kulturnoho_rozvytku_kyivskoi_oblasti_na_2020_rik.html" TargetMode="External"/><Relationship Id="rId288" Type="http://schemas.openxmlformats.org/officeDocument/2006/relationships/hyperlink" Target="https://lvivoblrada.gov.ua/activity/privatizaciyu" TargetMode="External"/><Relationship Id="rId411" Type="http://schemas.openxmlformats.org/officeDocument/2006/relationships/hyperlink" Target="http://khor.gov.ua/rezultaty-rozglyadu-pytan-poryadku-dennogo-hersonskoyi-oblasnoyi-rady-vii-sklykannya/" TargetMode="External"/><Relationship Id="rId453" Type="http://schemas.openxmlformats.org/officeDocument/2006/relationships/hyperlink" Target="https://www.facebook.com/km.oblrada/" TargetMode="External"/><Relationship Id="rId509" Type="http://schemas.openxmlformats.org/officeDocument/2006/relationships/hyperlink" Target="http://www.oblrada.kharkov.ua/ua/public-information/zaklady-osvity-shcho-perebuvaiut-u-spilnii-vlasnosti-hromad-oblasti" TargetMode="External"/><Relationship Id="rId106" Type="http://schemas.openxmlformats.org/officeDocument/2006/relationships/hyperlink" Target="http://www.volynrada.gov.ua/news/reiting-proektiv-mistsevikh-initsiativ-konkursu-volinskoyi-oblasnoyi-radi" TargetMode="External"/><Relationship Id="rId313" Type="http://schemas.openxmlformats.org/officeDocument/2006/relationships/hyperlink" Target="http://oblrada.odessa.gov.ua/dokumenty/proekty-rishen-2/" TargetMode="External"/><Relationship Id="rId495" Type="http://schemas.openxmlformats.org/officeDocument/2006/relationships/hyperlink" Target="http://www.oblrada.kharkov.ua/ua/deputies/commission" TargetMode="External"/><Relationship Id="rId10" Type="http://schemas.openxmlformats.org/officeDocument/2006/relationships/hyperlink" Target="https://chor.gov.ua/nasha-diyalnist/anonsi/item/10695-sklykaietsia-tretia-sesiia-oblasnoi-rady-vosmoho-sklykannia" TargetMode="External"/><Relationship Id="rId52" Type="http://schemas.openxmlformats.org/officeDocument/2006/relationships/hyperlink" Target="http://www.oblrada.kharkov.ua/ua/public-information/management-of-municipal-property/results-of-competitions" TargetMode="External"/><Relationship Id="rId94" Type="http://schemas.openxmlformats.org/officeDocument/2006/relationships/hyperlink" Target="https://vinrada.gov.ua/poryadok-obrobki-povidomlen-pro-korupciju-scho-nadhodyat-do-oblasnoi-radi.htm" TargetMode="External"/><Relationship Id="rId148" Type="http://schemas.openxmlformats.org/officeDocument/2006/relationships/hyperlink" Target="https://zt.gov.ua/index.php/oblasna-rada/struktura-ta-personi/postijni-komisiji.html" TargetMode="External"/><Relationship Id="rId355" Type="http://schemas.openxmlformats.org/officeDocument/2006/relationships/hyperlink" Target="https://ror.gov.ua/zvit-pro-robotu-iz-zapitami-na-publichnu-informaciyu" TargetMode="External"/><Relationship Id="rId397" Type="http://schemas.openxmlformats.org/officeDocument/2006/relationships/hyperlink" Target="http://te-rada.org/list/?t=31&amp;s=rada" TargetMode="External"/><Relationship Id="rId520" Type="http://schemas.openxmlformats.org/officeDocument/2006/relationships/hyperlink" Target="http://oblrada.kharkov.ua/ua/press-center/anonsy" TargetMode="External"/><Relationship Id="rId215" Type="http://schemas.openxmlformats.org/officeDocument/2006/relationships/hyperlink" Target="https://www.facebook.com/zpoblrada/" TargetMode="External"/><Relationship Id="rId257" Type="http://schemas.openxmlformats.org/officeDocument/2006/relationships/hyperlink" Target="https://oblrada.kr.ua/zvit-pro-rozglyad-zapitiv-pro-dostup-do-publichnoi-informatsii" TargetMode="External"/><Relationship Id="rId422" Type="http://schemas.openxmlformats.org/officeDocument/2006/relationships/hyperlink" Target="http://khor.gov.ua/oblasnyj-byudzhet/" TargetMode="External"/><Relationship Id="rId464" Type="http://schemas.openxmlformats.org/officeDocument/2006/relationships/hyperlink" Target="http://oblradack.gov.ua/files/docs/Anticorupcija/navch2.pdf" TargetMode="External"/><Relationship Id="rId299" Type="http://schemas.openxmlformats.org/officeDocument/2006/relationships/hyperlink" Target="https://www.mk-oblrada.gov.ua/news.php?news=2559&amp;group=20" TargetMode="External"/><Relationship Id="rId63" Type="http://schemas.openxmlformats.org/officeDocument/2006/relationships/hyperlink" Target="http://www.vinrada.gov.ua/rishennya-5.htm" TargetMode="External"/><Relationship Id="rId159" Type="http://schemas.openxmlformats.org/officeDocument/2006/relationships/hyperlink" Target="https://www.facebook.com/zt.gov.ua/?fref=ts" TargetMode="External"/><Relationship Id="rId366" Type="http://schemas.openxmlformats.org/officeDocument/2006/relationships/hyperlink" Target="https://www.facebook.com/rivneregionrada" TargetMode="External"/><Relationship Id="rId226" Type="http://schemas.openxmlformats.org/officeDocument/2006/relationships/hyperlink" Target="http://www.orada.if.ua/&#1076;&#1086;&#1082;&#1091;&#1084;&#1077;&#1085;&#1090;&#1080;/&#1076;&#1086;&#1082;&#1091;&#1084;&#1077;&#1085;&#1090;&#1080;-&#1091;&#1087;&#1088;&#1072;&#1074;&#1083;&#1110;&#1085;&#1085;&#1103;-&#1086;&#1073;&#1108;&#1082;&#1090;&#1072;&#1084;&#1080;/&#1087;&#1077;&#1088;&#1077;&#1083;&#1110;&#1082;&#1080;-&#1084;&#1072;&#1081;&#1085;&#1072;/" TargetMode="External"/><Relationship Id="rId433" Type="http://schemas.openxmlformats.org/officeDocument/2006/relationships/hyperlink" Target="https://km-oblrada.gov.ua/protokoli-postiynikh-komisiy-khmelni/"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74"/>
  <sheetViews>
    <sheetView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RowHeight="14.4" x14ac:dyDescent="0.3"/>
  <cols>
    <col min="1" max="1" width="5.109375" customWidth="1"/>
    <col min="2" max="2" width="34.109375" customWidth="1"/>
    <col min="3" max="3" width="9.109375" style="15"/>
    <col min="4" max="4" width="14.88671875" style="16" customWidth="1"/>
    <col min="5" max="5" width="9.109375" style="15"/>
    <col min="6" max="6" width="16.44140625" style="16" customWidth="1"/>
    <col min="7" max="7" width="9.109375" style="15"/>
    <col min="8" max="8" width="17" style="16" customWidth="1"/>
    <col min="9" max="9" width="10.33203125" style="15" customWidth="1"/>
    <col min="10" max="10" width="18.33203125" style="16" customWidth="1"/>
    <col min="11" max="11" width="9.109375" style="15"/>
    <col min="12" max="12" width="15.6640625" style="16" customWidth="1"/>
    <col min="13" max="13" width="9.109375" style="15"/>
    <col min="14" max="14" width="15.33203125" style="16" customWidth="1"/>
    <col min="15" max="15" width="9.109375" style="15"/>
    <col min="16" max="16" width="17.33203125" style="16" customWidth="1"/>
    <col min="17" max="17" width="9.109375" style="15"/>
    <col min="18" max="18" width="16.5546875" style="16" customWidth="1"/>
    <col min="19" max="19" width="9.109375" style="15"/>
    <col min="20" max="20" width="19.88671875" style="16" customWidth="1"/>
    <col min="21" max="21" width="9.109375" style="15" customWidth="1"/>
    <col min="22" max="22" width="17.44140625" style="16" customWidth="1"/>
    <col min="23" max="23" width="14.33203125" style="15" customWidth="1"/>
    <col min="24" max="24" width="22.33203125" style="16" customWidth="1"/>
    <col min="25" max="25" width="9.109375" style="15"/>
    <col min="26" max="26" width="13.44140625" style="16" customWidth="1"/>
    <col min="27" max="27" width="19.5546875" style="15" customWidth="1"/>
    <col min="28" max="28" width="19.33203125" style="16" customWidth="1"/>
    <col min="29" max="29" width="9.5546875" style="15" customWidth="1"/>
    <col min="30" max="30" width="17.5546875" style="16" customWidth="1"/>
    <col min="31" max="31" width="9.109375" style="15"/>
    <col min="32" max="32" width="12.109375" style="16" customWidth="1"/>
    <col min="33" max="33" width="9.109375" style="15"/>
    <col min="34" max="34" width="14.5546875" style="16" customWidth="1"/>
    <col min="35" max="35" width="9.109375" style="15"/>
    <col min="36" max="36" width="15.44140625" style="16" customWidth="1"/>
    <col min="37" max="37" width="11.88671875" style="15" customWidth="1"/>
    <col min="38" max="38" width="20.109375" style="16" customWidth="1"/>
    <col min="39" max="39" width="10.6640625" style="15" customWidth="1"/>
    <col min="40" max="40" width="19.33203125" style="16" customWidth="1"/>
    <col min="41" max="41" width="9.88671875" style="15" customWidth="1"/>
    <col min="42" max="42" width="17.5546875" style="16" customWidth="1"/>
    <col min="43" max="43" width="9.109375" style="15"/>
    <col min="44" max="44" width="17.109375" style="16" customWidth="1"/>
    <col min="45" max="45" width="13.33203125" style="15" customWidth="1"/>
    <col min="46" max="46" width="21.44140625" style="16" customWidth="1"/>
  </cols>
  <sheetData>
    <row r="1" spans="1:46" x14ac:dyDescent="0.3">
      <c r="A1" s="13" t="s">
        <v>0</v>
      </c>
      <c r="B1" s="14" t="s">
        <v>1</v>
      </c>
      <c r="C1" s="15" t="s">
        <v>2</v>
      </c>
      <c r="D1" s="16" t="s">
        <v>3</v>
      </c>
      <c r="E1" s="17" t="s">
        <v>4</v>
      </c>
      <c r="F1" s="16" t="s">
        <v>5</v>
      </c>
      <c r="G1" s="17" t="s">
        <v>6</v>
      </c>
      <c r="H1" s="16" t="s">
        <v>7</v>
      </c>
      <c r="I1" s="15" t="s">
        <v>8</v>
      </c>
      <c r="J1" s="16" t="s">
        <v>9</v>
      </c>
      <c r="K1" s="15" t="s">
        <v>10</v>
      </c>
      <c r="L1" s="16" t="s">
        <v>11</v>
      </c>
      <c r="M1" s="15" t="s">
        <v>12</v>
      </c>
      <c r="N1" s="16" t="s">
        <v>13</v>
      </c>
      <c r="O1" s="15" t="s">
        <v>14</v>
      </c>
      <c r="P1" s="16" t="s">
        <v>15</v>
      </c>
      <c r="Q1" s="15" t="s">
        <v>16</v>
      </c>
      <c r="R1" s="16" t="s">
        <v>17</v>
      </c>
      <c r="S1" s="15" t="s">
        <v>18</v>
      </c>
      <c r="T1" s="16" t="s">
        <v>19</v>
      </c>
      <c r="U1" s="15" t="s">
        <v>20</v>
      </c>
      <c r="V1" s="16" t="s">
        <v>21</v>
      </c>
      <c r="W1" s="15" t="s">
        <v>22</v>
      </c>
      <c r="X1" s="16" t="s">
        <v>23</v>
      </c>
      <c r="Y1" s="15" t="s">
        <v>24</v>
      </c>
      <c r="Z1" s="16" t="s">
        <v>25</v>
      </c>
      <c r="AA1" s="15" t="s">
        <v>26</v>
      </c>
      <c r="AB1" s="16" t="s">
        <v>27</v>
      </c>
      <c r="AC1" s="15" t="s">
        <v>28</v>
      </c>
      <c r="AD1" s="16" t="s">
        <v>29</v>
      </c>
      <c r="AE1" s="15" t="s">
        <v>30</v>
      </c>
      <c r="AF1" s="16" t="s">
        <v>31</v>
      </c>
      <c r="AG1" s="15" t="s">
        <v>32</v>
      </c>
      <c r="AH1" s="16" t="s">
        <v>33</v>
      </c>
      <c r="AI1" s="15" t="s">
        <v>34</v>
      </c>
      <c r="AJ1" s="16" t="s">
        <v>35</v>
      </c>
      <c r="AK1" s="15" t="s">
        <v>36</v>
      </c>
      <c r="AL1" s="16" t="s">
        <v>37</v>
      </c>
      <c r="AM1" s="15" t="s">
        <v>38</v>
      </c>
      <c r="AN1" s="16" t="s">
        <v>39</v>
      </c>
      <c r="AO1" s="15" t="s">
        <v>40</v>
      </c>
      <c r="AP1" s="16" t="s">
        <v>41</v>
      </c>
      <c r="AQ1" s="15" t="s">
        <v>42</v>
      </c>
      <c r="AR1" s="16" t="s">
        <v>43</v>
      </c>
      <c r="AS1" s="15" t="s">
        <v>44</v>
      </c>
      <c r="AT1" s="16" t="s">
        <v>45</v>
      </c>
    </row>
    <row r="2" spans="1:46" ht="92.25" customHeight="1" x14ac:dyDescent="0.3">
      <c r="A2" t="s">
        <v>46</v>
      </c>
      <c r="B2" s="3" t="s">
        <v>47</v>
      </c>
      <c r="C2" s="97" t="s">
        <v>49</v>
      </c>
      <c r="D2" s="126" t="s">
        <v>993</v>
      </c>
      <c r="E2" s="97" t="s">
        <v>49</v>
      </c>
      <c r="F2" s="126" t="s">
        <v>950</v>
      </c>
      <c r="G2" s="98" t="s">
        <v>49</v>
      </c>
      <c r="H2" s="122" t="s">
        <v>798</v>
      </c>
      <c r="I2" s="98" t="s">
        <v>49</v>
      </c>
      <c r="J2" s="122" t="s">
        <v>790</v>
      </c>
      <c r="K2" s="99" t="s">
        <v>49</v>
      </c>
      <c r="L2" s="122" t="s">
        <v>1077</v>
      </c>
      <c r="M2" s="100" t="s">
        <v>49</v>
      </c>
      <c r="N2" s="122" t="s">
        <v>695</v>
      </c>
      <c r="O2" s="97" t="s">
        <v>49</v>
      </c>
      <c r="P2" s="122" t="s">
        <v>1521</v>
      </c>
      <c r="Q2" s="98" t="s">
        <v>49</v>
      </c>
      <c r="R2" s="122" t="s">
        <v>1128</v>
      </c>
      <c r="S2" s="98" t="s">
        <v>49</v>
      </c>
      <c r="T2" s="122" t="s">
        <v>830</v>
      </c>
      <c r="U2" s="143" t="s">
        <v>49</v>
      </c>
      <c r="V2" s="152" t="s">
        <v>1079</v>
      </c>
      <c r="W2" s="98" t="s">
        <v>49</v>
      </c>
      <c r="X2" s="122" t="s">
        <v>1080</v>
      </c>
      <c r="Y2" s="98" t="s">
        <v>49</v>
      </c>
      <c r="Z2" s="122" t="s">
        <v>735</v>
      </c>
      <c r="AA2" s="98" t="s">
        <v>49</v>
      </c>
      <c r="AB2" s="122" t="s">
        <v>856</v>
      </c>
      <c r="AC2" s="102" t="s">
        <v>49</v>
      </c>
      <c r="AD2" s="124" t="s">
        <v>1224</v>
      </c>
      <c r="AE2" s="98" t="s">
        <v>49</v>
      </c>
      <c r="AF2" s="122" t="s">
        <v>869</v>
      </c>
      <c r="AG2" s="98" t="s">
        <v>49</v>
      </c>
      <c r="AH2" s="122" t="s">
        <v>50</v>
      </c>
      <c r="AI2" s="98" t="s">
        <v>48</v>
      </c>
      <c r="AJ2" s="218"/>
      <c r="AK2" s="98" t="s">
        <v>49</v>
      </c>
      <c r="AL2" s="122" t="s">
        <v>887</v>
      </c>
      <c r="AM2" s="204" t="s">
        <v>48</v>
      </c>
      <c r="AN2" s="19" t="s">
        <v>906</v>
      </c>
      <c r="AO2" s="232" t="s">
        <v>49</v>
      </c>
      <c r="AP2" s="105" t="s">
        <v>1331</v>
      </c>
      <c r="AQ2" s="98" t="s">
        <v>49</v>
      </c>
      <c r="AR2" s="122" t="s">
        <v>925</v>
      </c>
      <c r="AS2" s="232" t="s">
        <v>49</v>
      </c>
      <c r="AT2" s="216" t="s">
        <v>51</v>
      </c>
    </row>
    <row r="3" spans="1:46" ht="78.75" customHeight="1" x14ac:dyDescent="0.3">
      <c r="A3" t="s">
        <v>52</v>
      </c>
      <c r="B3" s="3" t="s">
        <v>53</v>
      </c>
      <c r="C3" s="97" t="s">
        <v>48</v>
      </c>
      <c r="D3" s="104"/>
      <c r="E3" s="97" t="s">
        <v>48</v>
      </c>
      <c r="F3" s="104"/>
      <c r="G3" s="133" t="s">
        <v>48</v>
      </c>
      <c r="H3" s="122"/>
      <c r="I3" s="98" t="s">
        <v>48</v>
      </c>
      <c r="J3" s="107"/>
      <c r="K3" s="99" t="s">
        <v>48</v>
      </c>
      <c r="L3" s="108"/>
      <c r="M3" s="100" t="s">
        <v>48</v>
      </c>
      <c r="N3" s="112"/>
      <c r="O3" s="97" t="s">
        <v>48</v>
      </c>
      <c r="P3" s="104"/>
      <c r="Q3" s="161" t="s">
        <v>48</v>
      </c>
      <c r="R3"/>
      <c r="S3" s="98" t="s">
        <v>48</v>
      </c>
      <c r="T3" s="104"/>
      <c r="U3" s="100" t="s">
        <v>48</v>
      </c>
      <c r="V3" s="101"/>
      <c r="W3" s="98" t="s">
        <v>48</v>
      </c>
      <c r="X3" s="104"/>
      <c r="Y3" s="98" t="s">
        <v>48</v>
      </c>
      <c r="Z3" s="104"/>
      <c r="AA3" s="98" t="s">
        <v>48</v>
      </c>
      <c r="AB3" s="115"/>
      <c r="AC3" s="102" t="s">
        <v>48</v>
      </c>
      <c r="AD3" s="238" t="s">
        <v>1499</v>
      </c>
      <c r="AE3" s="98" t="s">
        <v>48</v>
      </c>
      <c r="AF3" s="115"/>
      <c r="AG3" s="98" t="s">
        <v>48</v>
      </c>
      <c r="AH3" s="111"/>
      <c r="AI3" s="98" t="s">
        <v>48</v>
      </c>
      <c r="AJ3" s="109"/>
      <c r="AK3" s="98" t="s">
        <v>48</v>
      </c>
      <c r="AL3" s="104"/>
      <c r="AM3" s="98" t="s">
        <v>48</v>
      </c>
      <c r="AN3" s="104"/>
      <c r="AO3" s="97" t="s">
        <v>48</v>
      </c>
      <c r="AP3" s="110"/>
      <c r="AQ3" s="98" t="s">
        <v>48</v>
      </c>
      <c r="AR3" s="104"/>
      <c r="AS3" s="97" t="s">
        <v>48</v>
      </c>
      <c r="AT3" s="110"/>
    </row>
    <row r="4" spans="1:46" ht="86.25" customHeight="1" x14ac:dyDescent="0.3">
      <c r="A4" t="s">
        <v>54</v>
      </c>
      <c r="B4" s="3" t="s">
        <v>55</v>
      </c>
      <c r="C4" s="97" t="s">
        <v>48</v>
      </c>
      <c r="D4" s="115"/>
      <c r="E4" s="127" t="s">
        <v>48</v>
      </c>
      <c r="F4"/>
      <c r="G4" s="133" t="s">
        <v>48</v>
      </c>
      <c r="H4"/>
      <c r="I4" s="98" t="s">
        <v>48</v>
      </c>
      <c r="J4" s="107"/>
      <c r="K4" s="99" t="s">
        <v>48</v>
      </c>
      <c r="L4" s="108"/>
      <c r="M4" s="100" t="s">
        <v>48</v>
      </c>
      <c r="N4" s="112"/>
      <c r="O4" s="154" t="s">
        <v>49</v>
      </c>
      <c r="P4" s="104"/>
      <c r="Q4" s="161" t="s">
        <v>48</v>
      </c>
      <c r="R4"/>
      <c r="S4" s="98" t="s">
        <v>48</v>
      </c>
      <c r="T4" s="115"/>
      <c r="U4" s="100" t="s">
        <v>48</v>
      </c>
      <c r="V4" s="101"/>
      <c r="W4" s="98" t="s">
        <v>48</v>
      </c>
      <c r="X4" s="104"/>
      <c r="Y4" s="98" t="s">
        <v>48</v>
      </c>
      <c r="Z4" s="104"/>
      <c r="AA4" s="98" t="s">
        <v>48</v>
      </c>
      <c r="AB4" s="115"/>
      <c r="AC4" s="102" t="s">
        <v>48</v>
      </c>
      <c r="AD4" s="180"/>
      <c r="AE4" s="98" t="s">
        <v>48</v>
      </c>
      <c r="AF4" s="104"/>
      <c r="AG4" s="98" t="s">
        <v>48</v>
      </c>
      <c r="AH4" s="111"/>
      <c r="AI4" s="98" t="s">
        <v>48</v>
      </c>
      <c r="AJ4" s="109"/>
      <c r="AK4" s="98" t="s">
        <v>48</v>
      </c>
      <c r="AL4" s="104"/>
      <c r="AM4" s="98" t="s">
        <v>48</v>
      </c>
      <c r="AN4" s="104"/>
      <c r="AO4" s="207" t="s">
        <v>48</v>
      </c>
      <c r="AP4" s="122"/>
      <c r="AQ4" s="98" t="s">
        <v>48</v>
      </c>
      <c r="AR4" s="104"/>
      <c r="AS4" s="97" t="s">
        <v>48</v>
      </c>
      <c r="AT4" s="110"/>
    </row>
    <row r="5" spans="1:46" ht="61.5" customHeight="1" x14ac:dyDescent="0.3">
      <c r="A5" t="s">
        <v>56</v>
      </c>
      <c r="B5" s="3" t="s">
        <v>57</v>
      </c>
      <c r="C5" s="155" t="s">
        <v>49</v>
      </c>
      <c r="D5" s="235" t="s">
        <v>958</v>
      </c>
      <c r="E5" s="155" t="s">
        <v>49</v>
      </c>
      <c r="F5" s="156" t="s">
        <v>958</v>
      </c>
      <c r="G5" s="162" t="s">
        <v>49</v>
      </c>
      <c r="H5" s="156" t="s">
        <v>958</v>
      </c>
      <c r="I5" s="162" t="s">
        <v>49</v>
      </c>
      <c r="J5" s="156" t="s">
        <v>958</v>
      </c>
      <c r="K5" s="162" t="s">
        <v>49</v>
      </c>
      <c r="L5" s="228" t="s">
        <v>958</v>
      </c>
      <c r="M5" s="145" t="s">
        <v>48</v>
      </c>
      <c r="N5" s="146"/>
      <c r="O5" s="155" t="s">
        <v>49</v>
      </c>
      <c r="P5" s="156" t="s">
        <v>958</v>
      </c>
      <c r="Q5" s="156" t="s">
        <v>49</v>
      </c>
      <c r="R5" s="156" t="s">
        <v>959</v>
      </c>
      <c r="S5" s="164" t="s">
        <v>49</v>
      </c>
      <c r="T5" s="155" t="s">
        <v>958</v>
      </c>
      <c r="U5" s="164" t="s">
        <v>49</v>
      </c>
      <c r="V5" s="155" t="s">
        <v>958</v>
      </c>
      <c r="W5" s="156" t="s">
        <v>49</v>
      </c>
      <c r="X5" s="156" t="s">
        <v>958</v>
      </c>
      <c r="Y5" s="156" t="s">
        <v>49</v>
      </c>
      <c r="Z5" s="156" t="s">
        <v>958</v>
      </c>
      <c r="AA5" s="182" t="s">
        <v>49</v>
      </c>
      <c r="AB5" s="156" t="s">
        <v>958</v>
      </c>
      <c r="AC5" s="185" t="s">
        <v>49</v>
      </c>
      <c r="AD5" s="156" t="s">
        <v>958</v>
      </c>
      <c r="AE5" s="156" t="s">
        <v>49</v>
      </c>
      <c r="AF5" s="156" t="s">
        <v>958</v>
      </c>
      <c r="AG5" s="156" t="s">
        <v>49</v>
      </c>
      <c r="AH5" s="156" t="s">
        <v>958</v>
      </c>
      <c r="AI5" s="156" t="s">
        <v>49</v>
      </c>
      <c r="AJ5" s="155" t="s">
        <v>958</v>
      </c>
      <c r="AK5" s="156" t="s">
        <v>49</v>
      </c>
      <c r="AL5" s="156" t="s">
        <v>958</v>
      </c>
      <c r="AM5" s="206" t="s">
        <v>48</v>
      </c>
      <c r="AN5" s="156"/>
      <c r="AO5" s="155" t="s">
        <v>49</v>
      </c>
      <c r="AP5" s="156" t="s">
        <v>958</v>
      </c>
      <c r="AQ5" s="156" t="s">
        <v>49</v>
      </c>
      <c r="AR5" s="156" t="s">
        <v>958</v>
      </c>
      <c r="AS5" s="215" t="s">
        <v>49</v>
      </c>
      <c r="AT5" s="156" t="s">
        <v>958</v>
      </c>
    </row>
    <row r="6" spans="1:46" ht="60.75" customHeight="1" x14ac:dyDescent="0.3">
      <c r="A6" t="s">
        <v>58</v>
      </c>
      <c r="B6" s="3" t="s">
        <v>59</v>
      </c>
      <c r="C6" s="155" t="s">
        <v>49</v>
      </c>
      <c r="D6" s="235" t="s">
        <v>959</v>
      </c>
      <c r="E6" s="155" t="s">
        <v>49</v>
      </c>
      <c r="F6" s="156" t="s">
        <v>959</v>
      </c>
      <c r="G6" s="233" t="s">
        <v>49</v>
      </c>
      <c r="H6" s="156" t="s">
        <v>959</v>
      </c>
      <c r="I6" s="162" t="s">
        <v>49</v>
      </c>
      <c r="J6" s="156" t="s">
        <v>959</v>
      </c>
      <c r="K6" s="162" t="s">
        <v>49</v>
      </c>
      <c r="L6" s="155" t="s">
        <v>959</v>
      </c>
      <c r="M6" s="145" t="s">
        <v>48</v>
      </c>
      <c r="N6" s="146"/>
      <c r="O6" s="155" t="s">
        <v>49</v>
      </c>
      <c r="P6" s="156" t="s">
        <v>959</v>
      </c>
      <c r="Q6" s="156" t="s">
        <v>49</v>
      </c>
      <c r="R6" s="156" t="s">
        <v>959</v>
      </c>
      <c r="S6" s="164" t="s">
        <v>49</v>
      </c>
      <c r="T6" s="155" t="s">
        <v>959</v>
      </c>
      <c r="U6" s="164" t="s">
        <v>49</v>
      </c>
      <c r="V6" s="155" t="s">
        <v>959</v>
      </c>
      <c r="W6" s="156" t="s">
        <v>49</v>
      </c>
      <c r="X6" s="156" t="s">
        <v>959</v>
      </c>
      <c r="Y6" s="156" t="s">
        <v>49</v>
      </c>
      <c r="Z6" s="156" t="s">
        <v>959</v>
      </c>
      <c r="AA6" s="156" t="s">
        <v>48</v>
      </c>
      <c r="AB6" s="183"/>
      <c r="AC6" s="185" t="s">
        <v>49</v>
      </c>
      <c r="AD6" s="156" t="s">
        <v>959</v>
      </c>
      <c r="AE6" s="156" t="s">
        <v>49</v>
      </c>
      <c r="AF6" s="156" t="s">
        <v>959</v>
      </c>
      <c r="AG6" s="156" t="s">
        <v>49</v>
      </c>
      <c r="AH6" s="156" t="s">
        <v>959</v>
      </c>
      <c r="AI6" s="156" t="s">
        <v>49</v>
      </c>
      <c r="AJ6" s="155" t="s">
        <v>959</v>
      </c>
      <c r="AK6" s="156" t="s">
        <v>49</v>
      </c>
      <c r="AL6" s="156" t="s">
        <v>959</v>
      </c>
      <c r="AM6" s="206" t="s">
        <v>48</v>
      </c>
      <c r="AN6" s="156"/>
      <c r="AO6" s="155" t="s">
        <v>49</v>
      </c>
      <c r="AP6" s="156" t="s">
        <v>959</v>
      </c>
      <c r="AQ6" s="156" t="s">
        <v>49</v>
      </c>
      <c r="AR6" s="156" t="s">
        <v>959</v>
      </c>
      <c r="AS6" s="215" t="s">
        <v>49</v>
      </c>
      <c r="AT6" s="156" t="s">
        <v>959</v>
      </c>
    </row>
    <row r="7" spans="1:46" ht="72" customHeight="1" x14ac:dyDescent="0.3">
      <c r="A7" t="s">
        <v>60</v>
      </c>
      <c r="B7" s="3" t="s">
        <v>61</v>
      </c>
      <c r="C7" s="155" t="s">
        <v>49</v>
      </c>
      <c r="D7" s="162" t="s">
        <v>958</v>
      </c>
      <c r="E7" s="145" t="s">
        <v>48</v>
      </c>
      <c r="F7" s="236"/>
      <c r="G7" s="145" t="s">
        <v>48</v>
      </c>
      <c r="H7" s="146"/>
      <c r="I7" s="145" t="s">
        <v>48</v>
      </c>
      <c r="J7" s="146"/>
      <c r="K7" s="162" t="s">
        <v>49</v>
      </c>
      <c r="L7" s="228" t="s">
        <v>958</v>
      </c>
      <c r="M7" s="145" t="s">
        <v>48</v>
      </c>
      <c r="N7" s="146"/>
      <c r="O7" s="155" t="s">
        <v>49</v>
      </c>
      <c r="P7" s="156" t="s">
        <v>958</v>
      </c>
      <c r="Q7" s="157" t="s">
        <v>48</v>
      </c>
      <c r="R7" s="237" t="s">
        <v>1415</v>
      </c>
      <c r="S7" s="164" t="s">
        <v>49</v>
      </c>
      <c r="T7" s="155" t="s">
        <v>958</v>
      </c>
      <c r="U7" s="230" t="s">
        <v>48</v>
      </c>
      <c r="V7" s="146"/>
      <c r="W7" s="156" t="s">
        <v>49</v>
      </c>
      <c r="X7" s="156" t="s">
        <v>958</v>
      </c>
      <c r="Y7" s="156" t="s">
        <v>49</v>
      </c>
      <c r="Z7" s="156" t="s">
        <v>958</v>
      </c>
      <c r="AA7" s="156" t="s">
        <v>48</v>
      </c>
      <c r="AB7" s="237" t="s">
        <v>1416</v>
      </c>
      <c r="AC7" s="185" t="s">
        <v>49</v>
      </c>
      <c r="AD7" s="156" t="s">
        <v>958</v>
      </c>
      <c r="AE7" s="190" t="s">
        <v>49</v>
      </c>
      <c r="AF7" s="147" t="s">
        <v>1418</v>
      </c>
      <c r="AG7" s="156" t="s">
        <v>49</v>
      </c>
      <c r="AH7" s="156" t="s">
        <v>958</v>
      </c>
      <c r="AI7" s="156" t="s">
        <v>49</v>
      </c>
      <c r="AJ7" s="156" t="s">
        <v>958</v>
      </c>
      <c r="AK7" s="156" t="s">
        <v>49</v>
      </c>
      <c r="AL7" s="156" t="s">
        <v>958</v>
      </c>
      <c r="AM7" s="215" t="s">
        <v>49</v>
      </c>
      <c r="AN7" s="156" t="s">
        <v>958</v>
      </c>
      <c r="AO7" s="155" t="s">
        <v>49</v>
      </c>
      <c r="AP7" s="156" t="s">
        <v>958</v>
      </c>
      <c r="AQ7" s="155" t="s">
        <v>49</v>
      </c>
      <c r="AR7" s="156" t="s">
        <v>958</v>
      </c>
      <c r="AS7" s="215" t="s">
        <v>49</v>
      </c>
      <c r="AT7" s="156" t="s">
        <v>958</v>
      </c>
    </row>
    <row r="8" spans="1:46" ht="62.25" customHeight="1" x14ac:dyDescent="0.3">
      <c r="A8" t="s">
        <v>62</v>
      </c>
      <c r="B8" s="3" t="s">
        <v>63</v>
      </c>
      <c r="C8" s="155" t="s">
        <v>49</v>
      </c>
      <c r="D8" s="156" t="s">
        <v>959</v>
      </c>
      <c r="E8" s="145" t="s">
        <v>48</v>
      </c>
      <c r="F8" s="146"/>
      <c r="G8" s="145" t="s">
        <v>48</v>
      </c>
      <c r="H8" s="146"/>
      <c r="I8" s="145" t="s">
        <v>48</v>
      </c>
      <c r="J8" s="146"/>
      <c r="K8" s="162" t="s">
        <v>49</v>
      </c>
      <c r="L8" s="155" t="s">
        <v>959</v>
      </c>
      <c r="M8" s="145" t="s">
        <v>48</v>
      </c>
      <c r="N8" s="146"/>
      <c r="O8" s="155" t="s">
        <v>49</v>
      </c>
      <c r="P8" s="156" t="s">
        <v>959</v>
      </c>
      <c r="Q8" s="157" t="s">
        <v>48</v>
      </c>
      <c r="R8" s="162"/>
      <c r="S8" s="164" t="s">
        <v>49</v>
      </c>
      <c r="T8" s="155" t="s">
        <v>959</v>
      </c>
      <c r="U8" s="230" t="s">
        <v>48</v>
      </c>
      <c r="V8" s="146"/>
      <c r="W8" s="156" t="s">
        <v>49</v>
      </c>
      <c r="X8" s="156" t="s">
        <v>959</v>
      </c>
      <c r="Y8" s="156" t="s">
        <v>49</v>
      </c>
      <c r="Z8" s="156" t="s">
        <v>959</v>
      </c>
      <c r="AA8" s="156" t="s">
        <v>48</v>
      </c>
      <c r="AB8" s="162"/>
      <c r="AC8" s="185" t="s">
        <v>49</v>
      </c>
      <c r="AD8" s="156" t="s">
        <v>959</v>
      </c>
      <c r="AE8" s="229" t="s">
        <v>48</v>
      </c>
      <c r="AF8" s="162"/>
      <c r="AG8" s="156" t="s">
        <v>49</v>
      </c>
      <c r="AH8" s="156" t="s">
        <v>959</v>
      </c>
      <c r="AI8" s="156" t="s">
        <v>49</v>
      </c>
      <c r="AJ8" s="156" t="s">
        <v>959</v>
      </c>
      <c r="AK8" s="156" t="s">
        <v>49</v>
      </c>
      <c r="AL8" s="156" t="s">
        <v>959</v>
      </c>
      <c r="AM8" s="215" t="s">
        <v>49</v>
      </c>
      <c r="AN8" s="156" t="s">
        <v>959</v>
      </c>
      <c r="AO8" s="155" t="s">
        <v>49</v>
      </c>
      <c r="AP8" s="156" t="s">
        <v>959</v>
      </c>
      <c r="AQ8" s="155" t="s">
        <v>49</v>
      </c>
      <c r="AR8" s="156" t="s">
        <v>959</v>
      </c>
      <c r="AS8" s="215" t="s">
        <v>49</v>
      </c>
      <c r="AT8" s="156" t="s">
        <v>959</v>
      </c>
    </row>
    <row r="9" spans="1:46" ht="104.25" customHeight="1" x14ac:dyDescent="0.3">
      <c r="A9" t="s">
        <v>64</v>
      </c>
      <c r="B9" s="3" t="s">
        <v>65</v>
      </c>
      <c r="C9" s="97" t="s">
        <v>49</v>
      </c>
      <c r="D9" t="s">
        <v>753</v>
      </c>
      <c r="E9" s="97" t="s">
        <v>49</v>
      </c>
      <c r="F9" s="131" t="s">
        <v>1016</v>
      </c>
      <c r="G9" s="98" t="s">
        <v>49</v>
      </c>
      <c r="H9" s="131" t="s">
        <v>1428</v>
      </c>
      <c r="I9" s="98" t="s">
        <v>49</v>
      </c>
      <c r="J9" s="126" t="s">
        <v>1059</v>
      </c>
      <c r="K9" s="99" t="s">
        <v>49</v>
      </c>
      <c r="L9" s="137" t="s">
        <v>1071</v>
      </c>
      <c r="M9" s="100" t="s">
        <v>49</v>
      </c>
      <c r="N9" s="148" t="s">
        <v>1085</v>
      </c>
      <c r="O9" s="97" t="s">
        <v>49</v>
      </c>
      <c r="P9" s="242" t="s">
        <v>1514</v>
      </c>
      <c r="Q9" s="98" t="s">
        <v>49</v>
      </c>
      <c r="R9" s="126" t="s">
        <v>1129</v>
      </c>
      <c r="S9" s="98" t="s">
        <v>49</v>
      </c>
      <c r="T9" s="126" t="s">
        <v>1143</v>
      </c>
      <c r="U9" s="100" t="s">
        <v>49</v>
      </c>
      <c r="V9" s="166" t="s">
        <v>752</v>
      </c>
      <c r="W9" s="98" t="s">
        <v>49</v>
      </c>
      <c r="X9" s="19" t="s">
        <v>844</v>
      </c>
      <c r="Y9" s="178" t="s">
        <v>95</v>
      </c>
      <c r="Z9" s="126" t="s">
        <v>1429</v>
      </c>
      <c r="AA9" s="98" t="s">
        <v>49</v>
      </c>
      <c r="AB9" s="179" t="s">
        <v>1190</v>
      </c>
      <c r="AC9" s="102" t="s">
        <v>49</v>
      </c>
      <c r="AD9" s="126" t="s">
        <v>1522</v>
      </c>
      <c r="AE9" s="98" t="s">
        <v>49</v>
      </c>
      <c r="AF9" s="124" t="s">
        <v>1254</v>
      </c>
      <c r="AG9" s="98" t="s">
        <v>49</v>
      </c>
      <c r="AH9" s="126" t="s">
        <v>1278</v>
      </c>
      <c r="AI9" s="98" t="s">
        <v>49</v>
      </c>
      <c r="AJ9" s="220" t="s">
        <v>1390</v>
      </c>
      <c r="AK9" s="98" t="s">
        <v>49</v>
      </c>
      <c r="AL9" s="202" t="s">
        <v>1295</v>
      </c>
      <c r="AM9" s="98" t="s">
        <v>49</v>
      </c>
      <c r="AN9" s="202" t="s">
        <v>1305</v>
      </c>
      <c r="AO9" s="97" t="s">
        <v>49</v>
      </c>
      <c r="AP9" s="126" t="s">
        <v>1473</v>
      </c>
      <c r="AQ9" s="98" t="s">
        <v>49</v>
      </c>
      <c r="AR9" s="20" t="s">
        <v>1341</v>
      </c>
      <c r="AS9" s="97" t="s">
        <v>49</v>
      </c>
      <c r="AT9" s="211" t="s">
        <v>1359</v>
      </c>
    </row>
    <row r="10" spans="1:46" ht="100.8" x14ac:dyDescent="0.3">
      <c r="A10" t="s">
        <v>66</v>
      </c>
      <c r="B10" s="3" t="s">
        <v>67</v>
      </c>
      <c r="C10" s="97" t="s">
        <v>49</v>
      </c>
      <c r="D10" s="122" t="s">
        <v>754</v>
      </c>
      <c r="E10" s="97" t="s">
        <v>49</v>
      </c>
      <c r="F10" s="122" t="s">
        <v>68</v>
      </c>
      <c r="G10" s="98" t="s">
        <v>49</v>
      </c>
      <c r="H10" s="122" t="s">
        <v>1042</v>
      </c>
      <c r="I10" s="98" t="s">
        <v>49</v>
      </c>
      <c r="J10" s="122" t="s">
        <v>791</v>
      </c>
      <c r="K10" s="99" t="s">
        <v>49</v>
      </c>
      <c r="L10" s="139" t="s">
        <v>816</v>
      </c>
      <c r="M10" s="100" t="s">
        <v>49</v>
      </c>
      <c r="N10" s="122" t="s">
        <v>696</v>
      </c>
      <c r="O10" s="97" t="s">
        <v>49</v>
      </c>
      <c r="P10" s="122" t="s">
        <v>1430</v>
      </c>
      <c r="Q10" s="98" t="s">
        <v>49</v>
      </c>
      <c r="R10" s="19" t="s">
        <v>69</v>
      </c>
      <c r="S10" s="98" t="s">
        <v>49</v>
      </c>
      <c r="T10" s="122" t="s">
        <v>831</v>
      </c>
      <c r="U10" s="100" t="s">
        <v>49</v>
      </c>
      <c r="V10" s="124" t="s">
        <v>1147</v>
      </c>
      <c r="W10" s="98" t="s">
        <v>49</v>
      </c>
      <c r="X10" s="19" t="s">
        <v>845</v>
      </c>
      <c r="Y10" s="98" t="s">
        <v>49</v>
      </c>
      <c r="Z10" s="122" t="s">
        <v>736</v>
      </c>
      <c r="AA10" s="98" t="s">
        <v>49</v>
      </c>
      <c r="AB10" s="19" t="s">
        <v>1191</v>
      </c>
      <c r="AC10" s="102" t="s">
        <v>49</v>
      </c>
      <c r="AD10" s="122" t="s">
        <v>1210</v>
      </c>
      <c r="AE10" s="98" t="s">
        <v>49</v>
      </c>
      <c r="AF10" s="19" t="s">
        <v>1256</v>
      </c>
      <c r="AG10" s="98" t="s">
        <v>49</v>
      </c>
      <c r="AH10" t="s">
        <v>70</v>
      </c>
      <c r="AI10" s="98" t="s">
        <v>49</v>
      </c>
      <c r="AJ10" s="121" t="s">
        <v>71</v>
      </c>
      <c r="AK10" s="98" t="s">
        <v>49</v>
      </c>
      <c r="AL10" s="115" t="s">
        <v>888</v>
      </c>
      <c r="AM10" s="98" t="s">
        <v>49</v>
      </c>
      <c r="AN10" s="19" t="s">
        <v>1306</v>
      </c>
      <c r="AO10" s="97" t="s">
        <v>49</v>
      </c>
      <c r="AP10" s="122" t="s">
        <v>649</v>
      </c>
      <c r="AQ10" s="98" t="s">
        <v>49</v>
      </c>
      <c r="AR10" s="19" t="s">
        <v>926</v>
      </c>
      <c r="AS10" s="97" t="s">
        <v>49</v>
      </c>
      <c r="AT10" s="125" t="s">
        <v>72</v>
      </c>
    </row>
    <row r="11" spans="1:46" ht="73.5" customHeight="1" x14ac:dyDescent="0.3">
      <c r="A11" t="s">
        <v>73</v>
      </c>
      <c r="B11" s="3" t="s">
        <v>74</v>
      </c>
      <c r="C11" s="127" t="s">
        <v>48</v>
      </c>
      <c r="D11" s="124" t="s">
        <v>1431</v>
      </c>
      <c r="E11" s="97" t="s">
        <v>49</v>
      </c>
      <c r="F11" s="122" t="s">
        <v>75</v>
      </c>
      <c r="G11" s="98" t="s">
        <v>49</v>
      </c>
      <c r="H11" s="122" t="s">
        <v>800</v>
      </c>
      <c r="I11" s="98" t="s">
        <v>49</v>
      </c>
      <c r="J11" s="122" t="s">
        <v>792</v>
      </c>
      <c r="K11" s="99" t="s">
        <v>49</v>
      </c>
      <c r="L11" s="139" t="s">
        <v>817</v>
      </c>
      <c r="M11" s="100" t="s">
        <v>49</v>
      </c>
      <c r="N11" s="122" t="s">
        <v>697</v>
      </c>
      <c r="O11" s="97" t="s">
        <v>49</v>
      </c>
      <c r="P11" s="126" t="s">
        <v>1474</v>
      </c>
      <c r="Q11" s="98" t="s">
        <v>49</v>
      </c>
      <c r="R11" s="19" t="s">
        <v>76</v>
      </c>
      <c r="S11" s="98" t="s">
        <v>49</v>
      </c>
      <c r="T11" s="122" t="s">
        <v>832</v>
      </c>
      <c r="U11" s="100" t="s">
        <v>49</v>
      </c>
      <c r="V11" s="122" t="s">
        <v>726</v>
      </c>
      <c r="W11" s="98" t="s">
        <v>49</v>
      </c>
      <c r="X11" s="19" t="s">
        <v>1167</v>
      </c>
      <c r="Y11" s="178" t="s">
        <v>48</v>
      </c>
      <c r="Z11" s="124" t="s">
        <v>1420</v>
      </c>
      <c r="AA11" s="98" t="s">
        <v>49</v>
      </c>
      <c r="AB11" s="115" t="s">
        <v>1192</v>
      </c>
      <c r="AC11" s="102" t="s">
        <v>49</v>
      </c>
      <c r="AD11" t="s">
        <v>1211</v>
      </c>
      <c r="AE11" s="98" t="s">
        <v>49</v>
      </c>
      <c r="AF11" t="s">
        <v>1255</v>
      </c>
      <c r="AG11" s="98" t="s">
        <v>49</v>
      </c>
      <c r="AH11" t="s">
        <v>77</v>
      </c>
      <c r="AI11" s="98" t="s">
        <v>49</v>
      </c>
      <c r="AJ11" s="121" t="s">
        <v>78</v>
      </c>
      <c r="AK11" s="98" t="s">
        <v>49</v>
      </c>
      <c r="AL11" s="19" t="s">
        <v>889</v>
      </c>
      <c r="AM11" s="98" t="s">
        <v>49</v>
      </c>
      <c r="AN11" s="203" t="s">
        <v>1307</v>
      </c>
      <c r="AO11" s="97" t="s">
        <v>49</v>
      </c>
      <c r="AP11" s="122" t="s">
        <v>650</v>
      </c>
      <c r="AQ11" s="98" t="s">
        <v>49</v>
      </c>
      <c r="AR11" s="19" t="s">
        <v>927</v>
      </c>
      <c r="AS11" s="97" t="s">
        <v>49</v>
      </c>
      <c r="AT11" s="125" t="s">
        <v>675</v>
      </c>
    </row>
    <row r="12" spans="1:46" ht="75.75" customHeight="1" x14ac:dyDescent="0.3">
      <c r="A12" t="s">
        <v>80</v>
      </c>
      <c r="B12" s="3" t="s">
        <v>81</v>
      </c>
      <c r="C12" s="97" t="s">
        <v>49</v>
      </c>
      <c r="D12" s="124" t="s">
        <v>995</v>
      </c>
      <c r="E12" s="97" t="s">
        <v>49</v>
      </c>
      <c r="F12" s="122" t="s">
        <v>1432</v>
      </c>
      <c r="G12" s="133" t="s">
        <v>49</v>
      </c>
      <c r="H12" s="119" t="s">
        <v>1043</v>
      </c>
      <c r="I12" s="98" t="s">
        <v>49</v>
      </c>
      <c r="J12" s="121" t="s">
        <v>1467</v>
      </c>
      <c r="K12" s="99" t="s">
        <v>49</v>
      </c>
      <c r="L12" s="139" t="s">
        <v>818</v>
      </c>
      <c r="M12" s="100" t="s">
        <v>49</v>
      </c>
      <c r="N12" s="122" t="s">
        <v>1516</v>
      </c>
      <c r="O12" s="97" t="s">
        <v>49</v>
      </c>
      <c r="P12" s="126" t="s">
        <v>1115</v>
      </c>
      <c r="Q12" s="98" t="s">
        <v>49</v>
      </c>
      <c r="R12" s="19" t="s">
        <v>811</v>
      </c>
      <c r="S12" s="98" t="s">
        <v>49</v>
      </c>
      <c r="T12" s="192" t="s">
        <v>1479</v>
      </c>
      <c r="U12" s="100" t="s">
        <v>49</v>
      </c>
      <c r="V12" s="153" t="s">
        <v>1148</v>
      </c>
      <c r="W12" s="98" t="s">
        <v>49</v>
      </c>
      <c r="X12" s="192" t="s">
        <v>1454</v>
      </c>
      <c r="Y12" s="98" t="s">
        <v>49</v>
      </c>
      <c r="Z12" s="122" t="s">
        <v>1182</v>
      </c>
      <c r="AA12" s="98" t="s">
        <v>49</v>
      </c>
      <c r="AB12" s="122" t="s">
        <v>857</v>
      </c>
      <c r="AC12" s="102" t="s">
        <v>49</v>
      </c>
      <c r="AD12" s="124" t="s">
        <v>1489</v>
      </c>
      <c r="AE12" s="98" t="s">
        <v>49</v>
      </c>
      <c r="AF12" s="122" t="s">
        <v>1257</v>
      </c>
      <c r="AG12" s="98" t="s">
        <v>49</v>
      </c>
      <c r="AH12" s="122" t="s">
        <v>82</v>
      </c>
      <c r="AI12" s="98" t="s">
        <v>49</v>
      </c>
      <c r="AJ12" s="122" t="s">
        <v>1389</v>
      </c>
      <c r="AK12" s="98" t="s">
        <v>49</v>
      </c>
      <c r="AL12" s="242" t="s">
        <v>1466</v>
      </c>
      <c r="AM12" s="98" t="s">
        <v>49</v>
      </c>
      <c r="AN12" s="19" t="s">
        <v>1308</v>
      </c>
      <c r="AO12" s="97" t="s">
        <v>49</v>
      </c>
      <c r="AP12" s="239" t="s">
        <v>1507</v>
      </c>
      <c r="AQ12" s="98" t="s">
        <v>49</v>
      </c>
      <c r="AR12" s="122" t="s">
        <v>1345</v>
      </c>
      <c r="AS12" s="97" t="s">
        <v>49</v>
      </c>
      <c r="AT12" s="216" t="s">
        <v>1461</v>
      </c>
    </row>
    <row r="13" spans="1:46" ht="72" customHeight="1" x14ac:dyDescent="0.3">
      <c r="A13" t="s">
        <v>83</v>
      </c>
      <c r="B13" s="3" t="s">
        <v>84</v>
      </c>
      <c r="C13" s="97" t="s">
        <v>49</v>
      </c>
      <c r="D13" s="122" t="s">
        <v>85</v>
      </c>
      <c r="E13" s="97" t="s">
        <v>49</v>
      </c>
      <c r="F13" s="126" t="s">
        <v>1018</v>
      </c>
      <c r="G13" s="133" t="s">
        <v>49</v>
      </c>
      <c r="H13" s="107" t="s">
        <v>1044</v>
      </c>
      <c r="I13" s="98" t="s">
        <v>48</v>
      </c>
      <c r="J13" s="107"/>
      <c r="K13" s="99" t="s">
        <v>49</v>
      </c>
      <c r="L13" s="139" t="s">
        <v>819</v>
      </c>
      <c r="M13" s="100" t="s">
        <v>49</v>
      </c>
      <c r="N13" s="126" t="s">
        <v>1086</v>
      </c>
      <c r="O13" s="97" t="s">
        <v>49</v>
      </c>
      <c r="P13" s="122" t="s">
        <v>1433</v>
      </c>
      <c r="Q13" s="98" t="s">
        <v>49</v>
      </c>
      <c r="R13" s="19" t="s">
        <v>1130</v>
      </c>
      <c r="S13" s="98" t="s">
        <v>48</v>
      </c>
      <c r="T13" s="115"/>
      <c r="U13" s="100" t="s">
        <v>49</v>
      </c>
      <c r="V13" s="126" t="s">
        <v>727</v>
      </c>
      <c r="W13" s="178" t="s">
        <v>48</v>
      </c>
      <c r="X13" s="179"/>
      <c r="Y13" s="98" t="s">
        <v>49</v>
      </c>
      <c r="Z13" s="122" t="s">
        <v>737</v>
      </c>
      <c r="AA13" s="98" t="s">
        <v>49</v>
      </c>
      <c r="AB13" s="124" t="s">
        <v>1193</v>
      </c>
      <c r="AC13" s="102" t="s">
        <v>49</v>
      </c>
      <c r="AD13" s="186" t="s">
        <v>1491</v>
      </c>
      <c r="AE13" s="191" t="s">
        <v>49</v>
      </c>
      <c r="AF13" s="115" t="s">
        <v>872</v>
      </c>
      <c r="AG13" s="98" t="s">
        <v>49</v>
      </c>
      <c r="AH13" s="111" t="s">
        <v>104</v>
      </c>
      <c r="AI13" s="113" t="s">
        <v>49</v>
      </c>
      <c r="AJ13" s="124" t="s">
        <v>1392</v>
      </c>
      <c r="AK13" s="114" t="s">
        <v>49</v>
      </c>
      <c r="AL13" s="19" t="s">
        <v>890</v>
      </c>
      <c r="AM13" s="98" t="s">
        <v>49</v>
      </c>
      <c r="AN13" s="126" t="s">
        <v>1309</v>
      </c>
      <c r="AO13" s="97" t="s">
        <v>49</v>
      </c>
      <c r="AP13" s="126" t="s">
        <v>1463</v>
      </c>
      <c r="AQ13" s="213" t="s">
        <v>49</v>
      </c>
      <c r="AR13" s="104" t="s">
        <v>1347</v>
      </c>
      <c r="AS13" s="97" t="s">
        <v>49</v>
      </c>
      <c r="AT13" s="216" t="s">
        <v>87</v>
      </c>
    </row>
    <row r="14" spans="1:46" ht="75.75" customHeight="1" thickBot="1" x14ac:dyDescent="0.35">
      <c r="A14" t="s">
        <v>88</v>
      </c>
      <c r="B14" s="3" t="s">
        <v>89</v>
      </c>
      <c r="C14" s="97" t="s">
        <v>49</v>
      </c>
      <c r="D14" s="122" t="s">
        <v>755</v>
      </c>
      <c r="E14" s="97" t="s">
        <v>49</v>
      </c>
      <c r="F14" s="126" t="s">
        <v>1434</v>
      </c>
      <c r="G14" s="98" t="s">
        <v>49</v>
      </c>
      <c r="H14" s="122" t="s">
        <v>930</v>
      </c>
      <c r="I14" s="98" t="s">
        <v>49</v>
      </c>
      <c r="J14" s="124" t="s">
        <v>1061</v>
      </c>
      <c r="K14" s="99" t="s">
        <v>49</v>
      </c>
      <c r="L14" s="139" t="s">
        <v>820</v>
      </c>
      <c r="M14" s="100" t="s">
        <v>49</v>
      </c>
      <c r="N14" s="122" t="s">
        <v>1087</v>
      </c>
      <c r="O14" s="97" t="s">
        <v>49</v>
      </c>
      <c r="P14" s="19" t="s">
        <v>1517</v>
      </c>
      <c r="Q14" s="98" t="s">
        <v>49</v>
      </c>
      <c r="R14" s="122" t="s">
        <v>1131</v>
      </c>
      <c r="S14" s="98" t="s">
        <v>49</v>
      </c>
      <c r="T14" s="122" t="s">
        <v>936</v>
      </c>
      <c r="U14" s="100" t="s">
        <v>49</v>
      </c>
      <c r="V14" s="166" t="s">
        <v>1149</v>
      </c>
      <c r="W14" s="178" t="s">
        <v>49</v>
      </c>
      <c r="X14" s="124" t="s">
        <v>1168</v>
      </c>
      <c r="Y14" s="98" t="s">
        <v>49</v>
      </c>
      <c r="Z14" s="179" t="s">
        <v>1183</v>
      </c>
      <c r="AA14" s="98" t="s">
        <v>49</v>
      </c>
      <c r="AB14" s="122" t="s">
        <v>944</v>
      </c>
      <c r="AC14" s="102" t="s">
        <v>49</v>
      </c>
      <c r="AD14" s="126" t="s">
        <v>1506</v>
      </c>
      <c r="AE14" s="98" t="s">
        <v>49</v>
      </c>
      <c r="AF14" s="126" t="s">
        <v>1258</v>
      </c>
      <c r="AG14" s="98" t="s">
        <v>49</v>
      </c>
      <c r="AH14" s="111" t="s">
        <v>104</v>
      </c>
      <c r="AI14" s="98" t="s">
        <v>49</v>
      </c>
      <c r="AJ14" s="122" t="s">
        <v>1393</v>
      </c>
      <c r="AK14" s="98" t="s">
        <v>49</v>
      </c>
      <c r="AL14" s="19" t="s">
        <v>891</v>
      </c>
      <c r="AM14" s="98" t="s">
        <v>49</v>
      </c>
      <c r="AN14" s="19" t="s">
        <v>907</v>
      </c>
      <c r="AO14" s="97" t="s">
        <v>49</v>
      </c>
      <c r="AP14" s="239" t="s">
        <v>1471</v>
      </c>
      <c r="AQ14" s="98" t="s">
        <v>49</v>
      </c>
      <c r="AR14" s="122" t="s">
        <v>948</v>
      </c>
      <c r="AS14" s="97" t="s">
        <v>49</v>
      </c>
      <c r="AT14" s="239" t="s">
        <v>1459</v>
      </c>
    </row>
    <row r="15" spans="1:46" ht="49.5" customHeight="1" thickBot="1" x14ac:dyDescent="0.35">
      <c r="A15" t="s">
        <v>90</v>
      </c>
      <c r="B15" s="3" t="s">
        <v>91</v>
      </c>
      <c r="C15" s="97" t="s">
        <v>49</v>
      </c>
      <c r="D15" s="122" t="s">
        <v>92</v>
      </c>
      <c r="E15" s="97" t="s">
        <v>49</v>
      </c>
      <c r="F15" s="126" t="s">
        <v>964</v>
      </c>
      <c r="G15" s="98" t="s">
        <v>49</v>
      </c>
      <c r="H15" s="126" t="s">
        <v>1421</v>
      </c>
      <c r="I15" s="98" t="s">
        <v>49</v>
      </c>
      <c r="J15" s="126" t="s">
        <v>1063</v>
      </c>
      <c r="K15" s="140" t="s">
        <v>49</v>
      </c>
      <c r="L15" s="108" t="s">
        <v>1072</v>
      </c>
      <c r="M15" s="100" t="s">
        <v>49</v>
      </c>
      <c r="N15" s="122" t="s">
        <v>1088</v>
      </c>
      <c r="O15" s="160" t="s">
        <v>49</v>
      </c>
      <c r="P15" s="115" t="s">
        <v>1120</v>
      </c>
      <c r="Q15" s="98" t="s">
        <v>48</v>
      </c>
      <c r="R15" s="242" t="s">
        <v>1469</v>
      </c>
      <c r="S15" s="98" t="s">
        <v>49</v>
      </c>
      <c r="T15" s="122" t="s">
        <v>833</v>
      </c>
      <c r="U15" s="100" t="s">
        <v>49</v>
      </c>
      <c r="V15" s="122" t="s">
        <v>1150</v>
      </c>
      <c r="W15" s="178" t="s">
        <v>48</v>
      </c>
      <c r="X15" s="122" t="s">
        <v>846</v>
      </c>
      <c r="Y15" s="98" t="s">
        <v>49</v>
      </c>
      <c r="Z15" s="122" t="s">
        <v>93</v>
      </c>
      <c r="AA15" s="98" t="s">
        <v>48</v>
      </c>
      <c r="AB15" s="115"/>
      <c r="AC15" s="102" t="s">
        <v>49</v>
      </c>
      <c r="AD15" s="238" t="s">
        <v>1497</v>
      </c>
      <c r="AE15" s="98" t="s">
        <v>49</v>
      </c>
      <c r="AF15" s="124" t="s">
        <v>1455</v>
      </c>
      <c r="AG15" s="98" t="s">
        <v>49</v>
      </c>
      <c r="AH15" s="122" t="s">
        <v>94</v>
      </c>
      <c r="AI15" s="213" t="s">
        <v>49</v>
      </c>
      <c r="AJ15" s="122" t="s">
        <v>1394</v>
      </c>
      <c r="AK15" s="98" t="s">
        <v>49</v>
      </c>
      <c r="AL15" s="19" t="s">
        <v>891</v>
      </c>
      <c r="AM15" s="98" t="s">
        <v>49</v>
      </c>
      <c r="AN15" s="19" t="s">
        <v>908</v>
      </c>
      <c r="AO15" s="207" t="s">
        <v>49</v>
      </c>
      <c r="AP15" s="110" t="s">
        <v>1336</v>
      </c>
      <c r="AQ15" s="98" t="s">
        <v>49</v>
      </c>
      <c r="AR15" s="212" t="s">
        <v>928</v>
      </c>
      <c r="AS15" s="207" t="s">
        <v>49</v>
      </c>
      <c r="AT15" s="217" t="s">
        <v>1480</v>
      </c>
    </row>
    <row r="16" spans="1:46" ht="105.75" customHeight="1" x14ac:dyDescent="0.3">
      <c r="A16" t="s">
        <v>96</v>
      </c>
      <c r="B16" s="3" t="s">
        <v>97</v>
      </c>
      <c r="C16" s="97" t="s">
        <v>95</v>
      </c>
      <c r="D16" s="19" t="s">
        <v>962</v>
      </c>
      <c r="E16" s="97" t="s">
        <v>49</v>
      </c>
      <c r="F16" s="242" t="s">
        <v>963</v>
      </c>
      <c r="G16" s="98" t="s">
        <v>49</v>
      </c>
      <c r="H16" s="122" t="s">
        <v>801</v>
      </c>
      <c r="I16" s="98" t="s">
        <v>49</v>
      </c>
      <c r="J16" s="130" t="s">
        <v>1062</v>
      </c>
      <c r="K16" s="99" t="s">
        <v>49</v>
      </c>
      <c r="L16" s="139" t="s">
        <v>816</v>
      </c>
      <c r="M16" s="100" t="s">
        <v>49</v>
      </c>
      <c r="N16" s="149" t="s">
        <v>1089</v>
      </c>
      <c r="O16" s="97" t="s">
        <v>49</v>
      </c>
      <c r="P16" s="122" t="s">
        <v>1430</v>
      </c>
      <c r="Q16" s="98" t="s">
        <v>49</v>
      </c>
      <c r="R16" s="19" t="s">
        <v>969</v>
      </c>
      <c r="S16" s="98" t="s">
        <v>49</v>
      </c>
      <c r="T16" s="122" t="s">
        <v>1145</v>
      </c>
      <c r="U16" s="100" t="s">
        <v>49</v>
      </c>
      <c r="V16" s="124" t="s">
        <v>1156</v>
      </c>
      <c r="W16" s="98" t="s">
        <v>49</v>
      </c>
      <c r="X16" s="122" t="s">
        <v>847</v>
      </c>
      <c r="Y16" s="98" t="s">
        <v>49</v>
      </c>
      <c r="Z16" s="122" t="s">
        <v>736</v>
      </c>
      <c r="AA16" s="98" t="s">
        <v>49</v>
      </c>
      <c r="AB16" s="122" t="s">
        <v>1194</v>
      </c>
      <c r="AC16" s="102" t="s">
        <v>49</v>
      </c>
      <c r="AD16" s="238" t="s">
        <v>1496</v>
      </c>
      <c r="AE16" s="98" t="s">
        <v>49</v>
      </c>
      <c r="AF16" s="122" t="s">
        <v>871</v>
      </c>
      <c r="AG16" s="98" t="s">
        <v>49</v>
      </c>
      <c r="AH16" s="192" t="s">
        <v>104</v>
      </c>
      <c r="AI16" s="213" t="s">
        <v>49</v>
      </c>
      <c r="AJ16" s="122" t="s">
        <v>1391</v>
      </c>
      <c r="AK16" s="98" t="s">
        <v>49</v>
      </c>
      <c r="AL16" s="19" t="s">
        <v>892</v>
      </c>
      <c r="AM16" s="98" t="s">
        <v>49</v>
      </c>
      <c r="AN16" s="19" t="s">
        <v>1310</v>
      </c>
      <c r="AO16" s="97" t="s">
        <v>49</v>
      </c>
      <c r="AP16" s="125" t="s">
        <v>1470</v>
      </c>
      <c r="AQ16" s="98" t="s">
        <v>49</v>
      </c>
      <c r="AR16" s="19" t="s">
        <v>1342</v>
      </c>
      <c r="AS16" s="97" t="s">
        <v>49</v>
      </c>
      <c r="AT16" s="125" t="s">
        <v>676</v>
      </c>
    </row>
    <row r="17" spans="1:46" ht="50.25" customHeight="1" x14ac:dyDescent="0.3">
      <c r="A17" t="s">
        <v>98</v>
      </c>
      <c r="B17" s="3" t="s">
        <v>99</v>
      </c>
      <c r="C17" s="97" t="s">
        <v>49</v>
      </c>
      <c r="D17" s="122" t="s">
        <v>100</v>
      </c>
      <c r="E17" s="97" t="s">
        <v>49</v>
      </c>
      <c r="F17" s="122" t="s">
        <v>101</v>
      </c>
      <c r="G17" s="98" t="s">
        <v>49</v>
      </c>
      <c r="H17" s="126" t="s">
        <v>1435</v>
      </c>
      <c r="I17" s="98" t="s">
        <v>48</v>
      </c>
      <c r="J17" s="103"/>
      <c r="K17" s="99" t="s">
        <v>49</v>
      </c>
      <c r="L17" s="139" t="s">
        <v>820</v>
      </c>
      <c r="M17" s="100" t="s">
        <v>49</v>
      </c>
      <c r="N17" s="122" t="s">
        <v>1090</v>
      </c>
      <c r="O17" s="97" t="s">
        <v>49</v>
      </c>
      <c r="P17" s="122" t="s">
        <v>1436</v>
      </c>
      <c r="Q17" s="98" t="s">
        <v>49</v>
      </c>
      <c r="R17" s="19" t="s">
        <v>102</v>
      </c>
      <c r="S17" s="161" t="s">
        <v>49</v>
      </c>
      <c r="T17" s="115" t="s">
        <v>1146</v>
      </c>
      <c r="U17" s="100" t="s">
        <v>49</v>
      </c>
      <c r="V17" s="122" t="s">
        <v>1151</v>
      </c>
      <c r="W17" s="178" t="s">
        <v>49</v>
      </c>
      <c r="X17" s="115" t="s">
        <v>1168</v>
      </c>
      <c r="Y17" s="98" t="s">
        <v>49</v>
      </c>
      <c r="Z17" s="122" t="s">
        <v>103</v>
      </c>
      <c r="AA17" s="98" t="s">
        <v>49</v>
      </c>
      <c r="AB17" s="122" t="s">
        <v>1195</v>
      </c>
      <c r="AC17" s="102" t="s">
        <v>49</v>
      </c>
      <c r="AD17" s="122" t="s">
        <v>1217</v>
      </c>
      <c r="AE17" s="191" t="s">
        <v>49</v>
      </c>
      <c r="AF17" s="115" t="s">
        <v>1261</v>
      </c>
      <c r="AG17" s="98" t="s">
        <v>49</v>
      </c>
      <c r="AH17" t="s">
        <v>104</v>
      </c>
      <c r="AI17" s="98" t="s">
        <v>48</v>
      </c>
      <c r="AJ17" s="119"/>
      <c r="AK17" s="98" t="s">
        <v>49</v>
      </c>
      <c r="AL17" s="19" t="s">
        <v>893</v>
      </c>
      <c r="AM17" s="98" t="s">
        <v>49</v>
      </c>
      <c r="AN17" s="19" t="s">
        <v>909</v>
      </c>
      <c r="AO17" s="97" t="s">
        <v>49</v>
      </c>
      <c r="AP17" s="216" t="s">
        <v>978</v>
      </c>
      <c r="AQ17" s="213" t="s">
        <v>49</v>
      </c>
      <c r="AR17" s="115" t="s">
        <v>1343</v>
      </c>
      <c r="AS17" s="97" t="s">
        <v>49</v>
      </c>
      <c r="AT17" s="125" t="s">
        <v>677</v>
      </c>
    </row>
    <row r="18" spans="1:46" ht="63.75" customHeight="1" x14ac:dyDescent="0.3">
      <c r="A18" t="s">
        <v>105</v>
      </c>
      <c r="B18" s="3" t="s">
        <v>106</v>
      </c>
      <c r="C18" s="97" t="s">
        <v>49</v>
      </c>
      <c r="D18" s="122" t="s">
        <v>107</v>
      </c>
      <c r="E18" s="97" t="s">
        <v>49</v>
      </c>
      <c r="F18" s="126" t="s">
        <v>1019</v>
      </c>
      <c r="G18" s="98" t="s">
        <v>48</v>
      </c>
      <c r="H18" t="s">
        <v>1484</v>
      </c>
      <c r="I18" s="133" t="s">
        <v>48</v>
      </c>
      <c r="J18" s="131" t="s">
        <v>1437</v>
      </c>
      <c r="K18" s="99" t="s">
        <v>49</v>
      </c>
      <c r="L18" s="122" t="s">
        <v>1073</v>
      </c>
      <c r="M18" s="150" t="s">
        <v>95</v>
      </c>
      <c r="N18" s="124" t="s">
        <v>699</v>
      </c>
      <c r="O18" s="97" t="s">
        <v>49</v>
      </c>
      <c r="P18" s="126" t="s">
        <v>1438</v>
      </c>
      <c r="Q18" s="161" t="s">
        <v>48</v>
      </c>
      <c r="R18" s="19"/>
      <c r="S18" s="98" t="s">
        <v>49</v>
      </c>
      <c r="T18" t="s">
        <v>1146</v>
      </c>
      <c r="U18" s="100" t="s">
        <v>49</v>
      </c>
      <c r="V18" s="122" t="s">
        <v>1152</v>
      </c>
      <c r="W18" s="98" t="s">
        <v>49</v>
      </c>
      <c r="X18" s="122" t="s">
        <v>1169</v>
      </c>
      <c r="Y18" s="98" t="s">
        <v>49</v>
      </c>
      <c r="Z18" s="122" t="s">
        <v>738</v>
      </c>
      <c r="AA18" s="98" t="s">
        <v>49</v>
      </c>
      <c r="AB18" s="122" t="s">
        <v>1196</v>
      </c>
      <c r="AC18" s="102" t="s">
        <v>49</v>
      </c>
      <c r="AD18" s="188" t="s">
        <v>1218</v>
      </c>
      <c r="AE18" s="191" t="s">
        <v>48</v>
      </c>
      <c r="AF18" s="122"/>
      <c r="AG18" s="98" t="s">
        <v>49</v>
      </c>
      <c r="AH18" s="111" t="s">
        <v>1279</v>
      </c>
      <c r="AI18" s="213" t="s">
        <v>95</v>
      </c>
      <c r="AJ18" s="124" t="s">
        <v>1536</v>
      </c>
      <c r="AK18" s="98" t="s">
        <v>48</v>
      </c>
      <c r="AL18" s="104"/>
      <c r="AM18" s="98" t="s">
        <v>49</v>
      </c>
      <c r="AN18" s="19" t="s">
        <v>1311</v>
      </c>
      <c r="AO18" s="97" t="s">
        <v>49</v>
      </c>
      <c r="AP18" s="125" t="s">
        <v>979</v>
      </c>
      <c r="AQ18" s="98" t="s">
        <v>49</v>
      </c>
      <c r="AR18" s="124" t="s">
        <v>1344</v>
      </c>
      <c r="AS18" s="97" t="s">
        <v>49</v>
      </c>
      <c r="AT18" s="125" t="s">
        <v>1364</v>
      </c>
    </row>
    <row r="19" spans="1:46" ht="73.5" customHeight="1" x14ac:dyDescent="0.3">
      <c r="A19" t="s">
        <v>108</v>
      </c>
      <c r="B19" s="3" t="s">
        <v>109</v>
      </c>
      <c r="C19" s="97" t="s">
        <v>49</v>
      </c>
      <c r="D19" s="122" t="s">
        <v>996</v>
      </c>
      <c r="E19" s="97" t="s">
        <v>49</v>
      </c>
      <c r="F19" s="122" t="s">
        <v>110</v>
      </c>
      <c r="G19" s="98" t="s">
        <v>49</v>
      </c>
      <c r="H19" t="s">
        <v>931</v>
      </c>
      <c r="I19" s="98" t="s">
        <v>49</v>
      </c>
      <c r="J19" s="122" t="s">
        <v>935</v>
      </c>
      <c r="K19" s="140" t="s">
        <v>49</v>
      </c>
      <c r="L19" s="138" t="s">
        <v>1074</v>
      </c>
      <c r="M19" s="100" t="s">
        <v>49</v>
      </c>
      <c r="N19" s="122" t="s">
        <v>700</v>
      </c>
      <c r="O19" s="97" t="s">
        <v>49</v>
      </c>
      <c r="P19" t="s">
        <v>1117</v>
      </c>
      <c r="Q19" s="98" t="s">
        <v>49</v>
      </c>
      <c r="R19" s="20" t="s">
        <v>1133</v>
      </c>
      <c r="S19" s="98" t="s">
        <v>49</v>
      </c>
      <c r="T19" s="122" t="s">
        <v>937</v>
      </c>
      <c r="U19" s="100" t="s">
        <v>49</v>
      </c>
      <c r="V19" s="122" t="s">
        <v>728</v>
      </c>
      <c r="W19" s="178" t="s">
        <v>95</v>
      </c>
      <c r="X19" t="s">
        <v>941</v>
      </c>
      <c r="Y19" s="98" t="s">
        <v>49</v>
      </c>
      <c r="Z19" s="122" t="s">
        <v>739</v>
      </c>
      <c r="AA19" s="98" t="s">
        <v>49</v>
      </c>
      <c r="AB19" s="122" t="s">
        <v>945</v>
      </c>
      <c r="AC19" s="102" t="s">
        <v>49</v>
      </c>
      <c r="AD19" s="124" t="s">
        <v>1488</v>
      </c>
      <c r="AE19" s="191" t="s">
        <v>49</v>
      </c>
      <c r="AF19" s="192" t="s">
        <v>1260</v>
      </c>
      <c r="AG19" s="98" t="s">
        <v>49</v>
      </c>
      <c r="AH19" s="122" t="s">
        <v>111</v>
      </c>
      <c r="AI19" s="213" t="s">
        <v>49</v>
      </c>
      <c r="AJ19" s="222" t="s">
        <v>1396</v>
      </c>
      <c r="AK19" s="204" t="s">
        <v>49</v>
      </c>
      <c r="AL19" s="104" t="s">
        <v>1297</v>
      </c>
      <c r="AM19" s="98" t="s">
        <v>49</v>
      </c>
      <c r="AN19" s="19" t="s">
        <v>910</v>
      </c>
      <c r="AO19" s="97" t="s">
        <v>49</v>
      </c>
      <c r="AP19" s="122" t="s">
        <v>654</v>
      </c>
      <c r="AQ19" s="98" t="s">
        <v>49</v>
      </c>
      <c r="AR19" s="122" t="s">
        <v>112</v>
      </c>
      <c r="AS19" s="97" t="s">
        <v>49</v>
      </c>
      <c r="AT19" s="125" t="s">
        <v>678</v>
      </c>
    </row>
    <row r="20" spans="1:46" ht="89.25" customHeight="1" x14ac:dyDescent="0.3">
      <c r="A20" t="s">
        <v>113</v>
      </c>
      <c r="B20" s="3" t="s">
        <v>114</v>
      </c>
      <c r="C20" s="97" t="s">
        <v>49</v>
      </c>
      <c r="D20" s="128" t="s">
        <v>316</v>
      </c>
      <c r="E20" s="97" t="s">
        <v>49</v>
      </c>
      <c r="F20" s="130" t="s">
        <v>775</v>
      </c>
      <c r="G20" s="98" t="s">
        <v>49</v>
      </c>
      <c r="H20" s="122" t="s">
        <v>1046</v>
      </c>
      <c r="I20" s="98" t="s">
        <v>49</v>
      </c>
      <c r="J20" s="130" t="s">
        <v>1065</v>
      </c>
      <c r="K20" s="99" t="s">
        <v>49</v>
      </c>
      <c r="L20" s="139" t="s">
        <v>820</v>
      </c>
      <c r="M20" s="100" t="s">
        <v>49</v>
      </c>
      <c r="N20" s="122" t="s">
        <v>701</v>
      </c>
      <c r="O20" s="97" t="s">
        <v>49</v>
      </c>
      <c r="P20" s="122" t="s">
        <v>1118</v>
      </c>
      <c r="Q20" s="98" t="s">
        <v>49</v>
      </c>
      <c r="R20" s="20" t="s">
        <v>1134</v>
      </c>
      <c r="S20" s="98" t="s">
        <v>49</v>
      </c>
      <c r="T20" s="122" t="s">
        <v>834</v>
      </c>
      <c r="U20" s="100" t="s">
        <v>49</v>
      </c>
      <c r="V20" s="122" t="s">
        <v>1153</v>
      </c>
      <c r="W20" s="98" t="s">
        <v>49</v>
      </c>
      <c r="X20" s="122" t="s">
        <v>848</v>
      </c>
      <c r="Y20" s="98" t="s">
        <v>49</v>
      </c>
      <c r="Z20" s="122" t="s">
        <v>957</v>
      </c>
      <c r="AA20" s="178" t="s">
        <v>48</v>
      </c>
      <c r="AB20" s="106"/>
      <c r="AC20" s="102" t="s">
        <v>49</v>
      </c>
      <c r="AD20" t="s">
        <v>1082</v>
      </c>
      <c r="AE20" s="191" t="s">
        <v>49</v>
      </c>
      <c r="AF20" s="122" t="s">
        <v>1262</v>
      </c>
      <c r="AG20" s="98" t="s">
        <v>49</v>
      </c>
      <c r="AH20" s="122" t="s">
        <v>115</v>
      </c>
      <c r="AI20" s="98" t="s">
        <v>48</v>
      </c>
      <c r="AJ20" s="119"/>
      <c r="AK20" s="98" t="s">
        <v>49</v>
      </c>
      <c r="AL20" s="19" t="s">
        <v>1298</v>
      </c>
      <c r="AM20" s="98" t="s">
        <v>49</v>
      </c>
      <c r="AN20" s="19" t="s">
        <v>1312</v>
      </c>
      <c r="AO20" s="97" t="s">
        <v>49</v>
      </c>
      <c r="AP20" s="240" t="s">
        <v>1482</v>
      </c>
      <c r="AQ20" s="98" t="s">
        <v>49</v>
      </c>
      <c r="AR20" s="124" t="s">
        <v>1508</v>
      </c>
      <c r="AS20" s="97" t="s">
        <v>49</v>
      </c>
      <c r="AT20" s="216" t="s">
        <v>1386</v>
      </c>
    </row>
    <row r="21" spans="1:46" ht="72.75" customHeight="1" x14ac:dyDescent="0.3">
      <c r="A21" t="s">
        <v>116</v>
      </c>
      <c r="B21" s="3" t="s">
        <v>117</v>
      </c>
      <c r="C21" s="97" t="s">
        <v>49</v>
      </c>
      <c r="D21" s="126" t="s">
        <v>997</v>
      </c>
      <c r="E21" s="97" t="s">
        <v>49</v>
      </c>
      <c r="F21" s="122" t="s">
        <v>118</v>
      </c>
      <c r="G21" s="98" t="s">
        <v>49</v>
      </c>
      <c r="H21" s="122" t="s">
        <v>932</v>
      </c>
      <c r="I21" s="98" t="s">
        <v>49</v>
      </c>
      <c r="J21" s="122" t="s">
        <v>1066</v>
      </c>
      <c r="K21" s="99" t="s">
        <v>49</v>
      </c>
      <c r="L21" s="139" t="s">
        <v>821</v>
      </c>
      <c r="M21" s="100" t="s">
        <v>49</v>
      </c>
      <c r="N21" s="122" t="s">
        <v>119</v>
      </c>
      <c r="O21" s="160" t="s">
        <v>49</v>
      </c>
      <c r="P21" s="159" t="s">
        <v>1119</v>
      </c>
      <c r="Q21" s="98" t="s">
        <v>49</v>
      </c>
      <c r="R21" s="20" t="s">
        <v>120</v>
      </c>
      <c r="S21" s="98" t="s">
        <v>49</v>
      </c>
      <c r="T21" s="122" t="s">
        <v>938</v>
      </c>
      <c r="U21" s="100" t="s">
        <v>49</v>
      </c>
      <c r="V21" s="122" t="s">
        <v>1154</v>
      </c>
      <c r="W21" s="98" t="s">
        <v>49</v>
      </c>
      <c r="X21" s="122" t="s">
        <v>942</v>
      </c>
      <c r="Y21" s="98" t="s">
        <v>49</v>
      </c>
      <c r="Z21" s="180" t="s">
        <v>1184</v>
      </c>
      <c r="AA21" s="98" t="s">
        <v>49</v>
      </c>
      <c r="AB21" s="122" t="s">
        <v>946</v>
      </c>
      <c r="AC21" s="102" t="s">
        <v>49</v>
      </c>
      <c r="AD21" s="124" t="s">
        <v>1221</v>
      </c>
      <c r="AE21" s="98" t="s">
        <v>49</v>
      </c>
      <c r="AF21" s="122" t="s">
        <v>121</v>
      </c>
      <c r="AG21" s="98" t="s">
        <v>49</v>
      </c>
      <c r="AH21" s="124" t="s">
        <v>1280</v>
      </c>
      <c r="AI21" s="98" t="s">
        <v>49</v>
      </c>
      <c r="AJ21" t="s">
        <v>122</v>
      </c>
      <c r="AK21" s="98" t="s">
        <v>48</v>
      </c>
      <c r="AL21" s="242" t="s">
        <v>1483</v>
      </c>
      <c r="AM21" s="98" t="s">
        <v>49</v>
      </c>
      <c r="AN21" s="203" t="s">
        <v>1313</v>
      </c>
      <c r="AO21" s="97" t="s">
        <v>49</v>
      </c>
      <c r="AP21" s="239" t="s">
        <v>980</v>
      </c>
      <c r="AQ21" s="98" t="s">
        <v>49</v>
      </c>
      <c r="AR21" s="122" t="s">
        <v>123</v>
      </c>
      <c r="AS21" s="97" t="s">
        <v>49</v>
      </c>
      <c r="AT21" s="209" t="s">
        <v>680</v>
      </c>
    </row>
    <row r="22" spans="1:46" ht="63" customHeight="1" x14ac:dyDescent="0.3">
      <c r="A22" t="s">
        <v>124</v>
      </c>
      <c r="B22" s="5" t="s">
        <v>125</v>
      </c>
      <c r="C22" s="97" t="s">
        <v>49</v>
      </c>
      <c r="D22" s="122" t="s">
        <v>756</v>
      </c>
      <c r="E22" s="97" t="s">
        <v>49</v>
      </c>
      <c r="F22" s="122" t="s">
        <v>776</v>
      </c>
      <c r="G22" s="98" t="s">
        <v>49</v>
      </c>
      <c r="H22" s="124" t="s">
        <v>1047</v>
      </c>
      <c r="I22" s="133" t="s">
        <v>48</v>
      </c>
      <c r="J22" s="136"/>
      <c r="K22" s="99" t="s">
        <v>49</v>
      </c>
      <c r="L22" s="139" t="s">
        <v>822</v>
      </c>
      <c r="M22" s="100" t="s">
        <v>48</v>
      </c>
      <c r="N22" s="112"/>
      <c r="O22" s="97" t="s">
        <v>49</v>
      </c>
      <c r="P22" s="104" t="s">
        <v>1121</v>
      </c>
      <c r="Q22" s="98" t="s">
        <v>49</v>
      </c>
      <c r="R22" s="20" t="s">
        <v>1135</v>
      </c>
      <c r="S22" s="98" t="s">
        <v>48</v>
      </c>
      <c r="T22" s="104"/>
      <c r="U22" s="100" t="s">
        <v>48</v>
      </c>
      <c r="V22" s="112"/>
      <c r="W22" s="98" t="s">
        <v>48</v>
      </c>
      <c r="X22" s="104"/>
      <c r="Y22" s="98" t="s">
        <v>49</v>
      </c>
      <c r="Z22" s="122" t="s">
        <v>740</v>
      </c>
      <c r="AA22" s="98" t="s">
        <v>48</v>
      </c>
      <c r="AB22" s="104"/>
      <c r="AC22" s="102" t="s">
        <v>49</v>
      </c>
      <c r="AD22" s="188" t="s">
        <v>1220</v>
      </c>
      <c r="AE22" s="98" t="s">
        <v>49</v>
      </c>
      <c r="AF22" s="122" t="s">
        <v>873</v>
      </c>
      <c r="AG22" s="98" t="s">
        <v>49</v>
      </c>
      <c r="AH22" s="111" t="s">
        <v>82</v>
      </c>
      <c r="AI22" s="98" t="s">
        <v>49</v>
      </c>
      <c r="AJ22" s="246" t="s">
        <v>1487</v>
      </c>
      <c r="AK22" s="98" t="s">
        <v>49</v>
      </c>
      <c r="AL22" s="19" t="s">
        <v>1300</v>
      </c>
      <c r="AM22" s="98" t="s">
        <v>49</v>
      </c>
      <c r="AN22" s="19" t="s">
        <v>912</v>
      </c>
      <c r="AO22" s="97" t="s">
        <v>49</v>
      </c>
      <c r="AP22" s="125" t="s">
        <v>981</v>
      </c>
      <c r="AQ22" s="213" t="s">
        <v>49</v>
      </c>
      <c r="AR22" s="19" t="s">
        <v>1347</v>
      </c>
      <c r="AS22" s="97" t="s">
        <v>49</v>
      </c>
      <c r="AT22" s="210" t="s">
        <v>989</v>
      </c>
    </row>
    <row r="23" spans="1:46" ht="75.75" customHeight="1" x14ac:dyDescent="0.3">
      <c r="A23" t="s">
        <v>126</v>
      </c>
      <c r="B23" s="5" t="s">
        <v>127</v>
      </c>
      <c r="C23" s="97" t="s">
        <v>49</v>
      </c>
      <c r="D23" s="122" t="s">
        <v>757</v>
      </c>
      <c r="E23" s="97" t="s">
        <v>49</v>
      </c>
      <c r="F23" s="122" t="s">
        <v>1020</v>
      </c>
      <c r="G23" s="98" t="s">
        <v>49</v>
      </c>
      <c r="H23" s="122" t="s">
        <v>799</v>
      </c>
      <c r="I23" s="98" t="s">
        <v>49</v>
      </c>
      <c r="J23" s="122" t="s">
        <v>1067</v>
      </c>
      <c r="K23" s="99" t="s">
        <v>48</v>
      </c>
      <c r="L23" s="108"/>
      <c r="M23" s="100" t="s">
        <v>49</v>
      </c>
      <c r="N23" s="122" t="s">
        <v>702</v>
      </c>
      <c r="O23" s="160" t="s">
        <v>48</v>
      </c>
      <c r="P23" s="124" t="s">
        <v>1439</v>
      </c>
      <c r="Q23" s="98" t="s">
        <v>49</v>
      </c>
      <c r="R23" s="19" t="s">
        <v>128</v>
      </c>
      <c r="S23" s="98" t="s">
        <v>49</v>
      </c>
      <c r="T23" s="122" t="s">
        <v>835</v>
      </c>
      <c r="U23" s="100" t="s">
        <v>49</v>
      </c>
      <c r="V23" s="122" t="s">
        <v>1155</v>
      </c>
      <c r="W23" s="98" t="s">
        <v>49</v>
      </c>
      <c r="X23" t="s">
        <v>1170</v>
      </c>
      <c r="Y23" s="98" t="s">
        <v>48</v>
      </c>
      <c r="Z23" s="104"/>
      <c r="AA23" s="178" t="s">
        <v>49</v>
      </c>
      <c r="AB23" s="176" t="s">
        <v>1197</v>
      </c>
      <c r="AC23" s="102" t="s">
        <v>49</v>
      </c>
      <c r="AD23" s="122" t="s">
        <v>1222</v>
      </c>
      <c r="AE23" s="98" t="s">
        <v>49</v>
      </c>
      <c r="AF23" s="19" t="s">
        <v>1263</v>
      </c>
      <c r="AG23" s="98" t="s">
        <v>49</v>
      </c>
      <c r="AH23" s="122" t="s">
        <v>320</v>
      </c>
      <c r="AI23" s="98" t="s">
        <v>49</v>
      </c>
      <c r="AJ23" s="121" t="s">
        <v>876</v>
      </c>
      <c r="AK23" s="98" t="s">
        <v>49</v>
      </c>
      <c r="AL23" s="19" t="s">
        <v>894</v>
      </c>
      <c r="AM23" s="98" t="s">
        <v>49</v>
      </c>
      <c r="AN23" s="19" t="s">
        <v>1314</v>
      </c>
      <c r="AO23" s="97" t="s">
        <v>49</v>
      </c>
      <c r="AP23" s="122" t="s">
        <v>657</v>
      </c>
      <c r="AQ23" s="213" t="s">
        <v>49</v>
      </c>
      <c r="AR23" s="104" t="s">
        <v>1349</v>
      </c>
      <c r="AS23" s="207" t="s">
        <v>48</v>
      </c>
      <c r="AT23" s="216" t="s">
        <v>1440</v>
      </c>
    </row>
    <row r="24" spans="1:46" ht="78.75" customHeight="1" x14ac:dyDescent="0.3">
      <c r="A24" t="s">
        <v>129</v>
      </c>
      <c r="B24" s="5" t="s">
        <v>130</v>
      </c>
      <c r="C24" s="97" t="s">
        <v>49</v>
      </c>
      <c r="D24" s="122" t="s">
        <v>758</v>
      </c>
      <c r="E24" s="97" t="s">
        <v>49</v>
      </c>
      <c r="F24" s="122" t="s">
        <v>777</v>
      </c>
      <c r="G24" s="133" t="s">
        <v>49</v>
      </c>
      <c r="H24" s="103" t="s">
        <v>1048</v>
      </c>
      <c r="I24" s="98" t="s">
        <v>48</v>
      </c>
      <c r="J24" s="107"/>
      <c r="K24" s="99" t="s">
        <v>48</v>
      </c>
      <c r="L24" s="108"/>
      <c r="M24" s="100" t="s">
        <v>48</v>
      </c>
      <c r="N24" s="112"/>
      <c r="O24" s="97" t="s">
        <v>49</v>
      </c>
      <c r="P24" s="122" t="s">
        <v>1422</v>
      </c>
      <c r="Q24" s="98" t="s">
        <v>49</v>
      </c>
      <c r="R24" s="19" t="s">
        <v>812</v>
      </c>
      <c r="S24" s="98" t="s">
        <v>48</v>
      </c>
      <c r="T24" s="104"/>
      <c r="U24" s="100" t="s">
        <v>48</v>
      </c>
      <c r="V24" s="112"/>
      <c r="W24" s="98" t="s">
        <v>48</v>
      </c>
      <c r="X24" s="104"/>
      <c r="Y24" s="98" t="s">
        <v>49</v>
      </c>
      <c r="Z24" s="122" t="s">
        <v>741</v>
      </c>
      <c r="AA24" s="178" t="s">
        <v>49</v>
      </c>
      <c r="AB24" s="179" t="s">
        <v>1198</v>
      </c>
      <c r="AC24" s="102" t="s">
        <v>49</v>
      </c>
      <c r="AD24" s="107" t="s">
        <v>1223</v>
      </c>
      <c r="AE24" s="98" t="s">
        <v>49</v>
      </c>
      <c r="AF24" s="19" t="s">
        <v>136</v>
      </c>
      <c r="AG24" s="15" t="s">
        <v>48</v>
      </c>
      <c r="AH24" s="123"/>
      <c r="AI24" s="98" t="s">
        <v>49</v>
      </c>
      <c r="AJ24" s="121" t="s">
        <v>1398</v>
      </c>
      <c r="AK24" s="98" t="s">
        <v>49</v>
      </c>
      <c r="AL24" s="19" t="s">
        <v>895</v>
      </c>
      <c r="AM24" s="98" t="s">
        <v>49</v>
      </c>
      <c r="AN24" s="19" t="s">
        <v>1315</v>
      </c>
      <c r="AO24" s="207" t="s">
        <v>95</v>
      </c>
      <c r="AP24" s="117" t="s">
        <v>1337</v>
      </c>
      <c r="AQ24" s="213" t="s">
        <v>49</v>
      </c>
      <c r="AR24" s="20" t="s">
        <v>1477</v>
      </c>
      <c r="AS24" s="97" t="s">
        <v>49</v>
      </c>
      <c r="AT24" s="216" t="s">
        <v>990</v>
      </c>
    </row>
    <row r="25" spans="1:46" ht="61.5" customHeight="1" x14ac:dyDescent="0.3">
      <c r="A25" t="s">
        <v>132</v>
      </c>
      <c r="B25" s="5" t="s">
        <v>133</v>
      </c>
      <c r="C25" s="97" t="s">
        <v>49</v>
      </c>
      <c r="D25" s="126" t="s">
        <v>998</v>
      </c>
      <c r="E25" s="97" t="s">
        <v>49</v>
      </c>
      <c r="F25" s="122" t="s">
        <v>778</v>
      </c>
      <c r="G25" s="98" t="s">
        <v>48</v>
      </c>
      <c r="H25" s="103" t="s">
        <v>1049</v>
      </c>
      <c r="I25" s="98" t="s">
        <v>48</v>
      </c>
      <c r="J25" s="107"/>
      <c r="K25" s="99" t="s">
        <v>48</v>
      </c>
      <c r="L25" s="108"/>
      <c r="M25" s="100" t="s">
        <v>48</v>
      </c>
      <c r="N25" s="101"/>
      <c r="O25" s="97" t="s">
        <v>48</v>
      </c>
      <c r="P25" s="115"/>
      <c r="Q25" s="98" t="s">
        <v>49</v>
      </c>
      <c r="R25" s="19" t="s">
        <v>812</v>
      </c>
      <c r="S25" s="98" t="s">
        <v>48</v>
      </c>
      <c r="T25" s="104"/>
      <c r="U25" s="100" t="s">
        <v>48</v>
      </c>
      <c r="V25" s="170"/>
      <c r="W25" s="98" t="s">
        <v>48</v>
      </c>
      <c r="X25" s="115"/>
      <c r="Y25" s="98" t="s">
        <v>48</v>
      </c>
      <c r="Z25" s="104"/>
      <c r="AA25" s="98" t="s">
        <v>49</v>
      </c>
      <c r="AB25" s="106" t="s">
        <v>858</v>
      </c>
      <c r="AC25" s="102" t="s">
        <v>49</v>
      </c>
      <c r="AD25" s="107" t="s">
        <v>1223</v>
      </c>
      <c r="AE25" s="98" t="s">
        <v>49</v>
      </c>
      <c r="AF25" s="19" t="s">
        <v>136</v>
      </c>
      <c r="AG25" s="15" t="s">
        <v>48</v>
      </c>
      <c r="AH25" s="123"/>
      <c r="AI25" s="98" t="s">
        <v>49</v>
      </c>
      <c r="AJ25" s="121" t="s">
        <v>877</v>
      </c>
      <c r="AK25" s="98" t="s">
        <v>48</v>
      </c>
      <c r="AL25" s="19" t="s">
        <v>896</v>
      </c>
      <c r="AM25" s="98" t="s">
        <v>49</v>
      </c>
      <c r="AN25" s="19" t="s">
        <v>1316</v>
      </c>
      <c r="AO25" s="97" t="s">
        <v>48</v>
      </c>
      <c r="AP25" s="105"/>
      <c r="AQ25" s="98" t="s">
        <v>48</v>
      </c>
      <c r="AR25" s="104"/>
      <c r="AS25" s="97" t="s">
        <v>49</v>
      </c>
      <c r="AT25" s="216" t="s">
        <v>1478</v>
      </c>
    </row>
    <row r="26" spans="1:46" ht="120" customHeight="1" x14ac:dyDescent="0.3">
      <c r="A26" t="s">
        <v>134</v>
      </c>
      <c r="B26" s="5" t="s">
        <v>135</v>
      </c>
      <c r="C26" s="97" t="s">
        <v>48</v>
      </c>
      <c r="D26" s="104"/>
      <c r="E26" s="97" t="s">
        <v>49</v>
      </c>
      <c r="F26" s="122" t="s">
        <v>131</v>
      </c>
      <c r="G26" s="98" t="s">
        <v>48</v>
      </c>
      <c r="H26" s="103"/>
      <c r="I26" s="98" t="s">
        <v>48</v>
      </c>
      <c r="J26" s="103"/>
      <c r="K26" s="140" t="s">
        <v>48</v>
      </c>
      <c r="L26" s="139"/>
      <c r="M26" s="100" t="s">
        <v>48</v>
      </c>
      <c r="N26" s="112"/>
      <c r="O26" s="97" t="s">
        <v>48</v>
      </c>
      <c r="P26" s="115"/>
      <c r="Q26" s="98" t="s">
        <v>49</v>
      </c>
      <c r="R26" s="104" t="s">
        <v>812</v>
      </c>
      <c r="S26" s="98" t="s">
        <v>48</v>
      </c>
      <c r="T26" s="104"/>
      <c r="U26" s="169" t="s">
        <v>49</v>
      </c>
      <c r="V26" s="171" t="s">
        <v>1157</v>
      </c>
      <c r="W26" s="114" t="s">
        <v>48</v>
      </c>
      <c r="X26" s="104"/>
      <c r="Y26" s="98" t="s">
        <v>49</v>
      </c>
      <c r="Z26" s="122" t="s">
        <v>742</v>
      </c>
      <c r="AA26" s="98" t="s">
        <v>48</v>
      </c>
      <c r="AB26" s="104"/>
      <c r="AC26" s="102" t="s">
        <v>49</v>
      </c>
      <c r="AD26" s="20" t="s">
        <v>1490</v>
      </c>
      <c r="AE26" s="98" t="s">
        <v>49</v>
      </c>
      <c r="AF26" s="115" t="s">
        <v>136</v>
      </c>
      <c r="AG26" s="15" t="s">
        <v>48</v>
      </c>
      <c r="AH26" s="123"/>
      <c r="AI26" s="98" t="s">
        <v>49</v>
      </c>
      <c r="AJ26" s="225" t="s">
        <v>1399</v>
      </c>
      <c r="AK26" s="98" t="s">
        <v>48</v>
      </c>
      <c r="AL26" s="104"/>
      <c r="AM26" s="98" t="s">
        <v>49</v>
      </c>
      <c r="AN26" s="104"/>
      <c r="AO26" s="97" t="s">
        <v>48</v>
      </c>
      <c r="AP26" s="105"/>
      <c r="AQ26" s="213" t="s">
        <v>49</v>
      </c>
      <c r="AR26" s="212"/>
      <c r="AS26" s="97" t="s">
        <v>48</v>
      </c>
      <c r="AT26" s="110"/>
    </row>
    <row r="27" spans="1:46" ht="76.5" customHeight="1" x14ac:dyDescent="0.3">
      <c r="A27" t="s">
        <v>137</v>
      </c>
      <c r="B27" s="5" t="s">
        <v>138</v>
      </c>
      <c r="C27" s="97" t="s">
        <v>49</v>
      </c>
      <c r="D27" s="122" t="s">
        <v>999</v>
      </c>
      <c r="E27" s="97" t="s">
        <v>49</v>
      </c>
      <c r="F27" s="130" t="s">
        <v>779</v>
      </c>
      <c r="G27" s="98" t="s">
        <v>48</v>
      </c>
      <c r="H27" s="103"/>
      <c r="I27" s="98" t="s">
        <v>49</v>
      </c>
      <c r="J27" s="136" t="s">
        <v>1068</v>
      </c>
      <c r="K27" s="99" t="s">
        <v>49</v>
      </c>
      <c r="L27" s="139" t="s">
        <v>823</v>
      </c>
      <c r="M27" s="100" t="s">
        <v>49</v>
      </c>
      <c r="N27" s="126" t="s">
        <v>1092</v>
      </c>
      <c r="O27" s="97" t="s">
        <v>49</v>
      </c>
      <c r="P27" s="122" t="s">
        <v>1123</v>
      </c>
      <c r="Q27" s="98" t="s">
        <v>49</v>
      </c>
      <c r="R27" s="115" t="s">
        <v>812</v>
      </c>
      <c r="S27" s="98" t="s">
        <v>49</v>
      </c>
      <c r="T27" s="122" t="s">
        <v>836</v>
      </c>
      <c r="U27" s="100" t="s">
        <v>48</v>
      </c>
      <c r="V27" s="168"/>
      <c r="W27" s="178" t="s">
        <v>49</v>
      </c>
      <c r="X27" s="104" t="s">
        <v>1171</v>
      </c>
      <c r="Y27" s="98" t="s">
        <v>49</v>
      </c>
      <c r="Z27" s="122" t="s">
        <v>743</v>
      </c>
      <c r="AA27" s="98" t="s">
        <v>49</v>
      </c>
      <c r="AB27" t="s">
        <v>859</v>
      </c>
      <c r="AC27" s="102" t="s">
        <v>49</v>
      </c>
      <c r="AD27" s="122" t="s">
        <v>1226</v>
      </c>
      <c r="AE27" s="98" t="s">
        <v>49</v>
      </c>
      <c r="AF27" s="194" t="s">
        <v>136</v>
      </c>
      <c r="AG27" s="116" t="s">
        <v>48</v>
      </c>
      <c r="AH27" s="126" t="s">
        <v>1051</v>
      </c>
      <c r="AI27" s="98" t="s">
        <v>49</v>
      </c>
      <c r="AJ27" s="121" t="s">
        <v>877</v>
      </c>
      <c r="AK27" s="98" t="s">
        <v>49</v>
      </c>
      <c r="AL27" s="122" t="s">
        <v>896</v>
      </c>
      <c r="AM27" s="98" t="s">
        <v>49</v>
      </c>
      <c r="AN27" s="19" t="s">
        <v>913</v>
      </c>
      <c r="AO27" s="97" t="s">
        <v>48</v>
      </c>
      <c r="AP27" s="110"/>
      <c r="AQ27" s="98" t="s">
        <v>48</v>
      </c>
      <c r="AR27" s="104"/>
      <c r="AS27" s="97" t="s">
        <v>49</v>
      </c>
      <c r="AT27" s="240" t="s">
        <v>1476</v>
      </c>
    </row>
    <row r="28" spans="1:46" ht="102.75" customHeight="1" x14ac:dyDescent="0.3">
      <c r="A28" t="s">
        <v>139</v>
      </c>
      <c r="B28" s="5" t="s">
        <v>140</v>
      </c>
      <c r="C28" s="97" t="s">
        <v>49</v>
      </c>
      <c r="D28"/>
      <c r="E28" s="97" t="s">
        <v>48</v>
      </c>
      <c r="F28" s="104"/>
      <c r="G28" s="133" t="s">
        <v>49</v>
      </c>
      <c r="H28" s="103" t="s">
        <v>1050</v>
      </c>
      <c r="I28" s="98" t="s">
        <v>48</v>
      </c>
      <c r="J28" s="103"/>
      <c r="K28" s="99" t="s">
        <v>48</v>
      </c>
      <c r="L28" s="108"/>
      <c r="M28" s="100" t="s">
        <v>49</v>
      </c>
      <c r="N28" s="245" t="s">
        <v>1486</v>
      </c>
      <c r="O28" s="97" t="s">
        <v>49</v>
      </c>
      <c r="P28" s="122" t="s">
        <v>716</v>
      </c>
      <c r="Q28" s="98" t="s">
        <v>48</v>
      </c>
      <c r="R28" s="104"/>
      <c r="S28" s="98" t="s">
        <v>48</v>
      </c>
      <c r="T28" s="104"/>
      <c r="U28" s="100" t="s">
        <v>48</v>
      </c>
      <c r="V28" s="112"/>
      <c r="W28" s="98" t="s">
        <v>48</v>
      </c>
      <c r="X28" s="104"/>
      <c r="Y28" s="98" t="s">
        <v>48</v>
      </c>
      <c r="Z28" s="104"/>
      <c r="AA28" s="98" t="s">
        <v>48</v>
      </c>
      <c r="AB28" s="104"/>
      <c r="AC28" s="102" t="s">
        <v>49</v>
      </c>
      <c r="AD28" s="244" t="s">
        <v>1535</v>
      </c>
      <c r="AE28" s="193" t="s">
        <v>49</v>
      </c>
      <c r="AF28" s="241" t="s">
        <v>1465</v>
      </c>
      <c r="AG28" s="114" t="s">
        <v>49</v>
      </c>
      <c r="AH28" s="111"/>
      <c r="AI28" s="98" t="s">
        <v>49</v>
      </c>
      <c r="AJ28" s="119" t="s">
        <v>141</v>
      </c>
      <c r="AK28" s="98" t="s">
        <v>48</v>
      </c>
      <c r="AL28" s="104"/>
      <c r="AM28" s="204" t="s">
        <v>48</v>
      </c>
      <c r="AN28" s="115"/>
      <c r="AO28" s="97" t="s">
        <v>48</v>
      </c>
      <c r="AP28" s="110"/>
      <c r="AQ28" s="98" t="s">
        <v>48</v>
      </c>
      <c r="AR28" s="104"/>
      <c r="AS28" s="207" t="s">
        <v>95</v>
      </c>
      <c r="AT28" s="216" t="s">
        <v>1457</v>
      </c>
    </row>
    <row r="29" spans="1:46" ht="45.75" customHeight="1" x14ac:dyDescent="0.3">
      <c r="A29" t="s">
        <v>142</v>
      </c>
      <c r="B29" s="6" t="s">
        <v>143</v>
      </c>
      <c r="C29" s="97" t="s">
        <v>49</v>
      </c>
      <c r="D29" s="122" t="s">
        <v>1000</v>
      </c>
      <c r="E29" s="127" t="s">
        <v>48</v>
      </c>
      <c r="F29" s="124" t="s">
        <v>780</v>
      </c>
      <c r="G29" s="98" t="s">
        <v>49</v>
      </c>
      <c r="H29" s="122" t="s">
        <v>804</v>
      </c>
      <c r="I29" s="98" t="s">
        <v>48</v>
      </c>
      <c r="J29" s="103"/>
      <c r="K29" s="140" t="s">
        <v>48</v>
      </c>
      <c r="L29" s="139"/>
      <c r="M29" s="100" t="s">
        <v>49</v>
      </c>
      <c r="N29" s="122" t="s">
        <v>155</v>
      </c>
      <c r="O29" s="97" t="s">
        <v>48</v>
      </c>
      <c r="P29" s="115"/>
      <c r="Q29" s="161" t="s">
        <v>48</v>
      </c>
      <c r="R29" s="19"/>
      <c r="S29" s="98" t="s">
        <v>49</v>
      </c>
      <c r="T29" s="122" t="s">
        <v>837</v>
      </c>
      <c r="U29" s="167" t="s">
        <v>48</v>
      </c>
      <c r="V29" s="124"/>
      <c r="W29" s="98" t="s">
        <v>48</v>
      </c>
      <c r="X29" s="115"/>
      <c r="Y29" s="98" t="s">
        <v>49</v>
      </c>
      <c r="Z29" s="122" t="s">
        <v>152</v>
      </c>
      <c r="AA29" s="98" t="s">
        <v>49</v>
      </c>
      <c r="AB29" s="19" t="s">
        <v>1199</v>
      </c>
      <c r="AC29" s="102" t="s">
        <v>49</v>
      </c>
      <c r="AD29" s="122" t="s">
        <v>1230</v>
      </c>
      <c r="AE29" s="98" t="s">
        <v>49</v>
      </c>
      <c r="AF29" s="122" t="s">
        <v>144</v>
      </c>
      <c r="AG29" s="191" t="s">
        <v>95</v>
      </c>
      <c r="AH29" s="124" t="s">
        <v>1511</v>
      </c>
      <c r="AI29" s="98" t="s">
        <v>49</v>
      </c>
      <c r="AJ29" s="121" t="s">
        <v>1400</v>
      </c>
      <c r="AK29" s="98" t="s">
        <v>48</v>
      </c>
      <c r="AL29" s="19"/>
      <c r="AM29" s="204" t="s">
        <v>48</v>
      </c>
      <c r="AN29" s="19"/>
      <c r="AO29" s="97" t="s">
        <v>48</v>
      </c>
      <c r="AP29" s="110"/>
      <c r="AQ29" s="98" t="s">
        <v>48</v>
      </c>
      <c r="AR29" s="115"/>
      <c r="AS29" s="97" t="s">
        <v>48</v>
      </c>
      <c r="AT29" s="211"/>
    </row>
    <row r="30" spans="1:46" ht="45" customHeight="1" x14ac:dyDescent="0.3">
      <c r="A30" t="s">
        <v>146</v>
      </c>
      <c r="B30" s="6" t="s">
        <v>147</v>
      </c>
      <c r="C30" s="127" t="s">
        <v>95</v>
      </c>
      <c r="D30" s="124" t="s">
        <v>759</v>
      </c>
      <c r="E30" s="97" t="s">
        <v>49</v>
      </c>
      <c r="F30" s="122" t="s">
        <v>780</v>
      </c>
      <c r="G30" s="98" t="s">
        <v>49</v>
      </c>
      <c r="H30" s="122" t="s">
        <v>804</v>
      </c>
      <c r="I30" s="133" t="s">
        <v>48</v>
      </c>
      <c r="J30" s="119"/>
      <c r="K30" s="140" t="s">
        <v>48</v>
      </c>
      <c r="L30" s="139"/>
      <c r="M30" s="150" t="s">
        <v>49</v>
      </c>
      <c r="N30" s="152" t="s">
        <v>1094</v>
      </c>
      <c r="O30" s="97" t="s">
        <v>48</v>
      </c>
      <c r="P30" s="115"/>
      <c r="Q30" s="161" t="s">
        <v>48</v>
      </c>
      <c r="R30" s="104"/>
      <c r="S30" s="98" t="s">
        <v>49</v>
      </c>
      <c r="T30" s="122" t="s">
        <v>837</v>
      </c>
      <c r="U30" s="100" t="s">
        <v>48</v>
      </c>
      <c r="V30" s="101"/>
      <c r="W30" s="98" t="s">
        <v>49</v>
      </c>
      <c r="X30" t="s">
        <v>849</v>
      </c>
      <c r="Y30" s="98" t="s">
        <v>49</v>
      </c>
      <c r="Z30" s="19" t="s">
        <v>152</v>
      </c>
      <c r="AA30" s="98" t="s">
        <v>49</v>
      </c>
      <c r="AB30" t="s">
        <v>1199</v>
      </c>
      <c r="AC30" s="102" t="s">
        <v>49</v>
      </c>
      <c r="AD30" t="s">
        <v>1230</v>
      </c>
      <c r="AE30" s="98" t="s">
        <v>49</v>
      </c>
      <c r="AF30" t="s">
        <v>144</v>
      </c>
      <c r="AG30" s="98" t="s">
        <v>49</v>
      </c>
      <c r="AH30" s="111"/>
      <c r="AI30" s="98" t="s">
        <v>49</v>
      </c>
      <c r="AJ30" s="122" t="s">
        <v>1401</v>
      </c>
      <c r="AK30" s="98" t="s">
        <v>48</v>
      </c>
      <c r="AL30" s="104"/>
      <c r="AM30" s="204" t="s">
        <v>48</v>
      </c>
      <c r="AN30" s="243" t="s">
        <v>977</v>
      </c>
      <c r="AO30" s="97" t="s">
        <v>48</v>
      </c>
      <c r="AP30" s="110"/>
      <c r="AQ30" s="98" t="s">
        <v>49</v>
      </c>
      <c r="AR30" t="s">
        <v>148</v>
      </c>
      <c r="AS30" s="97" t="s">
        <v>49</v>
      </c>
      <c r="AT30" s="125" t="s">
        <v>149</v>
      </c>
    </row>
    <row r="31" spans="1:46" ht="94.5" customHeight="1" x14ac:dyDescent="0.3">
      <c r="A31" t="s">
        <v>150</v>
      </c>
      <c r="B31" s="6" t="s">
        <v>151</v>
      </c>
      <c r="C31" s="97" t="s">
        <v>49</v>
      </c>
      <c r="D31" s="122" t="s">
        <v>1000</v>
      </c>
      <c r="E31" s="97" t="s">
        <v>49</v>
      </c>
      <c r="F31" s="122" t="s">
        <v>780</v>
      </c>
      <c r="G31" s="133" t="s">
        <v>49</v>
      </c>
      <c r="H31" s="103" t="s">
        <v>804</v>
      </c>
      <c r="I31" s="133" t="s">
        <v>48</v>
      </c>
      <c r="J31" s="136"/>
      <c r="K31" s="140" t="s">
        <v>48</v>
      </c>
      <c r="L31" s="139"/>
      <c r="M31" s="150" t="s">
        <v>49</v>
      </c>
      <c r="N31" s="122" t="s">
        <v>1094</v>
      </c>
      <c r="O31" s="97" t="s">
        <v>48</v>
      </c>
      <c r="P31" s="115"/>
      <c r="Q31" s="161" t="s">
        <v>48</v>
      </c>
      <c r="R31" s="104"/>
      <c r="S31" s="98" t="s">
        <v>49</v>
      </c>
      <c r="T31" s="104" t="s">
        <v>837</v>
      </c>
      <c r="U31" s="100" t="s">
        <v>49</v>
      </c>
      <c r="V31" t="s">
        <v>729</v>
      </c>
      <c r="W31" s="98" t="s">
        <v>49</v>
      </c>
      <c r="X31" s="179" t="s">
        <v>1172</v>
      </c>
      <c r="Y31" s="98" t="s">
        <v>49</v>
      </c>
      <c r="Z31" s="122" t="s">
        <v>152</v>
      </c>
      <c r="AA31" s="98" t="s">
        <v>49</v>
      </c>
      <c r="AB31" s="115" t="s">
        <v>860</v>
      </c>
      <c r="AC31" s="102" t="s">
        <v>49</v>
      </c>
      <c r="AD31" t="s">
        <v>1230</v>
      </c>
      <c r="AE31" s="98" t="s">
        <v>49</v>
      </c>
      <c r="AF31" s="19" t="s">
        <v>144</v>
      </c>
      <c r="AG31" s="98" t="s">
        <v>49</v>
      </c>
      <c r="AH31" s="124" t="s">
        <v>1511</v>
      </c>
      <c r="AI31" s="98" t="s">
        <v>49</v>
      </c>
      <c r="AJ31" s="121" t="s">
        <v>878</v>
      </c>
      <c r="AK31" s="204" t="s">
        <v>49</v>
      </c>
      <c r="AL31" s="19" t="s">
        <v>1534</v>
      </c>
      <c r="AM31" s="204" t="s">
        <v>49</v>
      </c>
      <c r="AN31" s="20" t="s">
        <v>915</v>
      </c>
      <c r="AO31" s="97" t="s">
        <v>48</v>
      </c>
      <c r="AP31" s="110"/>
      <c r="AQ31" s="98" t="s">
        <v>48</v>
      </c>
      <c r="AR31" s="115"/>
      <c r="AS31" s="97" t="s">
        <v>48</v>
      </c>
      <c r="AT31" s="105"/>
    </row>
    <row r="32" spans="1:46" ht="124.5" customHeight="1" x14ac:dyDescent="0.3">
      <c r="A32" t="s">
        <v>153</v>
      </c>
      <c r="B32" s="6" t="s">
        <v>154</v>
      </c>
      <c r="C32" s="97" t="s">
        <v>49</v>
      </c>
      <c r="D32" s="19" t="s">
        <v>1002</v>
      </c>
      <c r="E32" s="127" t="s">
        <v>95</v>
      </c>
      <c r="F32" s="104" t="s">
        <v>1023</v>
      </c>
      <c r="G32" s="98" t="s">
        <v>49</v>
      </c>
      <c r="H32" t="s">
        <v>804</v>
      </c>
      <c r="I32" s="98" t="s">
        <v>48</v>
      </c>
      <c r="J32" s="103"/>
      <c r="K32" s="140" t="s">
        <v>48</v>
      </c>
      <c r="L32" s="108"/>
      <c r="M32" s="100" t="s">
        <v>49</v>
      </c>
      <c r="N32" t="s">
        <v>1515</v>
      </c>
      <c r="O32" s="97" t="s">
        <v>48</v>
      </c>
      <c r="P32" s="104"/>
      <c r="Q32" s="98" t="s">
        <v>48</v>
      </c>
      <c r="R32" s="104"/>
      <c r="S32" s="98" t="s">
        <v>49</v>
      </c>
      <c r="T32" s="104" t="s">
        <v>837</v>
      </c>
      <c r="U32" s="100" t="s">
        <v>49</v>
      </c>
      <c r="V32" t="s">
        <v>729</v>
      </c>
      <c r="W32" s="98" t="s">
        <v>49</v>
      </c>
      <c r="X32" s="104" t="s">
        <v>849</v>
      </c>
      <c r="Y32" s="98" t="s">
        <v>49</v>
      </c>
      <c r="Z32" t="s">
        <v>152</v>
      </c>
      <c r="AA32" s="178" t="s">
        <v>49</v>
      </c>
      <c r="AB32" s="115" t="s">
        <v>1200</v>
      </c>
      <c r="AC32" s="102" t="s">
        <v>49</v>
      </c>
      <c r="AD32" t="s">
        <v>1230</v>
      </c>
      <c r="AE32" s="98" t="s">
        <v>49</v>
      </c>
      <c r="AF32" s="242" t="s">
        <v>1523</v>
      </c>
      <c r="AG32" s="98" t="s">
        <v>49</v>
      </c>
      <c r="AH32" s="126" t="s">
        <v>1282</v>
      </c>
      <c r="AI32" s="98" t="s">
        <v>95</v>
      </c>
      <c r="AJ32" s="121" t="s">
        <v>878</v>
      </c>
      <c r="AK32" s="98" t="s">
        <v>48</v>
      </c>
      <c r="AL32" s="104"/>
      <c r="AM32" s="98" t="s">
        <v>49</v>
      </c>
      <c r="AN32" s="19" t="s">
        <v>1317</v>
      </c>
      <c r="AO32" s="97" t="s">
        <v>48</v>
      </c>
      <c r="AP32" s="110"/>
      <c r="AQ32" s="98" t="s">
        <v>48</v>
      </c>
      <c r="AR32" s="104"/>
      <c r="AS32" s="97" t="s">
        <v>48</v>
      </c>
      <c r="AT32" s="110"/>
    </row>
    <row r="33" spans="1:46" ht="117.75" customHeight="1" x14ac:dyDescent="0.3">
      <c r="A33" t="s">
        <v>156</v>
      </c>
      <c r="B33" s="6" t="s">
        <v>157</v>
      </c>
      <c r="C33" s="97" t="s">
        <v>49</v>
      </c>
      <c r="D33" s="19" t="s">
        <v>760</v>
      </c>
      <c r="E33" s="97" t="s">
        <v>48</v>
      </c>
      <c r="F33" s="242" t="s">
        <v>1481</v>
      </c>
      <c r="G33" s="98" t="s">
        <v>49</v>
      </c>
      <c r="H33" s="20" t="s">
        <v>804</v>
      </c>
      <c r="I33" s="98" t="s">
        <v>48</v>
      </c>
      <c r="J33" s="107"/>
      <c r="K33" s="140" t="s">
        <v>48</v>
      </c>
      <c r="L33" s="108"/>
      <c r="M33" s="100" t="s">
        <v>49</v>
      </c>
      <c r="N33" s="122" t="s">
        <v>701</v>
      </c>
      <c r="O33" s="97" t="s">
        <v>48</v>
      </c>
      <c r="P33" s="104"/>
      <c r="Q33" s="98" t="s">
        <v>48</v>
      </c>
      <c r="R33" s="104"/>
      <c r="S33" s="98" t="s">
        <v>49</v>
      </c>
      <c r="T33" s="104" t="s">
        <v>837</v>
      </c>
      <c r="U33" s="100" t="s">
        <v>49</v>
      </c>
      <c r="V33" t="s">
        <v>729</v>
      </c>
      <c r="W33" s="178" t="s">
        <v>49</v>
      </c>
      <c r="X33" s="104" t="s">
        <v>849</v>
      </c>
      <c r="Y33" s="98" t="s">
        <v>49</v>
      </c>
      <c r="Z33" t="s">
        <v>152</v>
      </c>
      <c r="AA33" s="98" t="s">
        <v>49</v>
      </c>
      <c r="AB33" s="104" t="s">
        <v>860</v>
      </c>
      <c r="AC33" s="102" t="s">
        <v>49</v>
      </c>
      <c r="AD33" s="238" t="s">
        <v>1495</v>
      </c>
      <c r="AE33" s="98" t="s">
        <v>48</v>
      </c>
      <c r="AF33" s="238" t="s">
        <v>1458</v>
      </c>
      <c r="AG33" s="191" t="s">
        <v>48</v>
      </c>
      <c r="AH33" s="122"/>
      <c r="AI33" s="98" t="s">
        <v>48</v>
      </c>
      <c r="AJ33" s="224"/>
      <c r="AK33" s="98" t="s">
        <v>48</v>
      </c>
      <c r="AL33" s="104"/>
      <c r="AM33" s="98" t="s">
        <v>49</v>
      </c>
      <c r="AN33" s="19" t="s">
        <v>1317</v>
      </c>
      <c r="AO33" s="97" t="s">
        <v>48</v>
      </c>
      <c r="AP33" s="110"/>
      <c r="AQ33" s="98" t="s">
        <v>48</v>
      </c>
      <c r="AR33" s="104"/>
      <c r="AS33" s="97" t="s">
        <v>48</v>
      </c>
      <c r="AT33" s="110"/>
    </row>
    <row r="34" spans="1:46" ht="107.25" customHeight="1" x14ac:dyDescent="0.3">
      <c r="A34" t="s">
        <v>158</v>
      </c>
      <c r="B34" s="6" t="s">
        <v>159</v>
      </c>
      <c r="C34" s="97" t="s">
        <v>49</v>
      </c>
      <c r="D34" s="19" t="s">
        <v>760</v>
      </c>
      <c r="E34" s="97" t="s">
        <v>48</v>
      </c>
      <c r="F34" s="104"/>
      <c r="G34" s="98" t="s">
        <v>48</v>
      </c>
      <c r="H34" s="103"/>
      <c r="I34" s="98" t="s">
        <v>48</v>
      </c>
      <c r="J34" s="107"/>
      <c r="K34" s="99" t="s">
        <v>48</v>
      </c>
      <c r="L34" s="108"/>
      <c r="M34" s="100" t="s">
        <v>49</v>
      </c>
      <c r="N34" s="245" t="s">
        <v>1515</v>
      </c>
      <c r="O34" s="97" t="s">
        <v>48</v>
      </c>
      <c r="P34" s="104"/>
      <c r="Q34" s="98" t="s">
        <v>48</v>
      </c>
      <c r="R34" s="104"/>
      <c r="S34" s="98" t="s">
        <v>49</v>
      </c>
      <c r="T34" s="115" t="s">
        <v>837</v>
      </c>
      <c r="U34" s="100" t="s">
        <v>49</v>
      </c>
      <c r="V34" t="s">
        <v>729</v>
      </c>
      <c r="W34" s="98" t="s">
        <v>49</v>
      </c>
      <c r="X34" t="s">
        <v>849</v>
      </c>
      <c r="Y34" s="98" t="s">
        <v>49</v>
      </c>
      <c r="Z34" t="s">
        <v>152</v>
      </c>
      <c r="AA34" s="98" t="s">
        <v>49</v>
      </c>
      <c r="AB34" s="104" t="s">
        <v>860</v>
      </c>
      <c r="AC34" s="102" t="s">
        <v>49</v>
      </c>
      <c r="AD34" t="s">
        <v>1230</v>
      </c>
      <c r="AE34" s="98" t="s">
        <v>48</v>
      </c>
      <c r="AF34" s="104"/>
      <c r="AG34" s="191" t="s">
        <v>48</v>
      </c>
      <c r="AH34" s="192"/>
      <c r="AI34" s="98" t="s">
        <v>48</v>
      </c>
      <c r="AJ34" s="109"/>
      <c r="AK34" s="98" t="s">
        <v>48</v>
      </c>
      <c r="AL34" s="104"/>
      <c r="AM34" s="98" t="s">
        <v>49</v>
      </c>
      <c r="AN34" s="104" t="s">
        <v>916</v>
      </c>
      <c r="AO34" s="97" t="s">
        <v>48</v>
      </c>
      <c r="AP34" s="110"/>
      <c r="AQ34" s="98" t="s">
        <v>48</v>
      </c>
      <c r="AR34" s="104"/>
      <c r="AS34" s="97" t="s">
        <v>48</v>
      </c>
      <c r="AT34" s="110"/>
    </row>
    <row r="35" spans="1:46" ht="126.75" customHeight="1" x14ac:dyDescent="0.3">
      <c r="A35" t="s">
        <v>160</v>
      </c>
      <c r="B35" s="7" t="s">
        <v>161</v>
      </c>
      <c r="C35" s="97" t="s">
        <v>49</v>
      </c>
      <c r="D35" s="122" t="s">
        <v>761</v>
      </c>
      <c r="E35" s="97" t="s">
        <v>49</v>
      </c>
      <c r="F35" s="122" t="s">
        <v>781</v>
      </c>
      <c r="G35" s="98" t="s">
        <v>49</v>
      </c>
      <c r="H35" s="122" t="s">
        <v>933</v>
      </c>
      <c r="I35" s="98" t="s">
        <v>48</v>
      </c>
      <c r="J35" s="119"/>
      <c r="K35" s="140" t="s">
        <v>48</v>
      </c>
      <c r="L35" s="139" t="s">
        <v>827</v>
      </c>
      <c r="M35" s="100" t="s">
        <v>49</v>
      </c>
      <c r="N35" s="126" t="s">
        <v>1519</v>
      </c>
      <c r="O35" s="97" t="s">
        <v>49</v>
      </c>
      <c r="P35" s="122" t="s">
        <v>1441</v>
      </c>
      <c r="Q35" s="98" t="s">
        <v>49</v>
      </c>
      <c r="R35" s="19" t="s">
        <v>163</v>
      </c>
      <c r="S35" s="98" t="s">
        <v>49</v>
      </c>
      <c r="T35" s="122" t="s">
        <v>939</v>
      </c>
      <c r="U35" s="100" t="s">
        <v>49</v>
      </c>
      <c r="V35" s="152" t="s">
        <v>1158</v>
      </c>
      <c r="W35" s="98" t="s">
        <v>49</v>
      </c>
      <c r="X35" s="122" t="s">
        <v>943</v>
      </c>
      <c r="Y35" s="98" t="s">
        <v>49</v>
      </c>
      <c r="Z35" s="19" t="s">
        <v>970</v>
      </c>
      <c r="AA35" s="98" t="s">
        <v>49</v>
      </c>
      <c r="AB35" s="126" t="s">
        <v>1201</v>
      </c>
      <c r="AC35" s="102" t="s">
        <v>49</v>
      </c>
      <c r="AD35" t="s">
        <v>1231</v>
      </c>
      <c r="AE35" s="98" t="s">
        <v>49</v>
      </c>
      <c r="AF35" s="122" t="s">
        <v>164</v>
      </c>
      <c r="AG35" s="98" t="s">
        <v>49</v>
      </c>
      <c r="AH35" s="122" t="s">
        <v>1283</v>
      </c>
      <c r="AI35" s="98" t="s">
        <v>49</v>
      </c>
      <c r="AJ35" s="122" t="s">
        <v>947</v>
      </c>
      <c r="AK35" s="98" t="s">
        <v>49</v>
      </c>
      <c r="AL35" s="19" t="s">
        <v>897</v>
      </c>
      <c r="AM35" s="98" t="s">
        <v>49</v>
      </c>
      <c r="AN35" s="115"/>
      <c r="AO35" s="97" t="s">
        <v>49</v>
      </c>
      <c r="AP35" s="239" t="s">
        <v>983</v>
      </c>
      <c r="AQ35" s="98" t="s">
        <v>49</v>
      </c>
      <c r="AR35" s="122" t="s">
        <v>165</v>
      </c>
      <c r="AS35" s="97" t="s">
        <v>49</v>
      </c>
      <c r="AT35" s="125" t="s">
        <v>681</v>
      </c>
    </row>
    <row r="36" spans="1:46" ht="74.25" customHeight="1" x14ac:dyDescent="0.3">
      <c r="A36" t="s">
        <v>166</v>
      </c>
      <c r="B36" s="7" t="s">
        <v>167</v>
      </c>
      <c r="C36" s="127" t="s">
        <v>48</v>
      </c>
      <c r="D36" s="122"/>
      <c r="E36" s="97" t="s">
        <v>49</v>
      </c>
      <c r="F36" s="124" t="s">
        <v>1025</v>
      </c>
      <c r="G36" s="98" t="s">
        <v>48</v>
      </c>
      <c r="H36" s="109"/>
      <c r="I36" s="98" t="s">
        <v>49</v>
      </c>
      <c r="J36" t="s">
        <v>1069</v>
      </c>
      <c r="K36" s="140" t="s">
        <v>48</v>
      </c>
      <c r="L36" s="108" t="s">
        <v>825</v>
      </c>
      <c r="M36" s="100" t="s">
        <v>49</v>
      </c>
      <c r="N36" s="126" t="s">
        <v>1475</v>
      </c>
      <c r="O36" s="97" t="s">
        <v>49</v>
      </c>
      <c r="P36" s="122" t="s">
        <v>1441</v>
      </c>
      <c r="Q36" s="98" t="s">
        <v>49</v>
      </c>
      <c r="R36" s="19" t="s">
        <v>163</v>
      </c>
      <c r="S36" s="98" t="s">
        <v>49</v>
      </c>
      <c r="T36" t="s">
        <v>939</v>
      </c>
      <c r="U36" s="100" t="s">
        <v>49</v>
      </c>
      <c r="V36" s="122" t="s">
        <v>1158</v>
      </c>
      <c r="W36" s="178" t="s">
        <v>49</v>
      </c>
      <c r="X36" s="111" t="s">
        <v>1173</v>
      </c>
      <c r="Y36" s="98" t="s">
        <v>49</v>
      </c>
      <c r="Z36" s="19" t="s">
        <v>970</v>
      </c>
      <c r="AA36" s="98" t="s">
        <v>49</v>
      </c>
      <c r="AB36" s="126" t="s">
        <v>1201</v>
      </c>
      <c r="AC36" s="102" t="s">
        <v>49</v>
      </c>
      <c r="AD36" s="122" t="s">
        <v>1500</v>
      </c>
      <c r="AE36" s="98" t="s">
        <v>49</v>
      </c>
      <c r="AF36" s="122" t="s">
        <v>1267</v>
      </c>
      <c r="AG36" s="191" t="s">
        <v>49</v>
      </c>
      <c r="AH36" s="192" t="s">
        <v>1284</v>
      </c>
      <c r="AI36" s="98" t="s">
        <v>49</v>
      </c>
      <c r="AJ36" s="224"/>
      <c r="AK36" s="98" t="s">
        <v>49</v>
      </c>
      <c r="AL36" s="19" t="s">
        <v>899</v>
      </c>
      <c r="AM36" s="98" t="s">
        <v>49</v>
      </c>
      <c r="AN36" s="19" t="s">
        <v>916</v>
      </c>
      <c r="AO36" s="97" t="s">
        <v>49</v>
      </c>
      <c r="AP36" s="216" t="s">
        <v>984</v>
      </c>
      <c r="AQ36" s="98" t="s">
        <v>49</v>
      </c>
      <c r="AR36" s="122" t="s">
        <v>165</v>
      </c>
      <c r="AS36" s="97" t="s">
        <v>49</v>
      </c>
      <c r="AT36" s="216" t="s">
        <v>682</v>
      </c>
    </row>
    <row r="37" spans="1:46" ht="65.25" customHeight="1" x14ac:dyDescent="0.3">
      <c r="A37" t="s">
        <v>168</v>
      </c>
      <c r="B37" s="7" t="s">
        <v>169</v>
      </c>
      <c r="C37" s="97" t="s">
        <v>49</v>
      </c>
      <c r="D37" s="124" t="s">
        <v>1003</v>
      </c>
      <c r="E37" s="127" t="s">
        <v>48</v>
      </c>
      <c r="F37" s="124" t="s">
        <v>1513</v>
      </c>
      <c r="G37" s="98" t="s">
        <v>48</v>
      </c>
      <c r="H37" s="103"/>
      <c r="I37" s="98" t="s">
        <v>48</v>
      </c>
      <c r="J37" s="107"/>
      <c r="K37" s="140" t="s">
        <v>48</v>
      </c>
      <c r="L37" s="108" t="s">
        <v>824</v>
      </c>
      <c r="M37" s="100" t="s">
        <v>49</v>
      </c>
      <c r="N37" s="152" t="s">
        <v>1096</v>
      </c>
      <c r="O37" s="97" t="s">
        <v>49</v>
      </c>
      <c r="P37" s="122" t="s">
        <v>1442</v>
      </c>
      <c r="Q37" s="98" t="s">
        <v>49</v>
      </c>
      <c r="R37" s="19" t="s">
        <v>965</v>
      </c>
      <c r="S37" s="98" t="s">
        <v>49</v>
      </c>
      <c r="T37" s="19" t="s">
        <v>838</v>
      </c>
      <c r="U37" s="100" t="s">
        <v>49</v>
      </c>
      <c r="V37" s="124" t="s">
        <v>730</v>
      </c>
      <c r="W37" s="98" t="s">
        <v>48</v>
      </c>
      <c r="X37" s="180" t="s">
        <v>1174</v>
      </c>
      <c r="Y37" s="98" t="s">
        <v>49</v>
      </c>
      <c r="Z37" s="19" t="s">
        <v>971</v>
      </c>
      <c r="AA37" s="98" t="s">
        <v>49</v>
      </c>
      <c r="AB37" s="19" t="s">
        <v>861</v>
      </c>
      <c r="AC37" s="102" t="s">
        <v>49</v>
      </c>
      <c r="AD37" s="122" t="s">
        <v>1504</v>
      </c>
      <c r="AE37" s="98" t="s">
        <v>49</v>
      </c>
      <c r="AF37" s="238" t="s">
        <v>1527</v>
      </c>
      <c r="AG37" s="191" t="s">
        <v>49</v>
      </c>
      <c r="AH37" s="111" t="s">
        <v>104</v>
      </c>
      <c r="AI37" s="98" t="s">
        <v>48</v>
      </c>
      <c r="AJ37" s="223"/>
      <c r="AK37" s="98" t="s">
        <v>49</v>
      </c>
      <c r="AL37" s="19" t="s">
        <v>898</v>
      </c>
      <c r="AM37" s="98" t="s">
        <v>49</v>
      </c>
      <c r="AN37" s="115" t="s">
        <v>1319</v>
      </c>
      <c r="AO37" s="97" t="s">
        <v>49</v>
      </c>
      <c r="AP37" s="216" t="s">
        <v>985</v>
      </c>
      <c r="AQ37" s="213" t="s">
        <v>49</v>
      </c>
      <c r="AR37" s="20" t="s">
        <v>1417</v>
      </c>
      <c r="AS37" s="97" t="s">
        <v>49</v>
      </c>
      <c r="AT37" s="216" t="s">
        <v>683</v>
      </c>
    </row>
    <row r="38" spans="1:46" ht="244.8" x14ac:dyDescent="0.3">
      <c r="A38" t="s">
        <v>170</v>
      </c>
      <c r="B38" s="7" t="s">
        <v>171</v>
      </c>
      <c r="C38" s="97" t="s">
        <v>49</v>
      </c>
      <c r="D38" s="122" t="s">
        <v>1004</v>
      </c>
      <c r="E38" s="97" t="s">
        <v>49</v>
      </c>
      <c r="F38" s="124" t="s">
        <v>1027</v>
      </c>
      <c r="G38" s="98" t="s">
        <v>48</v>
      </c>
      <c r="H38" s="103"/>
      <c r="I38" s="98" t="s">
        <v>49</v>
      </c>
      <c r="J38" s="135" t="s">
        <v>172</v>
      </c>
      <c r="K38" s="140" t="s">
        <v>48</v>
      </c>
      <c r="L38" s="108" t="s">
        <v>824</v>
      </c>
      <c r="M38" s="100" t="s">
        <v>49</v>
      </c>
      <c r="N38" s="153" t="s">
        <v>1099</v>
      </c>
      <c r="O38" s="97" t="s">
        <v>49</v>
      </c>
      <c r="P38" s="122" t="s">
        <v>1442</v>
      </c>
      <c r="Q38" s="98" t="s">
        <v>49</v>
      </c>
      <c r="R38" s="19" t="s">
        <v>1136</v>
      </c>
      <c r="S38" s="98" t="s">
        <v>49</v>
      </c>
      <c r="T38" s="19" t="s">
        <v>839</v>
      </c>
      <c r="U38" s="100" t="s">
        <v>48</v>
      </c>
      <c r="V38" s="124" t="s">
        <v>730</v>
      </c>
      <c r="W38" s="98" t="s">
        <v>49</v>
      </c>
      <c r="X38" s="19" t="s">
        <v>850</v>
      </c>
      <c r="Y38" s="98" t="s">
        <v>49</v>
      </c>
      <c r="Z38" s="19" t="s">
        <v>971</v>
      </c>
      <c r="AA38" s="98" t="s">
        <v>48</v>
      </c>
      <c r="AB38" s="104"/>
      <c r="AC38" s="102" t="s">
        <v>49</v>
      </c>
      <c r="AD38" s="247" t="s">
        <v>1505</v>
      </c>
      <c r="AE38" s="98" t="s">
        <v>49</v>
      </c>
      <c r="AF38" s="238" t="s">
        <v>1528</v>
      </c>
      <c r="AG38" s="98" t="s">
        <v>49</v>
      </c>
      <c r="AH38" s="111" t="s">
        <v>104</v>
      </c>
      <c r="AI38" s="98" t="s">
        <v>48</v>
      </c>
      <c r="AJ38" s="223"/>
      <c r="AK38" s="98" t="s">
        <v>48</v>
      </c>
      <c r="AL38" s="104"/>
      <c r="AM38" s="98" t="s">
        <v>49</v>
      </c>
      <c r="AN38" s="104" t="s">
        <v>145</v>
      </c>
      <c r="AO38" s="97" t="s">
        <v>49</v>
      </c>
      <c r="AP38" s="216" t="s">
        <v>986</v>
      </c>
      <c r="AQ38" s="213" t="s">
        <v>49</v>
      </c>
      <c r="AR38" s="20" t="s">
        <v>1417</v>
      </c>
      <c r="AS38" s="97" t="s">
        <v>49</v>
      </c>
      <c r="AT38" s="125" t="s">
        <v>684</v>
      </c>
    </row>
    <row r="39" spans="1:46" ht="64.5" customHeight="1" x14ac:dyDescent="0.3">
      <c r="A39" t="s">
        <v>173</v>
      </c>
      <c r="B39" s="7" t="s">
        <v>174</v>
      </c>
      <c r="C39" s="97" t="s">
        <v>49</v>
      </c>
      <c r="D39" s="122" t="s">
        <v>1005</v>
      </c>
      <c r="E39" s="97" t="s">
        <v>49</v>
      </c>
      <c r="F39" s="124" t="s">
        <v>1443</v>
      </c>
      <c r="G39" s="133" t="s">
        <v>48</v>
      </c>
      <c r="H39" s="126" t="s">
        <v>1051</v>
      </c>
      <c r="I39" s="98" t="s">
        <v>48</v>
      </c>
      <c r="J39" s="107"/>
      <c r="K39" s="140" t="s">
        <v>48</v>
      </c>
      <c r="L39" s="108" t="s">
        <v>826</v>
      </c>
      <c r="M39" s="100" t="s">
        <v>49</v>
      </c>
      <c r="N39" s="126" t="s">
        <v>1100</v>
      </c>
      <c r="O39" s="97" t="s">
        <v>49</v>
      </c>
      <c r="P39" s="122" t="s">
        <v>1442</v>
      </c>
      <c r="Q39" s="98" t="s">
        <v>49</v>
      </c>
      <c r="R39" s="19" t="s">
        <v>1137</v>
      </c>
      <c r="S39" s="98" t="s">
        <v>49</v>
      </c>
      <c r="T39" s="115" t="s">
        <v>839</v>
      </c>
      <c r="U39" s="167" t="s">
        <v>49</v>
      </c>
      <c r="V39" s="101" t="s">
        <v>1159</v>
      </c>
      <c r="W39" s="98" t="s">
        <v>49</v>
      </c>
      <c r="X39" s="104" t="s">
        <v>850</v>
      </c>
      <c r="Y39" s="98" t="s">
        <v>49</v>
      </c>
      <c r="Z39" s="19" t="s">
        <v>971</v>
      </c>
      <c r="AA39" s="98" t="s">
        <v>49</v>
      </c>
      <c r="AB39" s="19" t="s">
        <v>862</v>
      </c>
      <c r="AC39" s="102" t="s">
        <v>49</v>
      </c>
      <c r="AD39" s="238" t="s">
        <v>1492</v>
      </c>
      <c r="AE39" s="98" t="s">
        <v>49</v>
      </c>
      <c r="AF39" s="242" t="s">
        <v>1525</v>
      </c>
      <c r="AG39" s="98" t="s">
        <v>49</v>
      </c>
      <c r="AH39" s="122" t="s">
        <v>175</v>
      </c>
      <c r="AI39" s="213" t="s">
        <v>49</v>
      </c>
      <c r="AJ39" s="220" t="s">
        <v>1406</v>
      </c>
      <c r="AK39" s="98" t="s">
        <v>49</v>
      </c>
      <c r="AL39" s="122" t="s">
        <v>899</v>
      </c>
      <c r="AM39" s="98" t="s">
        <v>49</v>
      </c>
      <c r="AN39" s="115" t="s">
        <v>1320</v>
      </c>
      <c r="AO39" s="97" t="s">
        <v>48</v>
      </c>
      <c r="AP39" s="110"/>
      <c r="AQ39" s="213" t="s">
        <v>49</v>
      </c>
      <c r="AR39" s="104" t="s">
        <v>1353</v>
      </c>
      <c r="AS39" s="97" t="s">
        <v>49</v>
      </c>
      <c r="AT39" s="240" t="s">
        <v>1464</v>
      </c>
    </row>
    <row r="40" spans="1:46" ht="409.6" x14ac:dyDescent="0.3">
      <c r="A40" t="s">
        <v>176</v>
      </c>
      <c r="B40" s="7" t="s">
        <v>177</v>
      </c>
      <c r="C40" s="97" t="s">
        <v>49</v>
      </c>
      <c r="D40" s="122" t="s">
        <v>1006</v>
      </c>
      <c r="E40" s="127" t="s">
        <v>48</v>
      </c>
      <c r="F40" s="124" t="s">
        <v>1456</v>
      </c>
      <c r="G40" s="133" t="s">
        <v>48</v>
      </c>
      <c r="H40"/>
      <c r="I40" s="98" t="s">
        <v>48</v>
      </c>
      <c r="J40" s="107"/>
      <c r="K40" s="140" t="s">
        <v>48</v>
      </c>
      <c r="L40" s="108" t="s">
        <v>826</v>
      </c>
      <c r="M40" s="100" t="s">
        <v>49</v>
      </c>
      <c r="N40" s="126" t="s">
        <v>1101</v>
      </c>
      <c r="O40" s="97" t="s">
        <v>49</v>
      </c>
      <c r="P40" s="122" t="s">
        <v>1442</v>
      </c>
      <c r="Q40" s="98" t="s">
        <v>49</v>
      </c>
      <c r="R40" s="19" t="s">
        <v>1138</v>
      </c>
      <c r="S40" s="98" t="s">
        <v>49</v>
      </c>
      <c r="T40" s="19" t="s">
        <v>840</v>
      </c>
      <c r="U40" s="167" t="s">
        <v>48</v>
      </c>
      <c r="V40" s="132" t="s">
        <v>1444</v>
      </c>
      <c r="W40" s="98" t="s">
        <v>49</v>
      </c>
      <c r="X40" s="104" t="s">
        <v>850</v>
      </c>
      <c r="Y40" s="98" t="s">
        <v>49</v>
      </c>
      <c r="Z40" s="19" t="s">
        <v>971</v>
      </c>
      <c r="AA40" s="98" t="s">
        <v>49</v>
      </c>
      <c r="AB40" s="19" t="s">
        <v>863</v>
      </c>
      <c r="AC40" s="102" t="s">
        <v>49</v>
      </c>
      <c r="AD40" s="238" t="s">
        <v>1493</v>
      </c>
      <c r="AE40" s="98" t="s">
        <v>49</v>
      </c>
      <c r="AF40" s="238" t="s">
        <v>1526</v>
      </c>
      <c r="AG40" s="98" t="s">
        <v>49</v>
      </c>
      <c r="AH40" s="111" t="s">
        <v>1285</v>
      </c>
      <c r="AI40" s="98" t="s">
        <v>48</v>
      </c>
      <c r="AJ40" s="223"/>
      <c r="AK40" s="204" t="s">
        <v>49</v>
      </c>
      <c r="AL40" s="104" t="s">
        <v>899</v>
      </c>
      <c r="AM40" s="98" t="s">
        <v>49</v>
      </c>
      <c r="AN40" s="20" t="s">
        <v>1321</v>
      </c>
      <c r="AO40" s="97" t="s">
        <v>48</v>
      </c>
      <c r="AP40" s="208"/>
      <c r="AQ40" s="213" t="s">
        <v>49</v>
      </c>
      <c r="AR40" s="20" t="s">
        <v>1352</v>
      </c>
      <c r="AS40" s="97" t="s">
        <v>49</v>
      </c>
      <c r="AT40" s="240" t="s">
        <v>1464</v>
      </c>
    </row>
    <row r="41" spans="1:46" ht="75.75" customHeight="1" x14ac:dyDescent="0.3">
      <c r="A41" t="s">
        <v>178</v>
      </c>
      <c r="B41" s="7" t="s">
        <v>179</v>
      </c>
      <c r="C41" s="97" t="s">
        <v>49</v>
      </c>
      <c r="D41" s="122" t="s">
        <v>1007</v>
      </c>
      <c r="E41" s="127" t="s">
        <v>48</v>
      </c>
      <c r="F41" s="124" t="s">
        <v>782</v>
      </c>
      <c r="G41" s="133" t="s">
        <v>48</v>
      </c>
      <c r="H41"/>
      <c r="I41" s="133" t="s">
        <v>48</v>
      </c>
      <c r="J41" s="122"/>
      <c r="K41" s="140" t="s">
        <v>48</v>
      </c>
      <c r="L41" s="108" t="s">
        <v>827</v>
      </c>
      <c r="M41" s="100" t="s">
        <v>49</v>
      </c>
      <c r="N41" s="122" t="s">
        <v>704</v>
      </c>
      <c r="O41" s="97" t="s">
        <v>49</v>
      </c>
      <c r="P41" s="122" t="s">
        <v>1442</v>
      </c>
      <c r="Q41" s="98" t="s">
        <v>49</v>
      </c>
      <c r="R41" s="19" t="s">
        <v>1138</v>
      </c>
      <c r="S41" s="98" t="s">
        <v>49</v>
      </c>
      <c r="T41" s="19" t="s">
        <v>839</v>
      </c>
      <c r="U41" s="167" t="s">
        <v>48</v>
      </c>
      <c r="V41" s="132" t="s">
        <v>1444</v>
      </c>
      <c r="W41" s="98" t="s">
        <v>49</v>
      </c>
      <c r="X41" s="19" t="s">
        <v>851</v>
      </c>
      <c r="Y41" s="98" t="s">
        <v>49</v>
      </c>
      <c r="Z41" s="122" t="s">
        <v>1186</v>
      </c>
      <c r="AA41" s="98" t="s">
        <v>48</v>
      </c>
      <c r="AB41" s="104"/>
      <c r="AC41" s="102" t="s">
        <v>49</v>
      </c>
      <c r="AD41" s="238" t="s">
        <v>1498</v>
      </c>
      <c r="AE41" s="98" t="s">
        <v>49</v>
      </c>
      <c r="AF41" s="238" t="s">
        <v>1529</v>
      </c>
      <c r="AG41" s="98" t="s">
        <v>49</v>
      </c>
      <c r="AH41" s="124" t="s">
        <v>1509</v>
      </c>
      <c r="AI41" s="98" t="s">
        <v>49</v>
      </c>
      <c r="AJ41" s="220" t="s">
        <v>1409</v>
      </c>
      <c r="AK41" s="98" t="s">
        <v>49</v>
      </c>
      <c r="AL41" s="104" t="s">
        <v>899</v>
      </c>
      <c r="AM41" s="98" t="s">
        <v>49</v>
      </c>
      <c r="AN41" s="19" t="s">
        <v>1322</v>
      </c>
      <c r="AO41" s="97" t="s">
        <v>49</v>
      </c>
      <c r="AP41" s="216" t="s">
        <v>987</v>
      </c>
      <c r="AQ41" s="98" t="s">
        <v>48</v>
      </c>
      <c r="AR41" s="115"/>
      <c r="AS41" s="97" t="s">
        <v>49</v>
      </c>
      <c r="AT41" s="216" t="s">
        <v>685</v>
      </c>
    </row>
    <row r="42" spans="1:46" ht="129" customHeight="1" x14ac:dyDescent="0.3">
      <c r="A42" t="s">
        <v>181</v>
      </c>
      <c r="B42" s="7" t="s">
        <v>182</v>
      </c>
      <c r="C42" s="97" t="s">
        <v>49</v>
      </c>
      <c r="D42" s="122" t="s">
        <v>1007</v>
      </c>
      <c r="E42" s="97" t="s">
        <v>48</v>
      </c>
      <c r="F42" s="104"/>
      <c r="G42" s="133" t="s">
        <v>48</v>
      </c>
      <c r="H42"/>
      <c r="I42" s="98" t="s">
        <v>48</v>
      </c>
      <c r="J42" s="107"/>
      <c r="K42" s="140" t="s">
        <v>48</v>
      </c>
      <c r="L42" s="108" t="s">
        <v>827</v>
      </c>
      <c r="M42" s="100" t="s">
        <v>49</v>
      </c>
      <c r="N42" s="122" t="s">
        <v>704</v>
      </c>
      <c r="O42" s="97" t="s">
        <v>49</v>
      </c>
      <c r="P42" s="122" t="s">
        <v>1441</v>
      </c>
      <c r="Q42" s="161" t="s">
        <v>49</v>
      </c>
      <c r="R42" s="104" t="s">
        <v>1138</v>
      </c>
      <c r="S42" s="98" t="s">
        <v>49</v>
      </c>
      <c r="T42" s="104" t="s">
        <v>839</v>
      </c>
      <c r="U42" s="172" t="s">
        <v>48</v>
      </c>
      <c r="V42" s="171"/>
      <c r="W42" s="114" t="s">
        <v>48</v>
      </c>
      <c r="X42" s="104"/>
      <c r="Y42" s="98" t="s">
        <v>49</v>
      </c>
      <c r="Z42" s="19" t="s">
        <v>1186</v>
      </c>
      <c r="AA42" s="98" t="s">
        <v>48</v>
      </c>
      <c r="AB42" s="104"/>
      <c r="AC42" s="102" t="s">
        <v>49</v>
      </c>
      <c r="AD42" s="238" t="s">
        <v>1501</v>
      </c>
      <c r="AE42" s="98" t="s">
        <v>49</v>
      </c>
      <c r="AF42" s="238" t="s">
        <v>1530</v>
      </c>
      <c r="AG42" s="98" t="s">
        <v>49</v>
      </c>
      <c r="AH42" s="124" t="s">
        <v>180</v>
      </c>
      <c r="AI42" s="98" t="s">
        <v>49</v>
      </c>
      <c r="AJ42" s="188" t="s">
        <v>1408</v>
      </c>
      <c r="AK42" s="204" t="s">
        <v>49</v>
      </c>
      <c r="AL42" s="104" t="s">
        <v>899</v>
      </c>
      <c r="AM42" s="204" t="s">
        <v>95</v>
      </c>
      <c r="AN42" s="20" t="s">
        <v>1323</v>
      </c>
      <c r="AO42" s="97" t="s">
        <v>48</v>
      </c>
      <c r="AP42" s="110"/>
      <c r="AQ42" s="98" t="s">
        <v>48</v>
      </c>
      <c r="AR42" s="104"/>
      <c r="AS42" s="97" t="s">
        <v>49</v>
      </c>
      <c r="AT42" s="239" t="s">
        <v>1460</v>
      </c>
    </row>
    <row r="43" spans="1:46" ht="100.8" x14ac:dyDescent="0.3">
      <c r="A43" t="s">
        <v>183</v>
      </c>
      <c r="B43" s="7" t="s">
        <v>184</v>
      </c>
      <c r="C43" s="97" t="s">
        <v>48</v>
      </c>
      <c r="D43" s="104"/>
      <c r="E43" s="97" t="s">
        <v>48</v>
      </c>
      <c r="F43" s="132"/>
      <c r="G43" s="98" t="s">
        <v>48</v>
      </c>
      <c r="H43" s="103"/>
      <c r="I43" s="98" t="s">
        <v>48</v>
      </c>
      <c r="J43" s="107"/>
      <c r="K43" s="99" t="s">
        <v>48</v>
      </c>
      <c r="L43" s="108"/>
      <c r="M43" s="100" t="s">
        <v>49</v>
      </c>
      <c r="N43" s="245" t="s">
        <v>1518</v>
      </c>
      <c r="O43" s="97" t="s">
        <v>48</v>
      </c>
      <c r="P43" s="104"/>
      <c r="Q43" s="161" t="s">
        <v>48</v>
      </c>
      <c r="R43" s="122"/>
      <c r="S43" s="98" t="s">
        <v>48</v>
      </c>
      <c r="T43" s="104"/>
      <c r="U43" s="172" t="s">
        <v>48</v>
      </c>
      <c r="V43" s="171" t="s">
        <v>1444</v>
      </c>
      <c r="W43" s="114" t="s">
        <v>48</v>
      </c>
      <c r="X43" s="104"/>
      <c r="Y43" s="178" t="s">
        <v>48</v>
      </c>
      <c r="Z43" s="19"/>
      <c r="AA43" s="98" t="s">
        <v>48</v>
      </c>
      <c r="AB43" s="104"/>
      <c r="AC43" s="189" t="s">
        <v>49</v>
      </c>
      <c r="AD43" s="122" t="s">
        <v>1462</v>
      </c>
      <c r="AE43" s="191" t="s">
        <v>48</v>
      </c>
      <c r="AF43" s="104"/>
      <c r="AG43" s="98" t="s">
        <v>48</v>
      </c>
      <c r="AH43" s="111"/>
      <c r="AI43" s="213" t="s">
        <v>48</v>
      </c>
      <c r="AJ43" s="226"/>
      <c r="AK43" s="98" t="s">
        <v>48</v>
      </c>
      <c r="AL43" s="104"/>
      <c r="AM43" s="98" t="s">
        <v>48</v>
      </c>
      <c r="AN43" s="104"/>
      <c r="AO43" s="207" t="s">
        <v>48</v>
      </c>
      <c r="AP43" s="216" t="s">
        <v>667</v>
      </c>
      <c r="AQ43" s="98" t="s">
        <v>48</v>
      </c>
      <c r="AR43" s="104"/>
      <c r="AS43" s="97" t="s">
        <v>48</v>
      </c>
      <c r="AT43" s="110"/>
    </row>
    <row r="44" spans="1:46" ht="115.2" x14ac:dyDescent="0.3">
      <c r="A44" t="s">
        <v>185</v>
      </c>
      <c r="B44" s="7" t="s">
        <v>186</v>
      </c>
      <c r="C44" s="97" t="s">
        <v>49</v>
      </c>
      <c r="D44" s="122" t="s">
        <v>1007</v>
      </c>
      <c r="E44" s="127" t="s">
        <v>48</v>
      </c>
      <c r="F44" s="122"/>
      <c r="G44" s="98" t="s">
        <v>48</v>
      </c>
      <c r="H44" s="107"/>
      <c r="I44" s="98" t="s">
        <v>48</v>
      </c>
      <c r="J44" s="107"/>
      <c r="K44" s="140" t="s">
        <v>48</v>
      </c>
      <c r="L44" s="108" t="s">
        <v>827</v>
      </c>
      <c r="M44" s="100" t="s">
        <v>49</v>
      </c>
      <c r="N44" s="122" t="s">
        <v>704</v>
      </c>
      <c r="O44" s="97" t="s">
        <v>49</v>
      </c>
      <c r="P44" t="s">
        <v>1441</v>
      </c>
      <c r="Q44" s="98" t="s">
        <v>49</v>
      </c>
      <c r="R44" s="122" t="s">
        <v>1138</v>
      </c>
      <c r="S44" s="98" t="s">
        <v>49</v>
      </c>
      <c r="T44" s="122" t="s">
        <v>839</v>
      </c>
      <c r="U44" s="172" t="s">
        <v>48</v>
      </c>
      <c r="V44" s="171"/>
      <c r="W44" s="114" t="s">
        <v>48</v>
      </c>
      <c r="X44" s="104"/>
      <c r="Y44" s="98" t="s">
        <v>49</v>
      </c>
      <c r="Z44" s="19" t="s">
        <v>971</v>
      </c>
      <c r="AA44" s="98" t="s">
        <v>48</v>
      </c>
      <c r="AB44" s="104"/>
      <c r="AC44" s="102" t="s">
        <v>49</v>
      </c>
      <c r="AD44" s="244" t="s">
        <v>1502</v>
      </c>
      <c r="AE44" s="98" t="s">
        <v>49</v>
      </c>
      <c r="AF44" s="238" t="s">
        <v>1524</v>
      </c>
      <c r="AG44" s="98" t="s">
        <v>49</v>
      </c>
      <c r="AH44" s="124" t="s">
        <v>180</v>
      </c>
      <c r="AI44" s="98" t="s">
        <v>49</v>
      </c>
      <c r="AJ44" s="121" t="s">
        <v>1408</v>
      </c>
      <c r="AK44" s="204" t="s">
        <v>49</v>
      </c>
      <c r="AL44" s="104" t="s">
        <v>899</v>
      </c>
      <c r="AM44" s="98" t="s">
        <v>49</v>
      </c>
      <c r="AN44" s="20" t="s">
        <v>1323</v>
      </c>
      <c r="AO44" s="97" t="s">
        <v>48</v>
      </c>
      <c r="AP44" s="110"/>
      <c r="AQ44" s="98" t="s">
        <v>48</v>
      </c>
      <c r="AR44" s="104"/>
      <c r="AS44" s="97" t="s">
        <v>49</v>
      </c>
      <c r="AT44" s="124" t="s">
        <v>686</v>
      </c>
    </row>
    <row r="45" spans="1:46" ht="93" customHeight="1" x14ac:dyDescent="0.3">
      <c r="A45" t="s">
        <v>187</v>
      </c>
      <c r="B45" s="7" t="s">
        <v>188</v>
      </c>
      <c r="C45" s="97" t="s">
        <v>49</v>
      </c>
      <c r="D45" s="122" t="s">
        <v>763</v>
      </c>
      <c r="E45" s="127" t="s">
        <v>49</v>
      </c>
      <c r="F45" s="122"/>
      <c r="G45" s="98" t="s">
        <v>48</v>
      </c>
      <c r="H45" s="107"/>
      <c r="I45" s="133" t="s">
        <v>48</v>
      </c>
      <c r="J45" s="131" t="s">
        <v>1446</v>
      </c>
      <c r="K45" s="140" t="s">
        <v>48</v>
      </c>
      <c r="L45" s="108" t="s">
        <v>827</v>
      </c>
      <c r="M45" s="100" t="s">
        <v>49</v>
      </c>
      <c r="N45" s="126" t="s">
        <v>1520</v>
      </c>
      <c r="O45" s="97" t="s">
        <v>49</v>
      </c>
      <c r="P45" s="122" t="s">
        <v>1441</v>
      </c>
      <c r="Q45" s="161" t="s">
        <v>49</v>
      </c>
      <c r="R45" s="115" t="s">
        <v>1139</v>
      </c>
      <c r="S45" s="98" t="s">
        <v>48</v>
      </c>
      <c r="T45" s="104"/>
      <c r="U45" s="172" t="s">
        <v>48</v>
      </c>
      <c r="V45" s="171" t="s">
        <v>1444</v>
      </c>
      <c r="W45" s="114" t="s">
        <v>48</v>
      </c>
      <c r="X45" s="104"/>
      <c r="Y45" s="98" t="s">
        <v>49</v>
      </c>
      <c r="Z45" s="19" t="s">
        <v>971</v>
      </c>
      <c r="AA45" s="98" t="s">
        <v>48</v>
      </c>
      <c r="AB45" s="104"/>
      <c r="AC45" s="102" t="s">
        <v>49</v>
      </c>
      <c r="AD45" t="s">
        <v>1503</v>
      </c>
      <c r="AE45" s="98" t="s">
        <v>49</v>
      </c>
      <c r="AF45" s="238" t="s">
        <v>1524</v>
      </c>
      <c r="AG45" s="98" t="s">
        <v>49</v>
      </c>
      <c r="AH45" s="198"/>
      <c r="AI45" s="98" t="s">
        <v>95</v>
      </c>
      <c r="AJ45" s="121" t="s">
        <v>880</v>
      </c>
      <c r="AK45" s="204" t="s">
        <v>49</v>
      </c>
      <c r="AL45" s="104" t="s">
        <v>1302</v>
      </c>
      <c r="AM45" s="204" t="s">
        <v>95</v>
      </c>
      <c r="AN45" s="19" t="s">
        <v>1324</v>
      </c>
      <c r="AO45" s="97" t="s">
        <v>49</v>
      </c>
      <c r="AP45" s="216" t="s">
        <v>988</v>
      </c>
      <c r="AQ45" s="98" t="s">
        <v>48</v>
      </c>
      <c r="AR45" s="104"/>
      <c r="AS45" s="97" t="s">
        <v>49</v>
      </c>
      <c r="AT45" s="239" t="s">
        <v>1453</v>
      </c>
    </row>
    <row r="46" spans="1:46" ht="144" x14ac:dyDescent="0.3">
      <c r="A46" t="s">
        <v>189</v>
      </c>
      <c r="B46" s="8" t="s">
        <v>190</v>
      </c>
      <c r="C46" s="97" t="s">
        <v>49</v>
      </c>
      <c r="D46" s="122" t="s">
        <v>1008</v>
      </c>
      <c r="E46" s="97" t="s">
        <v>49</v>
      </c>
      <c r="F46" s="142" t="s">
        <v>1032</v>
      </c>
      <c r="G46" s="98" t="s">
        <v>49</v>
      </c>
      <c r="H46" s="124" t="s">
        <v>806</v>
      </c>
      <c r="I46" s="98" t="s">
        <v>49</v>
      </c>
      <c r="J46" s="122" t="s">
        <v>793</v>
      </c>
      <c r="K46" s="99" t="s">
        <v>49</v>
      </c>
      <c r="L46" s="139" t="s">
        <v>820</v>
      </c>
      <c r="M46" s="100" t="s">
        <v>49</v>
      </c>
      <c r="N46" s="122" t="s">
        <v>1103</v>
      </c>
      <c r="O46" s="97" t="s">
        <v>49</v>
      </c>
      <c r="P46" t="s">
        <v>1124</v>
      </c>
      <c r="Q46" s="98" t="s">
        <v>49</v>
      </c>
      <c r="R46" s="104" t="s">
        <v>813</v>
      </c>
      <c r="S46" s="98" t="s">
        <v>49</v>
      </c>
      <c r="T46" s="19" t="s">
        <v>841</v>
      </c>
      <c r="U46" s="100" t="s">
        <v>49</v>
      </c>
      <c r="V46" s="174" t="s">
        <v>1162</v>
      </c>
      <c r="W46" s="98" t="s">
        <v>49</v>
      </c>
      <c r="X46" s="19" t="s">
        <v>852</v>
      </c>
      <c r="Y46" s="98" t="s">
        <v>49</v>
      </c>
      <c r="Z46" s="126" t="s">
        <v>1185</v>
      </c>
      <c r="AA46" s="98" t="s">
        <v>49</v>
      </c>
      <c r="AB46" s="19" t="s">
        <v>864</v>
      </c>
      <c r="AC46" s="102" t="s">
        <v>49</v>
      </c>
      <c r="AD46" s="126" t="s">
        <v>1243</v>
      </c>
      <c r="AE46" s="98" t="s">
        <v>49</v>
      </c>
      <c r="AF46" s="19" t="s">
        <v>1275</v>
      </c>
      <c r="AG46" s="98" t="s">
        <v>49</v>
      </c>
      <c r="AH46" s="111" t="s">
        <v>974</v>
      </c>
      <c r="AI46" s="98" t="s">
        <v>49</v>
      </c>
      <c r="AJ46" s="121" t="s">
        <v>881</v>
      </c>
      <c r="AK46" s="98" t="s">
        <v>49</v>
      </c>
      <c r="AL46" s="19" t="s">
        <v>900</v>
      </c>
      <c r="AM46" s="98" t="s">
        <v>49</v>
      </c>
      <c r="AN46" s="19" t="s">
        <v>918</v>
      </c>
      <c r="AO46" s="97" t="s">
        <v>49</v>
      </c>
      <c r="AP46" s="122" t="s">
        <v>1338</v>
      </c>
      <c r="AQ46" s="98" t="s">
        <v>49</v>
      </c>
      <c r="AR46" s="19" t="s">
        <v>929</v>
      </c>
      <c r="AS46" s="97" t="s">
        <v>49</v>
      </c>
      <c r="AT46" s="208" t="s">
        <v>1379</v>
      </c>
    </row>
    <row r="47" spans="1:46" ht="100.8" x14ac:dyDescent="0.3">
      <c r="A47" t="s">
        <v>191</v>
      </c>
      <c r="B47" s="8" t="s">
        <v>192</v>
      </c>
      <c r="C47" s="127" t="s">
        <v>49</v>
      </c>
      <c r="D47" s="20" t="s">
        <v>1009</v>
      </c>
      <c r="E47" s="97" t="s">
        <v>49</v>
      </c>
      <c r="F47" s="126" t="s">
        <v>1033</v>
      </c>
      <c r="G47" s="98" t="s">
        <v>49</v>
      </c>
      <c r="H47" s="122" t="s">
        <v>807</v>
      </c>
      <c r="I47" s="133" t="s">
        <v>48</v>
      </c>
      <c r="J47" s="122"/>
      <c r="K47" s="99" t="s">
        <v>49</v>
      </c>
      <c r="L47" s="108" t="s">
        <v>820</v>
      </c>
      <c r="M47" s="100" t="s">
        <v>49</v>
      </c>
      <c r="N47" s="124" t="s">
        <v>1104</v>
      </c>
      <c r="O47" s="97" t="s">
        <v>49</v>
      </c>
      <c r="P47" t="s">
        <v>1447</v>
      </c>
      <c r="Q47" s="98" t="s">
        <v>49</v>
      </c>
      <c r="R47" s="115" t="s">
        <v>813</v>
      </c>
      <c r="S47" s="98" t="s">
        <v>49</v>
      </c>
      <c r="T47" s="19" t="s">
        <v>841</v>
      </c>
      <c r="U47" s="100" t="s">
        <v>95</v>
      </c>
      <c r="V47" s="173" t="s">
        <v>1161</v>
      </c>
      <c r="W47" s="98" t="s">
        <v>49</v>
      </c>
      <c r="X47" s="115" t="s">
        <v>852</v>
      </c>
      <c r="Y47" s="98" t="s">
        <v>49</v>
      </c>
      <c r="Z47" s="122" t="s">
        <v>744</v>
      </c>
      <c r="AA47" s="98" t="s">
        <v>49</v>
      </c>
      <c r="AB47" s="19" t="s">
        <v>865</v>
      </c>
      <c r="AC47" s="102" t="s">
        <v>49</v>
      </c>
      <c r="AD47" t="s">
        <v>1242</v>
      </c>
      <c r="AE47" s="98" t="s">
        <v>49</v>
      </c>
      <c r="AF47" s="104" t="s">
        <v>874</v>
      </c>
      <c r="AG47" s="98" t="s">
        <v>49</v>
      </c>
      <c r="AH47" s="111" t="s">
        <v>974</v>
      </c>
      <c r="AI47" s="213" t="s">
        <v>48</v>
      </c>
      <c r="AJ47" s="121"/>
      <c r="AK47" s="98" t="s">
        <v>49</v>
      </c>
      <c r="AL47" s="104" t="s">
        <v>900</v>
      </c>
      <c r="AM47" s="98" t="s">
        <v>49</v>
      </c>
      <c r="AN47" s="115" t="s">
        <v>1325</v>
      </c>
      <c r="AO47" s="97" t="s">
        <v>49</v>
      </c>
      <c r="AP47" t="s">
        <v>665</v>
      </c>
      <c r="AQ47" s="98" t="s">
        <v>49</v>
      </c>
      <c r="AR47" s="19" t="s">
        <v>929</v>
      </c>
      <c r="AS47" s="97" t="s">
        <v>49</v>
      </c>
      <c r="AT47" s="105" t="s">
        <v>687</v>
      </c>
    </row>
    <row r="48" spans="1:46" ht="172.8" x14ac:dyDescent="0.3">
      <c r="A48" t="s">
        <v>193</v>
      </c>
      <c r="B48" s="8" t="s">
        <v>194</v>
      </c>
      <c r="C48" s="127" t="s">
        <v>48</v>
      </c>
      <c r="D48" s="124" t="s">
        <v>1531</v>
      </c>
      <c r="E48" s="97" t="s">
        <v>49</v>
      </c>
      <c r="F48" s="126" t="s">
        <v>1034</v>
      </c>
      <c r="G48" s="98" t="s">
        <v>49</v>
      </c>
      <c r="H48" t="s">
        <v>807</v>
      </c>
      <c r="I48" s="98" t="s">
        <v>49</v>
      </c>
      <c r="J48" s="122" t="s">
        <v>794</v>
      </c>
      <c r="K48" s="99" t="s">
        <v>49</v>
      </c>
      <c r="L48" s="108" t="s">
        <v>820</v>
      </c>
      <c r="M48" s="100" t="s">
        <v>49</v>
      </c>
      <c r="N48" s="124" t="s">
        <v>1105</v>
      </c>
      <c r="O48" s="97" t="s">
        <v>49</v>
      </c>
      <c r="P48" s="126" t="s">
        <v>1448</v>
      </c>
      <c r="Q48" s="98" t="s">
        <v>49</v>
      </c>
      <c r="R48" s="115" t="s">
        <v>813</v>
      </c>
      <c r="S48" s="98" t="s">
        <v>49</v>
      </c>
      <c r="T48" s="115" t="s">
        <v>841</v>
      </c>
      <c r="U48" s="100" t="s">
        <v>49</v>
      </c>
      <c r="V48" t="s">
        <v>1161</v>
      </c>
      <c r="W48" s="98" t="s">
        <v>49</v>
      </c>
      <c r="X48" s="19" t="s">
        <v>1175</v>
      </c>
      <c r="Y48" s="98" t="s">
        <v>49</v>
      </c>
      <c r="Z48" s="122" t="s">
        <v>103</v>
      </c>
      <c r="AA48" s="98" t="s">
        <v>49</v>
      </c>
      <c r="AB48" s="19" t="s">
        <v>864</v>
      </c>
      <c r="AC48" s="102" t="s">
        <v>49</v>
      </c>
      <c r="AD48" t="s">
        <v>1244</v>
      </c>
      <c r="AE48" s="98" t="s">
        <v>49</v>
      </c>
      <c r="AF48" s="104" t="s">
        <v>1275</v>
      </c>
      <c r="AG48" s="98" t="s">
        <v>49</v>
      </c>
      <c r="AH48" s="192" t="s">
        <v>974</v>
      </c>
      <c r="AI48" s="98" t="s">
        <v>49</v>
      </c>
      <c r="AJ48" s="121" t="s">
        <v>881</v>
      </c>
      <c r="AK48" s="98" t="s">
        <v>49</v>
      </c>
      <c r="AL48" s="104" t="s">
        <v>900</v>
      </c>
      <c r="AM48" s="98" t="s">
        <v>49</v>
      </c>
      <c r="AN48" s="115" t="s">
        <v>1325</v>
      </c>
      <c r="AO48" s="97" t="s">
        <v>49</v>
      </c>
      <c r="AP48" s="122" t="s">
        <v>666</v>
      </c>
      <c r="AQ48" s="98" t="s">
        <v>49</v>
      </c>
      <c r="AR48" s="19" t="s">
        <v>929</v>
      </c>
      <c r="AS48" s="97" t="s">
        <v>49</v>
      </c>
      <c r="AT48" s="105" t="s">
        <v>1380</v>
      </c>
    </row>
    <row r="49" spans="1:46" ht="72.75" customHeight="1" x14ac:dyDescent="0.3">
      <c r="A49" t="s">
        <v>195</v>
      </c>
      <c r="B49" s="8" t="s">
        <v>196</v>
      </c>
      <c r="C49" s="97" t="s">
        <v>49</v>
      </c>
      <c r="D49" s="122" t="s">
        <v>1011</v>
      </c>
      <c r="E49" s="97" t="s">
        <v>49</v>
      </c>
      <c r="F49" s="20" t="s">
        <v>771</v>
      </c>
      <c r="G49" s="98" t="s">
        <v>49</v>
      </c>
      <c r="H49" s="122" t="s">
        <v>1052</v>
      </c>
      <c r="I49" s="98" t="s">
        <v>48</v>
      </c>
      <c r="J49" s="103"/>
      <c r="K49" s="99" t="s">
        <v>49</v>
      </c>
      <c r="L49" s="108" t="s">
        <v>819</v>
      </c>
      <c r="M49" s="100" t="s">
        <v>49</v>
      </c>
      <c r="N49" s="122" t="s">
        <v>1106</v>
      </c>
      <c r="O49" s="97" t="s">
        <v>49</v>
      </c>
      <c r="P49" s="122" t="s">
        <v>1433</v>
      </c>
      <c r="Q49" s="98" t="s">
        <v>49</v>
      </c>
      <c r="R49" s="115" t="s">
        <v>813</v>
      </c>
      <c r="S49" s="98" t="s">
        <v>48</v>
      </c>
      <c r="T49" s="104"/>
      <c r="U49" s="100" t="s">
        <v>49</v>
      </c>
      <c r="V49" s="122" t="s">
        <v>731</v>
      </c>
      <c r="W49" s="98" t="s">
        <v>49</v>
      </c>
      <c r="X49" t="s">
        <v>852</v>
      </c>
      <c r="Y49" s="98" t="s">
        <v>49</v>
      </c>
      <c r="Z49" s="122" t="s">
        <v>86</v>
      </c>
      <c r="AA49" s="98" t="s">
        <v>48</v>
      </c>
      <c r="AB49" s="104"/>
      <c r="AC49" s="102" t="s">
        <v>49</v>
      </c>
      <c r="AD49" s="122" t="s">
        <v>1462</v>
      </c>
      <c r="AE49" s="98" t="s">
        <v>49</v>
      </c>
      <c r="AF49" s="104" t="s">
        <v>1275</v>
      </c>
      <c r="AG49" s="98" t="s">
        <v>49</v>
      </c>
      <c r="AH49" s="199" t="s">
        <v>974</v>
      </c>
      <c r="AI49" s="98" t="s">
        <v>49</v>
      </c>
      <c r="AJ49" s="122" t="s">
        <v>1410</v>
      </c>
      <c r="AK49" s="98" t="s">
        <v>49</v>
      </c>
      <c r="AL49" s="104" t="s">
        <v>900</v>
      </c>
      <c r="AM49" s="98" t="s">
        <v>49</v>
      </c>
      <c r="AN49" s="19" t="s">
        <v>1326</v>
      </c>
      <c r="AO49" s="97" t="s">
        <v>49</v>
      </c>
      <c r="AP49" s="124" t="s">
        <v>667</v>
      </c>
      <c r="AQ49" s="98" t="s">
        <v>48</v>
      </c>
      <c r="AR49" s="104"/>
      <c r="AS49" s="97" t="s">
        <v>49</v>
      </c>
      <c r="AT49" s="125" t="s">
        <v>991</v>
      </c>
    </row>
    <row r="50" spans="1:46" ht="88.5" customHeight="1" thickBot="1" x14ac:dyDescent="0.35">
      <c r="A50" t="s">
        <v>197</v>
      </c>
      <c r="B50" s="8" t="s">
        <v>198</v>
      </c>
      <c r="C50" s="97" t="s">
        <v>49</v>
      </c>
      <c r="D50" s="124" t="s">
        <v>1012</v>
      </c>
      <c r="E50" s="97" t="s">
        <v>49</v>
      </c>
      <c r="F50" s="20" t="s">
        <v>1468</v>
      </c>
      <c r="G50" s="98" t="s">
        <v>48</v>
      </c>
      <c r="H50" s="107"/>
      <c r="I50" s="98" t="s">
        <v>48</v>
      </c>
      <c r="J50" s="107"/>
      <c r="K50" s="99" t="s">
        <v>48</v>
      </c>
      <c r="L50" s="108"/>
      <c r="M50" s="100" t="s">
        <v>48</v>
      </c>
      <c r="N50" s="112"/>
      <c r="O50" s="97" t="s">
        <v>49</v>
      </c>
      <c r="P50" s="126" t="s">
        <v>1126</v>
      </c>
      <c r="Q50" s="98" t="s">
        <v>48</v>
      </c>
      <c r="R50" s="163" t="s">
        <v>1445</v>
      </c>
      <c r="S50" s="98" t="s">
        <v>48</v>
      </c>
      <c r="T50" s="104"/>
      <c r="U50" s="100" t="s">
        <v>49</v>
      </c>
      <c r="V50"/>
      <c r="W50" s="98" t="s">
        <v>48</v>
      </c>
      <c r="X50" s="104"/>
      <c r="Y50" s="98" t="s">
        <v>48</v>
      </c>
      <c r="Z50" s="104" t="s">
        <v>1418</v>
      </c>
      <c r="AA50" s="178" t="s">
        <v>49</v>
      </c>
      <c r="AB50" s="104" t="s">
        <v>1202</v>
      </c>
      <c r="AC50" s="102" t="s">
        <v>48</v>
      </c>
      <c r="AD50" s="187"/>
      <c r="AE50" s="191" t="s">
        <v>48</v>
      </c>
      <c r="AF50" s="20" t="s">
        <v>875</v>
      </c>
      <c r="AG50" s="193" t="s">
        <v>49</v>
      </c>
      <c r="AH50" s="126"/>
      <c r="AI50" s="114" t="s">
        <v>48</v>
      </c>
      <c r="AJ50" s="103"/>
      <c r="AK50" s="98" t="s">
        <v>48</v>
      </c>
      <c r="AL50" s="104"/>
      <c r="AM50" s="98" t="s">
        <v>48</v>
      </c>
      <c r="AN50" s="104"/>
      <c r="AO50" s="97" t="s">
        <v>48</v>
      </c>
      <c r="AP50" s="117"/>
      <c r="AQ50" s="98" t="s">
        <v>48</v>
      </c>
      <c r="AR50" s="104"/>
      <c r="AS50" s="97" t="s">
        <v>49</v>
      </c>
      <c r="AT50" s="125" t="s">
        <v>688</v>
      </c>
    </row>
    <row r="51" spans="1:46" ht="130.19999999999999" thickBot="1" x14ac:dyDescent="0.35">
      <c r="A51" t="s">
        <v>199</v>
      </c>
      <c r="B51" s="8" t="s">
        <v>200</v>
      </c>
      <c r="C51" s="97" t="s">
        <v>48</v>
      </c>
      <c r="D51" s="104"/>
      <c r="E51" s="97" t="s">
        <v>49</v>
      </c>
      <c r="F51" s="122" t="s">
        <v>784</v>
      </c>
      <c r="G51" s="98" t="s">
        <v>48</v>
      </c>
      <c r="H51" s="107"/>
      <c r="I51" s="98" t="s">
        <v>48</v>
      </c>
      <c r="J51" s="107"/>
      <c r="K51" s="99" t="s">
        <v>48</v>
      </c>
      <c r="L51" s="108"/>
      <c r="M51" s="100" t="s">
        <v>48</v>
      </c>
      <c r="N51" s="112"/>
      <c r="O51" s="97" t="s">
        <v>49</v>
      </c>
      <c r="P51" t="s">
        <v>721</v>
      </c>
      <c r="Q51" s="98" t="s">
        <v>48</v>
      </c>
      <c r="R51" s="163" t="s">
        <v>1445</v>
      </c>
      <c r="S51" s="98" t="s">
        <v>48</v>
      </c>
      <c r="T51" s="104"/>
      <c r="U51" s="167" t="s">
        <v>49</v>
      </c>
      <c r="V51" s="101"/>
      <c r="W51" s="98" t="s">
        <v>48</v>
      </c>
      <c r="X51" s="104"/>
      <c r="Y51" s="98" t="s">
        <v>48</v>
      </c>
      <c r="Z51" s="104" t="s">
        <v>1418</v>
      </c>
      <c r="AA51" s="178" t="s">
        <v>48</v>
      </c>
      <c r="AB51" s="104"/>
      <c r="AC51" s="189" t="s">
        <v>49</v>
      </c>
      <c r="AD51" s="238" t="s">
        <v>1494</v>
      </c>
      <c r="AE51" s="98" t="s">
        <v>48</v>
      </c>
      <c r="AF51" s="104"/>
      <c r="AG51" s="113" t="s">
        <v>48</v>
      </c>
      <c r="AH51" s="126"/>
      <c r="AI51" s="114" t="s">
        <v>48</v>
      </c>
      <c r="AJ51" s="227"/>
      <c r="AK51" s="98" t="s">
        <v>48</v>
      </c>
      <c r="AL51" s="104"/>
      <c r="AM51" s="98" t="s">
        <v>48</v>
      </c>
      <c r="AN51" s="104"/>
      <c r="AO51" s="97" t="s">
        <v>48</v>
      </c>
      <c r="AP51" s="117"/>
      <c r="AQ51" s="98" t="s">
        <v>49</v>
      </c>
      <c r="AR51" s="122" t="s">
        <v>929</v>
      </c>
      <c r="AS51" s="97" t="s">
        <v>49</v>
      </c>
      <c r="AT51" s="217" t="s">
        <v>689</v>
      </c>
    </row>
    <row r="52" spans="1:46" ht="57.6" x14ac:dyDescent="0.3">
      <c r="A52" t="s">
        <v>201</v>
      </c>
      <c r="B52" s="8" t="s">
        <v>202</v>
      </c>
      <c r="C52" s="97" t="s">
        <v>49</v>
      </c>
      <c r="D52" s="122" t="s">
        <v>764</v>
      </c>
      <c r="E52" s="97" t="s">
        <v>49</v>
      </c>
      <c r="F52"/>
      <c r="G52" s="98" t="s">
        <v>48</v>
      </c>
      <c r="H52" s="109"/>
      <c r="I52" s="98" t="s">
        <v>48</v>
      </c>
      <c r="J52" s="109"/>
      <c r="K52" s="99" t="s">
        <v>48</v>
      </c>
      <c r="L52" s="108"/>
      <c r="M52" s="100" t="s">
        <v>48</v>
      </c>
      <c r="N52" s="101"/>
      <c r="O52" s="97" t="s">
        <v>48</v>
      </c>
      <c r="P52" s="104"/>
      <c r="Q52" s="98" t="s">
        <v>48</v>
      </c>
      <c r="R52" s="163"/>
      <c r="S52" s="98" t="s">
        <v>48</v>
      </c>
      <c r="T52" s="111"/>
      <c r="U52" s="167" t="s">
        <v>49</v>
      </c>
      <c r="V52" s="101"/>
      <c r="W52" s="98" t="s">
        <v>48</v>
      </c>
      <c r="X52" s="111"/>
      <c r="Y52" s="98" t="s">
        <v>48</v>
      </c>
      <c r="Z52" s="104"/>
      <c r="AA52" s="178" t="s">
        <v>49</v>
      </c>
      <c r="AB52" s="111" t="s">
        <v>1203</v>
      </c>
      <c r="AC52" s="102" t="s">
        <v>49</v>
      </c>
      <c r="AD52" s="187"/>
      <c r="AE52" s="118" t="s">
        <v>48</v>
      </c>
      <c r="AF52" s="111"/>
      <c r="AG52" s="191" t="s">
        <v>48</v>
      </c>
      <c r="AH52" s="200"/>
      <c r="AI52" s="98" t="s">
        <v>48</v>
      </c>
      <c r="AJ52" s="119"/>
      <c r="AK52" s="98" t="s">
        <v>48</v>
      </c>
      <c r="AL52" s="104"/>
      <c r="AM52" s="98" t="s">
        <v>49</v>
      </c>
      <c r="AN52" s="19" t="s">
        <v>1327</v>
      </c>
      <c r="AO52" s="97" t="s">
        <v>48</v>
      </c>
      <c r="AP52" s="117"/>
      <c r="AQ52" s="98" t="s">
        <v>48</v>
      </c>
      <c r="AR52" s="111"/>
      <c r="AS52" s="97" t="s">
        <v>48</v>
      </c>
      <c r="AT52" s="110"/>
    </row>
    <row r="53" spans="1:46" ht="117" customHeight="1" x14ac:dyDescent="0.3">
      <c r="A53" t="s">
        <v>203</v>
      </c>
      <c r="B53" s="9" t="s">
        <v>204</v>
      </c>
      <c r="C53" s="97" t="s">
        <v>49</v>
      </c>
      <c r="D53" s="122" t="s">
        <v>162</v>
      </c>
      <c r="E53" s="97" t="s">
        <v>49</v>
      </c>
      <c r="F53" s="122" t="s">
        <v>781</v>
      </c>
      <c r="G53" s="98" t="s">
        <v>48</v>
      </c>
      <c r="H53" s="103"/>
      <c r="I53" s="98" t="s">
        <v>48</v>
      </c>
      <c r="J53" s="103"/>
      <c r="K53" s="99" t="s">
        <v>48</v>
      </c>
      <c r="L53" s="108"/>
      <c r="M53" s="100" t="s">
        <v>49</v>
      </c>
      <c r="N53" s="124" t="s">
        <v>1107</v>
      </c>
      <c r="O53" s="97" t="s">
        <v>48</v>
      </c>
      <c r="P53" s="104"/>
      <c r="Q53" s="161" t="s">
        <v>48</v>
      </c>
      <c r="R53" s="122"/>
      <c r="S53" s="98" t="s">
        <v>48</v>
      </c>
      <c r="T53" s="104"/>
      <c r="U53" s="167" t="s">
        <v>48</v>
      </c>
      <c r="V53" s="101"/>
      <c r="W53" s="98" t="s">
        <v>48</v>
      </c>
      <c r="X53" s="104"/>
      <c r="Y53" s="98" t="s">
        <v>48</v>
      </c>
      <c r="Z53" s="104"/>
      <c r="AA53" s="98" t="s">
        <v>48</v>
      </c>
      <c r="AB53" s="104"/>
      <c r="AC53" s="102" t="s">
        <v>49</v>
      </c>
      <c r="AD53" s="122" t="s">
        <v>1231</v>
      </c>
      <c r="AE53" s="98" t="s">
        <v>48</v>
      </c>
      <c r="AF53" s="115"/>
      <c r="AG53" s="116" t="s">
        <v>49</v>
      </c>
      <c r="AH53" s="124" t="s">
        <v>1510</v>
      </c>
      <c r="AI53" s="98" t="s">
        <v>49</v>
      </c>
      <c r="AJ53" s="225" t="s">
        <v>1412</v>
      </c>
      <c r="AK53" s="98" t="s">
        <v>49</v>
      </c>
      <c r="AL53" s="19" t="s">
        <v>897</v>
      </c>
      <c r="AM53" s="98" t="s">
        <v>49</v>
      </c>
      <c r="AN53" s="19" t="s">
        <v>919</v>
      </c>
      <c r="AO53" s="97" t="s">
        <v>48</v>
      </c>
      <c r="AP53" s="117"/>
      <c r="AQ53" s="213" t="s">
        <v>48</v>
      </c>
      <c r="AR53" s="192"/>
      <c r="AS53" s="97" t="s">
        <v>49</v>
      </c>
      <c r="AT53" s="216" t="s">
        <v>1382</v>
      </c>
    </row>
    <row r="54" spans="1:46" ht="46.5" customHeight="1" x14ac:dyDescent="0.3">
      <c r="A54" t="s">
        <v>205</v>
      </c>
      <c r="B54" s="9" t="s">
        <v>206</v>
      </c>
      <c r="C54" s="97" t="s">
        <v>49</v>
      </c>
      <c r="D54" s="122" t="s">
        <v>765</v>
      </c>
      <c r="E54" s="97" t="s">
        <v>49</v>
      </c>
      <c r="F54" s="122" t="s">
        <v>207</v>
      </c>
      <c r="G54" s="133" t="s">
        <v>49</v>
      </c>
      <c r="H54" s="103" t="s">
        <v>1053</v>
      </c>
      <c r="I54" s="98" t="s">
        <v>48</v>
      </c>
      <c r="J54" s="107"/>
      <c r="K54" s="99" t="s">
        <v>49</v>
      </c>
      <c r="L54" s="122" t="s">
        <v>820</v>
      </c>
      <c r="M54" s="100" t="s">
        <v>48</v>
      </c>
      <c r="N54" s="112"/>
      <c r="O54" s="97" t="s">
        <v>49</v>
      </c>
      <c r="P54" t="s">
        <v>1127</v>
      </c>
      <c r="Q54" s="98" t="s">
        <v>49</v>
      </c>
      <c r="R54" s="122" t="s">
        <v>812</v>
      </c>
      <c r="S54" s="98" t="s">
        <v>48</v>
      </c>
      <c r="T54" s="104"/>
      <c r="U54" s="100" t="s">
        <v>49</v>
      </c>
      <c r="V54" s="124" t="s">
        <v>1163</v>
      </c>
      <c r="W54" s="98" t="s">
        <v>49</v>
      </c>
      <c r="X54" s="122" t="s">
        <v>848</v>
      </c>
      <c r="Y54" s="98" t="s">
        <v>49</v>
      </c>
      <c r="Z54" s="122" t="s">
        <v>746</v>
      </c>
      <c r="AA54" s="98" t="s">
        <v>48</v>
      </c>
      <c r="AB54" s="104"/>
      <c r="AC54" s="102" t="s">
        <v>49</v>
      </c>
      <c r="AD54" t="s">
        <v>1248</v>
      </c>
      <c r="AE54" s="98" t="s">
        <v>48</v>
      </c>
      <c r="AF54" s="104"/>
      <c r="AG54" s="98" t="s">
        <v>49</v>
      </c>
      <c r="AH54" s="122" t="s">
        <v>115</v>
      </c>
      <c r="AI54" s="98" t="s">
        <v>49</v>
      </c>
      <c r="AJ54" s="121" t="s">
        <v>882</v>
      </c>
      <c r="AK54" s="98" t="s">
        <v>49</v>
      </c>
      <c r="AL54" s="19" t="s">
        <v>901</v>
      </c>
      <c r="AM54" s="98" t="s">
        <v>49</v>
      </c>
      <c r="AN54" s="19" t="s">
        <v>911</v>
      </c>
      <c r="AO54" s="97" t="s">
        <v>49</v>
      </c>
      <c r="AP54" s="122" t="s">
        <v>668</v>
      </c>
      <c r="AQ54" s="98" t="s">
        <v>49</v>
      </c>
      <c r="AR54" s="120" t="s">
        <v>1355</v>
      </c>
      <c r="AS54" s="97" t="s">
        <v>49</v>
      </c>
      <c r="AT54" s="105" t="s">
        <v>679</v>
      </c>
    </row>
    <row r="55" spans="1:46" ht="131.25" customHeight="1" x14ac:dyDescent="0.3">
      <c r="A55" t="s">
        <v>208</v>
      </c>
      <c r="B55" s="10" t="s">
        <v>209</v>
      </c>
      <c r="C55" s="97" t="s">
        <v>49</v>
      </c>
      <c r="D55" s="126" t="s">
        <v>1013</v>
      </c>
      <c r="E55" s="97" t="s">
        <v>48</v>
      </c>
      <c r="F55" s="115"/>
      <c r="G55" s="98" t="s">
        <v>49</v>
      </c>
      <c r="H55" s="126" t="s">
        <v>808</v>
      </c>
      <c r="I55" s="98" t="s">
        <v>49</v>
      </c>
      <c r="J55" s="122" t="s">
        <v>795</v>
      </c>
      <c r="K55" s="99" t="s">
        <v>48</v>
      </c>
      <c r="L55" s="108"/>
      <c r="M55" s="100" t="s">
        <v>48</v>
      </c>
      <c r="N55" s="112"/>
      <c r="O55" s="97" t="s">
        <v>48</v>
      </c>
      <c r="P55" s="104"/>
      <c r="Q55" s="98" t="s">
        <v>48</v>
      </c>
      <c r="R55" t="s">
        <v>814</v>
      </c>
      <c r="S55" s="98" t="s">
        <v>49</v>
      </c>
      <c r="T55" s="19" t="s">
        <v>842</v>
      </c>
      <c r="U55" s="100" t="s">
        <v>49</v>
      </c>
      <c r="V55" t="s">
        <v>733</v>
      </c>
      <c r="W55" s="98" t="s">
        <v>49</v>
      </c>
      <c r="X55" s="19" t="s">
        <v>853</v>
      </c>
      <c r="Y55" s="98" t="s">
        <v>49</v>
      </c>
      <c r="Z55" s="181" t="s">
        <v>747</v>
      </c>
      <c r="AA55" s="98" t="s">
        <v>49</v>
      </c>
      <c r="AB55" s="19" t="s">
        <v>866</v>
      </c>
      <c r="AC55" s="102" t="s">
        <v>49</v>
      </c>
      <c r="AD55" s="122" t="s">
        <v>1249</v>
      </c>
      <c r="AE55" s="98" t="s">
        <v>49</v>
      </c>
      <c r="AF55" s="19" t="s">
        <v>210</v>
      </c>
      <c r="AG55" s="98" t="s">
        <v>48</v>
      </c>
      <c r="AH55" s="111"/>
      <c r="AI55" s="98" t="s">
        <v>95</v>
      </c>
      <c r="AJ55" s="121" t="s">
        <v>211</v>
      </c>
      <c r="AK55" s="98" t="s">
        <v>49</v>
      </c>
      <c r="AL55" s="19" t="s">
        <v>902</v>
      </c>
      <c r="AM55" s="98" t="s">
        <v>49</v>
      </c>
      <c r="AN55" s="19" t="s">
        <v>1328</v>
      </c>
      <c r="AO55" s="207" t="s">
        <v>49</v>
      </c>
      <c r="AP55" s="105" t="s">
        <v>671</v>
      </c>
      <c r="AQ55" s="98" t="s">
        <v>48</v>
      </c>
      <c r="AR55" s="111"/>
      <c r="AS55" s="97" t="s">
        <v>49</v>
      </c>
      <c r="AT55" s="209" t="s">
        <v>690</v>
      </c>
    </row>
    <row r="56" spans="1:46" ht="57.6" x14ac:dyDescent="0.3">
      <c r="A56" t="s">
        <v>212</v>
      </c>
      <c r="B56" s="10" t="s">
        <v>213</v>
      </c>
      <c r="C56" s="97" t="s">
        <v>49</v>
      </c>
      <c r="D56" s="122" t="s">
        <v>214</v>
      </c>
      <c r="E56" s="97" t="s">
        <v>49</v>
      </c>
      <c r="F56" s="122" t="s">
        <v>215</v>
      </c>
      <c r="G56" s="98" t="s">
        <v>48</v>
      </c>
      <c r="H56" s="122" t="s">
        <v>1423</v>
      </c>
      <c r="I56" s="98" t="s">
        <v>49</v>
      </c>
      <c r="J56" s="122" t="s">
        <v>796</v>
      </c>
      <c r="K56" s="99" t="s">
        <v>49</v>
      </c>
      <c r="L56" s="139" t="s">
        <v>828</v>
      </c>
      <c r="M56" s="100" t="s">
        <v>49</v>
      </c>
      <c r="N56" s="101" t="s">
        <v>1108</v>
      </c>
      <c r="O56" s="97" t="s">
        <v>48</v>
      </c>
      <c r="P56" s="104"/>
      <c r="Q56" s="98" t="s">
        <v>49</v>
      </c>
      <c r="R56" s="19" t="s">
        <v>814</v>
      </c>
      <c r="S56" s="98" t="s">
        <v>49</v>
      </c>
      <c r="T56" s="115" t="s">
        <v>842</v>
      </c>
      <c r="U56" s="100" t="s">
        <v>49</v>
      </c>
      <c r="V56" t="s">
        <v>733</v>
      </c>
      <c r="W56" s="98" t="s">
        <v>49</v>
      </c>
      <c r="X56" s="19" t="s">
        <v>853</v>
      </c>
      <c r="Y56" s="178" t="s">
        <v>48</v>
      </c>
      <c r="Z56"/>
      <c r="AA56" s="98" t="s">
        <v>49</v>
      </c>
      <c r="AB56" s="104" t="s">
        <v>866</v>
      </c>
      <c r="AC56" s="102" t="s">
        <v>49</v>
      </c>
      <c r="AD56" s="124"/>
      <c r="AE56" s="98" t="s">
        <v>49</v>
      </c>
      <c r="AF56" s="19" t="s">
        <v>216</v>
      </c>
      <c r="AG56" s="98" t="s">
        <v>48</v>
      </c>
      <c r="AH56" s="111"/>
      <c r="AI56" s="98" t="s">
        <v>49</v>
      </c>
      <c r="AJ56" s="188" t="s">
        <v>884</v>
      </c>
      <c r="AK56" s="98" t="s">
        <v>49</v>
      </c>
      <c r="AL56" s="205" t="s">
        <v>902</v>
      </c>
      <c r="AM56" s="98" t="s">
        <v>49</v>
      </c>
      <c r="AN56" s="115" t="s">
        <v>1328</v>
      </c>
      <c r="AO56" s="97" t="s">
        <v>49</v>
      </c>
      <c r="AP56" s="122" t="s">
        <v>669</v>
      </c>
      <c r="AQ56" s="98" t="s">
        <v>48</v>
      </c>
      <c r="AR56" s="111"/>
      <c r="AS56" s="97" t="s">
        <v>49</v>
      </c>
      <c r="AT56" s="125" t="s">
        <v>1383</v>
      </c>
    </row>
    <row r="57" spans="1:46" ht="100.8" x14ac:dyDescent="0.3">
      <c r="A57" t="s">
        <v>217</v>
      </c>
      <c r="B57" s="10" t="s">
        <v>218</v>
      </c>
      <c r="C57" s="97" t="s">
        <v>49</v>
      </c>
      <c r="D57" s="122" t="s">
        <v>219</v>
      </c>
      <c r="E57" s="97" t="s">
        <v>49</v>
      </c>
      <c r="F57" s="19" t="s">
        <v>1037</v>
      </c>
      <c r="G57" s="98" t="s">
        <v>49</v>
      </c>
      <c r="H57" s="122" t="s">
        <v>1449</v>
      </c>
      <c r="I57" s="98" t="s">
        <v>49</v>
      </c>
      <c r="J57" s="135" t="s">
        <v>797</v>
      </c>
      <c r="K57" s="99" t="s">
        <v>49</v>
      </c>
      <c r="L57" s="139" t="s">
        <v>828</v>
      </c>
      <c r="M57" s="100" t="s">
        <v>49</v>
      </c>
      <c r="N57" s="112" t="s">
        <v>1108</v>
      </c>
      <c r="O57" s="97" t="s">
        <v>48</v>
      </c>
      <c r="P57" s="104"/>
      <c r="Q57" s="161" t="s">
        <v>48</v>
      </c>
      <c r="R57" s="19" t="s">
        <v>814</v>
      </c>
      <c r="S57" s="98" t="s">
        <v>48</v>
      </c>
      <c r="T57" s="115"/>
      <c r="U57" s="100" t="s">
        <v>49</v>
      </c>
      <c r="V57" t="s">
        <v>733</v>
      </c>
      <c r="W57" s="98" t="s">
        <v>48</v>
      </c>
      <c r="X57" s="115"/>
      <c r="Y57" s="178" t="s">
        <v>48</v>
      </c>
      <c r="Z57" s="104"/>
      <c r="AA57" s="178" t="s">
        <v>49</v>
      </c>
      <c r="AB57" s="104" t="s">
        <v>866</v>
      </c>
      <c r="AC57" s="102" t="s">
        <v>49</v>
      </c>
      <c r="AD57" s="107"/>
      <c r="AE57" s="98" t="s">
        <v>48</v>
      </c>
      <c r="AF57" s="104"/>
      <c r="AG57" s="191" t="s">
        <v>49</v>
      </c>
      <c r="AH57" s="192" t="s">
        <v>1512</v>
      </c>
      <c r="AI57" s="213" t="s">
        <v>49</v>
      </c>
      <c r="AJ57" s="103" t="s">
        <v>879</v>
      </c>
      <c r="AK57" s="98" t="s">
        <v>49</v>
      </c>
      <c r="AL57" s="205" t="s">
        <v>902</v>
      </c>
      <c r="AM57" s="98" t="s">
        <v>49</v>
      </c>
      <c r="AN57" s="19" t="s">
        <v>921</v>
      </c>
      <c r="AO57" s="97" t="s">
        <v>49</v>
      </c>
      <c r="AP57"/>
      <c r="AQ57" s="98" t="s">
        <v>48</v>
      </c>
      <c r="AR57" s="111"/>
      <c r="AS57" s="97" t="s">
        <v>49</v>
      </c>
      <c r="AT57" s="216" t="s">
        <v>691</v>
      </c>
    </row>
    <row r="58" spans="1:46" ht="79.5" customHeight="1" x14ac:dyDescent="0.3">
      <c r="A58" t="s">
        <v>220</v>
      </c>
      <c r="B58" s="10" t="s">
        <v>221</v>
      </c>
      <c r="C58" s="127" t="s">
        <v>48</v>
      </c>
      <c r="D58" s="122"/>
      <c r="E58" s="127" t="s">
        <v>49</v>
      </c>
      <c r="F58" s="104" t="s">
        <v>1038</v>
      </c>
      <c r="G58" s="98" t="s">
        <v>49</v>
      </c>
      <c r="H58" s="122" t="s">
        <v>1054</v>
      </c>
      <c r="I58" s="98" t="s">
        <v>48</v>
      </c>
      <c r="J58" s="107"/>
      <c r="K58" s="99" t="s">
        <v>48</v>
      </c>
      <c r="L58" s="108"/>
      <c r="M58" s="100" t="s">
        <v>48</v>
      </c>
      <c r="N58" s="101"/>
      <c r="O58" s="97" t="s">
        <v>48</v>
      </c>
      <c r="P58" s="104"/>
      <c r="Q58" s="161" t="s">
        <v>48</v>
      </c>
      <c r="R58" s="19" t="s">
        <v>814</v>
      </c>
      <c r="S58" s="98" t="s">
        <v>48</v>
      </c>
      <c r="T58" s="104"/>
      <c r="U58" s="100" t="s">
        <v>48</v>
      </c>
      <c r="V58" s="101"/>
      <c r="W58" s="98" t="s">
        <v>48</v>
      </c>
      <c r="X58" s="104"/>
      <c r="Y58" s="98" t="s">
        <v>48</v>
      </c>
      <c r="Z58" s="104"/>
      <c r="AA58" s="98" t="s">
        <v>48</v>
      </c>
      <c r="AB58" s="104"/>
      <c r="AC58" s="102" t="s">
        <v>49</v>
      </c>
      <c r="AD58" s="244" t="s">
        <v>1485</v>
      </c>
      <c r="AE58" s="98" t="s">
        <v>48</v>
      </c>
      <c r="AF58" s="104"/>
      <c r="AG58" s="98" t="s">
        <v>48</v>
      </c>
      <c r="AH58" s="111"/>
      <c r="AI58" s="213" t="s">
        <v>49</v>
      </c>
      <c r="AJ58" s="121" t="s">
        <v>1413</v>
      </c>
      <c r="AK58" s="204" t="s">
        <v>49</v>
      </c>
      <c r="AL58" s="205" t="s">
        <v>902</v>
      </c>
      <c r="AM58" s="98" t="s">
        <v>49</v>
      </c>
      <c r="AN58" s="104" t="s">
        <v>920</v>
      </c>
      <c r="AO58" s="97" t="s">
        <v>49</v>
      </c>
      <c r="AP58" s="124" t="s">
        <v>1339</v>
      </c>
      <c r="AQ58" s="213" t="s">
        <v>95</v>
      </c>
      <c r="AR58" s="111" t="s">
        <v>1356</v>
      </c>
      <c r="AS58" s="97" t="s">
        <v>48</v>
      </c>
      <c r="AT58" s="110"/>
    </row>
    <row r="59" spans="1:46" ht="89.25" customHeight="1" x14ac:dyDescent="0.3">
      <c r="A59" t="s">
        <v>222</v>
      </c>
      <c r="B59" s="10" t="s">
        <v>223</v>
      </c>
      <c r="C59" s="97" t="s">
        <v>48</v>
      </c>
      <c r="D59" s="104"/>
      <c r="E59" s="97" t="s">
        <v>48</v>
      </c>
      <c r="F59" s="104" t="s">
        <v>1037</v>
      </c>
      <c r="G59" s="98" t="s">
        <v>48</v>
      </c>
      <c r="H59" s="109"/>
      <c r="I59" s="98" t="s">
        <v>48</v>
      </c>
      <c r="J59" s="119"/>
      <c r="K59" s="99" t="s">
        <v>48</v>
      </c>
      <c r="L59" s="108"/>
      <c r="M59" s="100" t="s">
        <v>48</v>
      </c>
      <c r="N59" s="101"/>
      <c r="O59" s="97" t="s">
        <v>48</v>
      </c>
      <c r="P59" s="104"/>
      <c r="Q59" s="98" t="s">
        <v>48</v>
      </c>
      <c r="R59" s="104"/>
      <c r="S59" s="98" t="s">
        <v>48</v>
      </c>
      <c r="T59" s="111"/>
      <c r="U59" s="100" t="s">
        <v>48</v>
      </c>
      <c r="V59" s="101"/>
      <c r="W59" s="98" t="s">
        <v>48</v>
      </c>
      <c r="X59" s="111"/>
      <c r="Y59" s="98" t="s">
        <v>48</v>
      </c>
      <c r="Z59" s="104"/>
      <c r="AA59" s="98" t="s">
        <v>48</v>
      </c>
      <c r="AB59" s="111"/>
      <c r="AC59" s="102" t="s">
        <v>49</v>
      </c>
      <c r="AD59" s="107" t="s">
        <v>1250</v>
      </c>
      <c r="AE59" s="98" t="s">
        <v>48</v>
      </c>
      <c r="AF59" s="111"/>
      <c r="AG59" s="98" t="s">
        <v>48</v>
      </c>
      <c r="AH59" s="111"/>
      <c r="AI59" s="213" t="s">
        <v>49</v>
      </c>
      <c r="AJ59" s="121" t="s">
        <v>880</v>
      </c>
      <c r="AK59" s="204" t="s">
        <v>49</v>
      </c>
      <c r="AL59" s="205" t="s">
        <v>902</v>
      </c>
      <c r="AM59" s="98" t="s">
        <v>48</v>
      </c>
      <c r="AN59" s="104"/>
      <c r="AO59" s="97" t="s">
        <v>48</v>
      </c>
      <c r="AP59" s="110"/>
      <c r="AQ59" s="98" t="s">
        <v>48</v>
      </c>
      <c r="AR59" s="111"/>
      <c r="AS59" s="97" t="s">
        <v>48</v>
      </c>
      <c r="AT59" s="110"/>
    </row>
    <row r="60" spans="1:46" ht="63" customHeight="1" x14ac:dyDescent="0.3">
      <c r="A60" t="s">
        <v>224</v>
      </c>
      <c r="B60" s="7" t="s">
        <v>225</v>
      </c>
      <c r="C60" s="97" t="s">
        <v>49</v>
      </c>
      <c r="D60" s="122" t="s">
        <v>766</v>
      </c>
      <c r="E60" s="127" t="s">
        <v>49</v>
      </c>
      <c r="F60" s="131" t="s">
        <v>1039</v>
      </c>
      <c r="G60" s="98" t="s">
        <v>48</v>
      </c>
      <c r="H60" s="107"/>
      <c r="I60" s="98" t="s">
        <v>48</v>
      </c>
      <c r="J60" s="107"/>
      <c r="K60" s="99" t="s">
        <v>49</v>
      </c>
      <c r="L60" s="139" t="s">
        <v>829</v>
      </c>
      <c r="M60" s="100" t="s">
        <v>48</v>
      </c>
      <c r="N60" s="103"/>
      <c r="O60" s="97" t="s">
        <v>49</v>
      </c>
      <c r="P60" s="122" t="s">
        <v>1450</v>
      </c>
      <c r="Q60" s="98" t="s">
        <v>49</v>
      </c>
      <c r="R60" s="122" t="s">
        <v>1141</v>
      </c>
      <c r="S60" s="98" t="s">
        <v>49</v>
      </c>
      <c r="T60" s="122" t="s">
        <v>843</v>
      </c>
      <c r="U60" s="167" t="s">
        <v>49</v>
      </c>
      <c r="V60" s="175" t="s">
        <v>1164</v>
      </c>
      <c r="W60" s="178" t="s">
        <v>49</v>
      </c>
      <c r="X60" s="104" t="s">
        <v>1176</v>
      </c>
      <c r="Y60" s="98" t="s">
        <v>49</v>
      </c>
      <c r="Z60" s="181" t="s">
        <v>748</v>
      </c>
      <c r="AA60" s="178" t="s">
        <v>49</v>
      </c>
      <c r="AB60" s="115" t="s">
        <v>1204</v>
      </c>
      <c r="AC60" s="102" t="s">
        <v>49</v>
      </c>
      <c r="AD60" t="s">
        <v>1251</v>
      </c>
      <c r="AE60" s="98" t="s">
        <v>49</v>
      </c>
      <c r="AF60" s="19" t="s">
        <v>226</v>
      </c>
      <c r="AG60" s="191" t="s">
        <v>49</v>
      </c>
      <c r="AH60" s="111" t="s">
        <v>1292</v>
      </c>
      <c r="AI60" s="98" t="s">
        <v>49</v>
      </c>
      <c r="AJ60" s="121" t="s">
        <v>976</v>
      </c>
      <c r="AK60" s="98" t="s">
        <v>49</v>
      </c>
      <c r="AL60" s="106" t="s">
        <v>903</v>
      </c>
      <c r="AM60" s="98" t="s">
        <v>49</v>
      </c>
      <c r="AN60" s="19" t="s">
        <v>922</v>
      </c>
      <c r="AO60" s="97" t="s">
        <v>48</v>
      </c>
      <c r="AP60" s="110"/>
      <c r="AQ60" s="98" t="s">
        <v>48</v>
      </c>
      <c r="AR60" s="104"/>
      <c r="AS60" s="97" t="s">
        <v>49</v>
      </c>
      <c r="AT60" s="125" t="s">
        <v>79</v>
      </c>
    </row>
    <row r="61" spans="1:46" ht="93" customHeight="1" x14ac:dyDescent="0.3">
      <c r="A61" t="s">
        <v>227</v>
      </c>
      <c r="B61" s="7" t="s">
        <v>228</v>
      </c>
      <c r="C61" s="127" t="s">
        <v>48</v>
      </c>
      <c r="D61" s="122"/>
      <c r="E61" s="127" t="s">
        <v>95</v>
      </c>
      <c r="F61" s="124" t="s">
        <v>785</v>
      </c>
      <c r="G61" s="133" t="s">
        <v>48</v>
      </c>
      <c r="H61" s="130" t="s">
        <v>1451</v>
      </c>
      <c r="I61" s="98" t="s">
        <v>48</v>
      </c>
      <c r="J61" s="107"/>
      <c r="K61" s="140" t="s">
        <v>48</v>
      </c>
      <c r="L61" s="139"/>
      <c r="M61" s="150" t="s">
        <v>95</v>
      </c>
      <c r="N61" s="124" t="s">
        <v>706</v>
      </c>
      <c r="O61" s="160" t="s">
        <v>48</v>
      </c>
      <c r="P61" s="122"/>
      <c r="Q61" s="98" t="s">
        <v>48</v>
      </c>
      <c r="R61" s="115"/>
      <c r="S61" s="98" t="s">
        <v>48</v>
      </c>
      <c r="T61" s="115"/>
      <c r="U61" s="167" t="s">
        <v>48</v>
      </c>
      <c r="V61"/>
      <c r="W61" s="178" t="s">
        <v>48</v>
      </c>
      <c r="X61" s="122" t="s">
        <v>854</v>
      </c>
      <c r="Y61" s="178" t="s">
        <v>48</v>
      </c>
      <c r="Z61" s="104" t="s">
        <v>1424</v>
      </c>
      <c r="AA61" s="98" t="s">
        <v>48</v>
      </c>
      <c r="AB61" s="104"/>
      <c r="AC61" s="189" t="s">
        <v>48</v>
      </c>
      <c r="AD61" s="188"/>
      <c r="AE61" s="98" t="s">
        <v>95</v>
      </c>
      <c r="AF61" s="20" t="s">
        <v>870</v>
      </c>
      <c r="AG61" s="15" t="s">
        <v>95</v>
      </c>
      <c r="AH61" s="123" t="s">
        <v>1425</v>
      </c>
      <c r="AI61" s="98" t="s">
        <v>48</v>
      </c>
      <c r="AJ61" s="109"/>
      <c r="AK61" s="98" t="s">
        <v>48</v>
      </c>
      <c r="AL61" s="104"/>
      <c r="AM61" s="98" t="s">
        <v>49</v>
      </c>
      <c r="AN61" s="104" t="s">
        <v>1329</v>
      </c>
      <c r="AO61" s="97" t="s">
        <v>48</v>
      </c>
      <c r="AP61" s="110"/>
      <c r="AQ61" s="98" t="s">
        <v>48</v>
      </c>
      <c r="AR61" s="104"/>
      <c r="AS61" s="97" t="s">
        <v>48</v>
      </c>
      <c r="AT61" s="110"/>
    </row>
    <row r="62" spans="1:46" ht="86.4" x14ac:dyDescent="0.3">
      <c r="A62" t="s">
        <v>229</v>
      </c>
      <c r="B62" s="7" t="s">
        <v>230</v>
      </c>
      <c r="C62" s="97" t="s">
        <v>49</v>
      </c>
      <c r="D62" s="122" t="s">
        <v>1015</v>
      </c>
      <c r="E62" s="97" t="s">
        <v>49</v>
      </c>
      <c r="F62" s="122" t="s">
        <v>786</v>
      </c>
      <c r="G62" s="98" t="s">
        <v>49</v>
      </c>
      <c r="H62" s="122" t="s">
        <v>1056</v>
      </c>
      <c r="I62" s="98" t="s">
        <v>48</v>
      </c>
      <c r="J62" s="107"/>
      <c r="K62" s="99" t="s">
        <v>48</v>
      </c>
      <c r="L62" s="108"/>
      <c r="M62" s="100" t="s">
        <v>49</v>
      </c>
      <c r="N62" s="122" t="s">
        <v>1426</v>
      </c>
      <c r="O62" s="97" t="s">
        <v>49</v>
      </c>
      <c r="P62" s="122" t="s">
        <v>1452</v>
      </c>
      <c r="Q62" s="98" t="s">
        <v>49</v>
      </c>
      <c r="R62" s="19" t="s">
        <v>966</v>
      </c>
      <c r="S62" s="98" t="s">
        <v>48</v>
      </c>
      <c r="T62" s="115"/>
      <c r="U62" s="167" t="s">
        <v>49</v>
      </c>
      <c r="V62" s="101" t="s">
        <v>1165</v>
      </c>
      <c r="W62" s="178" t="s">
        <v>49</v>
      </c>
      <c r="X62" s="104" t="s">
        <v>1177</v>
      </c>
      <c r="Y62" s="98" t="s">
        <v>48</v>
      </c>
      <c r="Z62" s="104"/>
      <c r="AA62" s="98" t="s">
        <v>49</v>
      </c>
      <c r="AB62" s="19" t="s">
        <v>867</v>
      </c>
      <c r="AC62" s="102" t="s">
        <v>49</v>
      </c>
      <c r="AD62" s="122" t="s">
        <v>1252</v>
      </c>
      <c r="AE62" s="191" t="s">
        <v>49</v>
      </c>
      <c r="AF62" s="115" t="s">
        <v>231</v>
      </c>
      <c r="AG62" s="98" t="s">
        <v>48</v>
      </c>
      <c r="AH62" s="111"/>
      <c r="AI62" s="98" t="s">
        <v>95</v>
      </c>
      <c r="AJ62" s="121" t="s">
        <v>976</v>
      </c>
      <c r="AK62" s="204" t="s">
        <v>49</v>
      </c>
      <c r="AL62" s="104" t="s">
        <v>1304</v>
      </c>
      <c r="AM62" s="98" t="s">
        <v>49</v>
      </c>
      <c r="AN62" s="19" t="s">
        <v>923</v>
      </c>
      <c r="AO62" s="97" t="s">
        <v>49</v>
      </c>
      <c r="AP62" s="124" t="s">
        <v>672</v>
      </c>
      <c r="AQ62" s="213" t="s">
        <v>49</v>
      </c>
      <c r="AR62" s="104" t="s">
        <v>1358</v>
      </c>
      <c r="AS62" s="97" t="s">
        <v>49</v>
      </c>
      <c r="AT62" s="125" t="s">
        <v>692</v>
      </c>
    </row>
    <row r="63" spans="1:46" s="16" customFormat="1" ht="129.6" x14ac:dyDescent="0.3">
      <c r="A63" t="s">
        <v>232</v>
      </c>
      <c r="B63" s="7" t="s">
        <v>233</v>
      </c>
      <c r="C63" s="97" t="s">
        <v>49</v>
      </c>
      <c r="D63" s="122" t="s">
        <v>767</v>
      </c>
      <c r="E63" s="97" t="s">
        <v>49</v>
      </c>
      <c r="F63" s="122" t="s">
        <v>787</v>
      </c>
      <c r="G63" s="98" t="s">
        <v>49</v>
      </c>
      <c r="H63" t="s">
        <v>1057</v>
      </c>
      <c r="I63" s="98" t="s">
        <v>48</v>
      </c>
      <c r="J63" s="107"/>
      <c r="K63" s="99" t="s">
        <v>48</v>
      </c>
      <c r="L63" s="108"/>
      <c r="M63" s="100" t="s">
        <v>49</v>
      </c>
      <c r="N63" s="122" t="s">
        <v>708</v>
      </c>
      <c r="O63" s="97" t="s">
        <v>49</v>
      </c>
      <c r="P63" s="122" t="s">
        <v>1427</v>
      </c>
      <c r="Q63" s="98" t="s">
        <v>49</v>
      </c>
      <c r="R63" s="19" t="s">
        <v>1142</v>
      </c>
      <c r="S63" s="98" t="s">
        <v>48</v>
      </c>
      <c r="T63" s="104"/>
      <c r="U63" s="100" t="s">
        <v>49</v>
      </c>
      <c r="V63" s="122" t="s">
        <v>734</v>
      </c>
      <c r="W63" s="178" t="s">
        <v>49</v>
      </c>
      <c r="X63" s="104" t="s">
        <v>1177</v>
      </c>
      <c r="Y63" s="98" t="s">
        <v>48</v>
      </c>
      <c r="Z63" s="104"/>
      <c r="AA63" s="98" t="s">
        <v>49</v>
      </c>
      <c r="AB63" s="115" t="s">
        <v>868</v>
      </c>
      <c r="AC63" s="102" t="s">
        <v>49</v>
      </c>
      <c r="AD63" s="107" t="s">
        <v>1252</v>
      </c>
      <c r="AE63" s="98" t="s">
        <v>49</v>
      </c>
      <c r="AF63" s="19" t="s">
        <v>231</v>
      </c>
      <c r="AG63" s="98" t="s">
        <v>49</v>
      </c>
      <c r="AH63" s="111" t="s">
        <v>1293</v>
      </c>
      <c r="AI63" s="98" t="s">
        <v>48</v>
      </c>
      <c r="AJ63" s="109"/>
      <c r="AK63" s="98" t="s">
        <v>49</v>
      </c>
      <c r="AL63" s="104" t="s">
        <v>904</v>
      </c>
      <c r="AM63" s="98" t="s">
        <v>49</v>
      </c>
      <c r="AN63" s="104" t="s">
        <v>1330</v>
      </c>
      <c r="AO63" s="97" t="s">
        <v>48</v>
      </c>
      <c r="AP63" s="105"/>
      <c r="AQ63" s="213" t="s">
        <v>49</v>
      </c>
      <c r="AR63" s="104" t="s">
        <v>1357</v>
      </c>
      <c r="AS63" s="207" t="s">
        <v>95</v>
      </c>
      <c r="AT63" s="240" t="s">
        <v>1472</v>
      </c>
    </row>
    <row r="64" spans="1:46" ht="93" customHeight="1" x14ac:dyDescent="0.3">
      <c r="A64" t="s">
        <v>234</v>
      </c>
      <c r="B64" s="7" t="s">
        <v>235</v>
      </c>
      <c r="C64" s="97" t="s">
        <v>49</v>
      </c>
      <c r="D64" s="122" t="s">
        <v>768</v>
      </c>
      <c r="E64" s="127" t="s">
        <v>48</v>
      </c>
      <c r="F64" s="122"/>
      <c r="G64" s="98" t="s">
        <v>48</v>
      </c>
      <c r="H64" s="107"/>
      <c r="I64" s="98" t="s">
        <v>48</v>
      </c>
      <c r="J64" s="107"/>
      <c r="K64" s="99" t="s">
        <v>48</v>
      </c>
      <c r="L64" s="108"/>
      <c r="M64" s="150" t="s">
        <v>48</v>
      </c>
      <c r="N64" s="112"/>
      <c r="O64" s="160" t="s">
        <v>48</v>
      </c>
      <c r="P64"/>
      <c r="Q64" s="98" t="s">
        <v>49</v>
      </c>
      <c r="R64" s="19" t="s">
        <v>967</v>
      </c>
      <c r="S64" s="98" t="s">
        <v>48</v>
      </c>
      <c r="T64" s="104"/>
      <c r="U64" s="100" t="s">
        <v>48</v>
      </c>
      <c r="V64" s="101"/>
      <c r="W64" s="178" t="s">
        <v>95</v>
      </c>
      <c r="X64" s="104" t="s">
        <v>1178</v>
      </c>
      <c r="Y64" s="98" t="s">
        <v>48</v>
      </c>
      <c r="Z64" s="104"/>
      <c r="AA64" s="98" t="s">
        <v>48</v>
      </c>
      <c r="AB64" s="104"/>
      <c r="AC64" s="102" t="s">
        <v>49</v>
      </c>
      <c r="AD64" s="107" t="s">
        <v>1252</v>
      </c>
      <c r="AE64" s="98" t="s">
        <v>49</v>
      </c>
      <c r="AF64" s="19" t="s">
        <v>231</v>
      </c>
      <c r="AG64" s="191" t="s">
        <v>48</v>
      </c>
      <c r="AH64" s="111"/>
      <c r="AI64" s="98" t="s">
        <v>48</v>
      </c>
      <c r="AJ64" s="109"/>
      <c r="AK64" s="98" t="s">
        <v>48</v>
      </c>
      <c r="AL64" s="104"/>
      <c r="AM64" s="204" t="s">
        <v>48</v>
      </c>
      <c r="AN64" s="19"/>
      <c r="AO64" s="97" t="s">
        <v>49</v>
      </c>
      <c r="AP64" s="122" t="s">
        <v>673</v>
      </c>
      <c r="AQ64" s="98" t="s">
        <v>48</v>
      </c>
      <c r="AR64" s="104"/>
      <c r="AS64" s="97" t="s">
        <v>48</v>
      </c>
      <c r="AT64" s="110"/>
    </row>
    <row r="65" spans="1:46" ht="117" customHeight="1" x14ac:dyDescent="0.3">
      <c r="A65" t="s">
        <v>236</v>
      </c>
      <c r="B65" s="7" t="s">
        <v>237</v>
      </c>
      <c r="C65" s="97" t="s">
        <v>49</v>
      </c>
      <c r="D65" s="122" t="s">
        <v>769</v>
      </c>
      <c r="E65" s="97" t="s">
        <v>49</v>
      </c>
      <c r="F65" s="122" t="s">
        <v>787</v>
      </c>
      <c r="G65" s="133" t="s">
        <v>48</v>
      </c>
      <c r="H65" s="107"/>
      <c r="I65" s="98" t="s">
        <v>48</v>
      </c>
      <c r="J65" s="107"/>
      <c r="K65" s="99" t="s">
        <v>48</v>
      </c>
      <c r="L65" s="108"/>
      <c r="M65" s="100" t="s">
        <v>49</v>
      </c>
      <c r="N65" s="122" t="s">
        <v>708</v>
      </c>
      <c r="O65" s="97" t="s">
        <v>49</v>
      </c>
      <c r="P65" t="s">
        <v>1427</v>
      </c>
      <c r="Q65" s="98" t="s">
        <v>49</v>
      </c>
      <c r="R65" s="19" t="s">
        <v>968</v>
      </c>
      <c r="S65" s="98" t="s">
        <v>48</v>
      </c>
      <c r="T65" s="104"/>
      <c r="U65" s="100" t="s">
        <v>49</v>
      </c>
      <c r="V65" t="s">
        <v>734</v>
      </c>
      <c r="W65" s="98" t="s">
        <v>49</v>
      </c>
      <c r="X65" t="s">
        <v>855</v>
      </c>
      <c r="Y65" s="178" t="s">
        <v>48</v>
      </c>
      <c r="Z65" s="181" t="s">
        <v>750</v>
      </c>
      <c r="AA65" s="98" t="s">
        <v>48</v>
      </c>
      <c r="AB65" s="104"/>
      <c r="AC65" s="102" t="s">
        <v>49</v>
      </c>
      <c r="AD65" s="107" t="s">
        <v>1252</v>
      </c>
      <c r="AE65" s="98" t="s">
        <v>49</v>
      </c>
      <c r="AF65" s="104" t="s">
        <v>231</v>
      </c>
      <c r="AG65" s="98" t="s">
        <v>49</v>
      </c>
      <c r="AH65" s="111" t="s">
        <v>1293</v>
      </c>
      <c r="AI65" s="98" t="s">
        <v>48</v>
      </c>
      <c r="AJ65" s="109"/>
      <c r="AK65" s="234" t="s">
        <v>48</v>
      </c>
      <c r="AL65" s="104" t="s">
        <v>904</v>
      </c>
      <c r="AM65" s="204" t="s">
        <v>48</v>
      </c>
      <c r="AN65" s="104"/>
      <c r="AO65" s="97" t="s">
        <v>48</v>
      </c>
      <c r="AP65" s="110"/>
      <c r="AQ65" s="98" t="s">
        <v>49</v>
      </c>
      <c r="AR65" s="122" t="s">
        <v>925</v>
      </c>
      <c r="AS65" s="207" t="s">
        <v>48</v>
      </c>
      <c r="AT65" s="125"/>
    </row>
    <row r="66" spans="1:46" ht="86.4" x14ac:dyDescent="0.3">
      <c r="A66" t="s">
        <v>238</v>
      </c>
      <c r="B66" s="11" t="s">
        <v>239</v>
      </c>
      <c r="C66" s="97" t="s">
        <v>48</v>
      </c>
      <c r="D66" s="115"/>
      <c r="E66" s="127" t="s">
        <v>95</v>
      </c>
      <c r="F66" s="238" t="s">
        <v>1419</v>
      </c>
      <c r="G66" s="133" t="s">
        <v>95</v>
      </c>
      <c r="H66" s="119" t="s">
        <v>1058</v>
      </c>
      <c r="I66" s="98" t="s">
        <v>49</v>
      </c>
      <c r="J66" s="122" t="s">
        <v>240</v>
      </c>
      <c r="K66" s="140" t="s">
        <v>95</v>
      </c>
      <c r="L66" s="132" t="s">
        <v>1076</v>
      </c>
      <c r="M66" s="100" t="s">
        <v>49</v>
      </c>
      <c r="N66" t="s">
        <v>1533</v>
      </c>
      <c r="O66" s="160" t="s">
        <v>48</v>
      </c>
      <c r="P66" s="122"/>
      <c r="Q66" s="98" t="s">
        <v>48</v>
      </c>
      <c r="R66" s="104"/>
      <c r="S66" s="98" t="s">
        <v>48</v>
      </c>
      <c r="T66" s="111"/>
      <c r="U66" s="100" t="s">
        <v>48</v>
      </c>
      <c r="V66" s="112"/>
      <c r="W66" s="98" t="s">
        <v>48</v>
      </c>
      <c r="X66" s="111"/>
      <c r="Y66" s="98" t="s">
        <v>49</v>
      </c>
      <c r="Z66" s="104" t="s">
        <v>751</v>
      </c>
      <c r="AA66" s="98" t="s">
        <v>49</v>
      </c>
      <c r="AB66" s="122" t="s">
        <v>241</v>
      </c>
      <c r="AC66" s="189" t="s">
        <v>48</v>
      </c>
      <c r="AD66" s="107"/>
      <c r="AE66" s="191" t="s">
        <v>48</v>
      </c>
      <c r="AF66"/>
      <c r="AG66" s="98" t="s">
        <v>48</v>
      </c>
      <c r="AH66" s="111"/>
      <c r="AI66" s="98" t="s">
        <v>48</v>
      </c>
      <c r="AJ66" s="122" t="s">
        <v>1414</v>
      </c>
      <c r="AK66" s="98" t="s">
        <v>48</v>
      </c>
      <c r="AL66" s="104"/>
      <c r="AM66" s="98" t="s">
        <v>48</v>
      </c>
      <c r="AN66" s="115"/>
      <c r="AO66" s="97" t="s">
        <v>48</v>
      </c>
      <c r="AP66" s="110"/>
      <c r="AQ66" s="98" t="s">
        <v>48</v>
      </c>
      <c r="AR66" s="111"/>
      <c r="AS66" s="207" t="s">
        <v>48</v>
      </c>
      <c r="AT66" s="105"/>
    </row>
    <row r="67" spans="1:46" ht="28.8" x14ac:dyDescent="0.3">
      <c r="A67" t="s">
        <v>242</v>
      </c>
      <c r="B67" s="11" t="s">
        <v>243</v>
      </c>
      <c r="C67" s="97" t="s">
        <v>49</v>
      </c>
      <c r="D67" s="122" t="s">
        <v>770</v>
      </c>
      <c r="E67" s="97" t="s">
        <v>49</v>
      </c>
      <c r="F67" s="122" t="s">
        <v>789</v>
      </c>
      <c r="G67" s="98" t="s">
        <v>49</v>
      </c>
      <c r="H67" s="122" t="s">
        <v>934</v>
      </c>
      <c r="I67" s="98" t="s">
        <v>49</v>
      </c>
      <c r="J67" s="122" t="s">
        <v>244</v>
      </c>
      <c r="K67" s="99" t="s">
        <v>49</v>
      </c>
      <c r="L67" s="139" t="s">
        <v>245</v>
      </c>
      <c r="M67" s="100" t="s">
        <v>49</v>
      </c>
      <c r="N67" s="122" t="s">
        <v>709</v>
      </c>
      <c r="O67" s="97" t="s">
        <v>49</v>
      </c>
      <c r="P67" s="122" t="s">
        <v>725</v>
      </c>
      <c r="Q67" s="98" t="s">
        <v>49</v>
      </c>
      <c r="R67" s="19" t="s">
        <v>815</v>
      </c>
      <c r="S67" s="98" t="s">
        <v>49</v>
      </c>
      <c r="T67" s="122" t="s">
        <v>940</v>
      </c>
      <c r="U67" s="100" t="s">
        <v>49</v>
      </c>
      <c r="V67" s="132" t="s">
        <v>1166</v>
      </c>
      <c r="W67" s="98" t="s">
        <v>49</v>
      </c>
      <c r="X67" s="122" t="s">
        <v>1179</v>
      </c>
      <c r="Y67" s="98" t="s">
        <v>49</v>
      </c>
      <c r="Z67" s="122" t="s">
        <v>1187</v>
      </c>
      <c r="AA67" s="98" t="s">
        <v>49</v>
      </c>
      <c r="AB67" s="122" t="s">
        <v>1205</v>
      </c>
      <c r="AC67" s="102" t="s">
        <v>49</v>
      </c>
      <c r="AD67" s="122" t="s">
        <v>1253</v>
      </c>
      <c r="AE67" s="98" t="s">
        <v>49</v>
      </c>
      <c r="AF67" s="122" t="s">
        <v>246</v>
      </c>
      <c r="AG67" s="98" t="s">
        <v>49</v>
      </c>
      <c r="AH67" s="122" t="s">
        <v>247</v>
      </c>
      <c r="AI67" s="98" t="s">
        <v>49</v>
      </c>
      <c r="AJ67" s="122" t="s">
        <v>1294</v>
      </c>
      <c r="AK67" s="98" t="s">
        <v>49</v>
      </c>
      <c r="AL67" s="115" t="s">
        <v>905</v>
      </c>
      <c r="AM67" s="98" t="s">
        <v>49</v>
      </c>
      <c r="AN67" s="19" t="s">
        <v>924</v>
      </c>
      <c r="AO67" s="207" t="s">
        <v>49</v>
      </c>
      <c r="AP67" s="110" t="s">
        <v>1340</v>
      </c>
      <c r="AQ67" s="98" t="s">
        <v>49</v>
      </c>
      <c r="AR67" s="122" t="s">
        <v>1346</v>
      </c>
      <c r="AS67" s="207" t="s">
        <v>49</v>
      </c>
      <c r="AT67" s="105" t="s">
        <v>1388</v>
      </c>
    </row>
    <row r="68" spans="1:46" ht="31.5" customHeight="1" x14ac:dyDescent="0.3">
      <c r="A68" t="s">
        <v>248</v>
      </c>
      <c r="B68" s="11" t="s">
        <v>249</v>
      </c>
      <c r="C68" s="97" t="s">
        <v>49</v>
      </c>
      <c r="D68" t="s">
        <v>770</v>
      </c>
      <c r="E68" s="97" t="s">
        <v>49</v>
      </c>
      <c r="F68" t="s">
        <v>789</v>
      </c>
      <c r="G68" s="98" t="s">
        <v>49</v>
      </c>
      <c r="H68" s="122" t="s">
        <v>934</v>
      </c>
      <c r="I68" s="98" t="s">
        <v>49</v>
      </c>
      <c r="J68" s="122" t="s">
        <v>244</v>
      </c>
      <c r="K68" s="99" t="s">
        <v>49</v>
      </c>
      <c r="L68" s="139" t="s">
        <v>245</v>
      </c>
      <c r="M68" s="100" t="s">
        <v>49</v>
      </c>
      <c r="N68" t="s">
        <v>709</v>
      </c>
      <c r="O68" s="97" t="s">
        <v>49</v>
      </c>
      <c r="P68" s="122" t="s">
        <v>725</v>
      </c>
      <c r="Q68" s="98" t="s">
        <v>49</v>
      </c>
      <c r="R68" s="115" t="s">
        <v>815</v>
      </c>
      <c r="S68" s="98" t="s">
        <v>49</v>
      </c>
      <c r="T68" s="122" t="s">
        <v>940</v>
      </c>
      <c r="U68" s="100" t="s">
        <v>49</v>
      </c>
      <c r="V68" s="132" t="s">
        <v>1166</v>
      </c>
      <c r="W68" s="178" t="s">
        <v>49</v>
      </c>
      <c r="X68" s="120" t="s">
        <v>1179</v>
      </c>
      <c r="Y68" s="178" t="s">
        <v>95</v>
      </c>
      <c r="Z68" s="124" t="s">
        <v>1187</v>
      </c>
      <c r="AA68" s="98" t="s">
        <v>48</v>
      </c>
      <c r="AB68" s="124" t="s">
        <v>1532</v>
      </c>
      <c r="AC68" s="102" t="s">
        <v>49</v>
      </c>
      <c r="AD68" s="122" t="s">
        <v>1253</v>
      </c>
      <c r="AE68" s="98" t="s">
        <v>49</v>
      </c>
      <c r="AF68" t="s">
        <v>246</v>
      </c>
      <c r="AG68" s="98" t="s">
        <v>49</v>
      </c>
      <c r="AH68" t="s">
        <v>247</v>
      </c>
      <c r="AI68" s="98" t="s">
        <v>49</v>
      </c>
      <c r="AJ68" t="s">
        <v>1294</v>
      </c>
      <c r="AK68" s="98" t="s">
        <v>49</v>
      </c>
      <c r="AL68" s="115" t="s">
        <v>905</v>
      </c>
      <c r="AM68" s="98" t="s">
        <v>49</v>
      </c>
      <c r="AN68" s="115" t="s">
        <v>924</v>
      </c>
      <c r="AO68" s="207" t="s">
        <v>49</v>
      </c>
      <c r="AP68" s="110" t="s">
        <v>1340</v>
      </c>
      <c r="AQ68" s="213" t="s">
        <v>49</v>
      </c>
      <c r="AR68" s="122" t="s">
        <v>1346</v>
      </c>
      <c r="AS68" s="207" t="s">
        <v>49</v>
      </c>
      <c r="AT68" s="105" t="s">
        <v>1388</v>
      </c>
    </row>
    <row r="71" spans="1:46" x14ac:dyDescent="0.3">
      <c r="B71" s="44" t="s">
        <v>49</v>
      </c>
      <c r="C71" s="15">
        <f>COUNTIF(C$2:C$68,$B$71)</f>
        <v>53</v>
      </c>
      <c r="E71" s="15">
        <f>COUNTIF(E$2:E$68,$B$71)</f>
        <v>47</v>
      </c>
      <c r="G71" s="15">
        <f>COUNTIF(G$2:G$68,$B$71)</f>
        <v>37</v>
      </c>
      <c r="I71" s="15">
        <f>COUNTIF(I$2:I$68,$B$71)</f>
        <v>25</v>
      </c>
      <c r="K71" s="15">
        <f>COUNTIF(K$2:K$68,$B$71)</f>
        <v>30</v>
      </c>
      <c r="M71" s="15">
        <f>COUNTIF(M$2:M$68,$B$71)</f>
        <v>46</v>
      </c>
      <c r="O71" s="15">
        <f>COUNTIF(O$2:O$68,$B$71)</f>
        <v>46</v>
      </c>
      <c r="Q71" s="15">
        <f>COUNTIF(Q$2:Q$68,$B$71)</f>
        <v>43</v>
      </c>
      <c r="S71" s="15">
        <f>COUNTIF(S$2:S$68,$B$71)</f>
        <v>42</v>
      </c>
      <c r="U71" s="15">
        <f>COUNTIF(U$2:U$68,$B$71)</f>
        <v>42</v>
      </c>
      <c r="W71" s="15">
        <f>COUNTIF(W$2:W$68,$B$71)</f>
        <v>41</v>
      </c>
      <c r="Y71" s="15">
        <f>COUNTIF(Y$2:Y$68,$B$71)</f>
        <v>45</v>
      </c>
      <c r="AA71" s="15">
        <f>COUNTIF(AA$2:AA$68,$B$71)</f>
        <v>41</v>
      </c>
      <c r="AC71" s="15">
        <f>COUNTIF(AC$2:AC$68,$B$71)</f>
        <v>62</v>
      </c>
      <c r="AE71" s="15">
        <f>COUNTIF(AE$2:AE$68,$B$71)</f>
        <v>50</v>
      </c>
      <c r="AG71" s="15">
        <f>COUNTIF(AG$2:AG$68,$B$71)</f>
        <v>47</v>
      </c>
      <c r="AI71" s="15">
        <f>COUNTIF(AI$2:AI$68,$B$71)</f>
        <v>42</v>
      </c>
      <c r="AK71" s="15">
        <f>COUNTIF(AK$2:AK$68,$B$71)</f>
        <v>46</v>
      </c>
      <c r="AM71" s="15">
        <f>COUNTIF(AM$2:AM$68,$B$71)</f>
        <v>50</v>
      </c>
      <c r="AO71" s="15">
        <f>COUNTIF(AO$2:AO$68,$B$71)</f>
        <v>39</v>
      </c>
      <c r="AQ71" s="15">
        <f>COUNTIF(AQ$2:AQ$68,$B$71)</f>
        <v>39</v>
      </c>
      <c r="AS71" s="15">
        <f>COUNTIF(AS$2:AS$68,$B$71)</f>
        <v>48</v>
      </c>
    </row>
    <row r="72" spans="1:46" x14ac:dyDescent="0.3">
      <c r="B72" s="44" t="s">
        <v>48</v>
      </c>
      <c r="C72" s="15">
        <f>COUNTIF(C$2:C$68,$B$72)</f>
        <v>12</v>
      </c>
      <c r="E72" s="15">
        <f>COUNTIF(E$2:E$68,$B$72)</f>
        <v>17</v>
      </c>
      <c r="G72" s="15">
        <f>COUNTIF(G$2:G$68,$B$72)</f>
        <v>29</v>
      </c>
      <c r="I72" s="15">
        <f>COUNTIF(I$2:I$68,$B$72)</f>
        <v>42</v>
      </c>
      <c r="K72" s="15">
        <f>COUNTIF(K$2:K$68,$B$72)</f>
        <v>36</v>
      </c>
      <c r="M72" s="15">
        <f>COUNTIF(M$2:M$68,$B$72)</f>
        <v>19</v>
      </c>
      <c r="O72" s="15">
        <f>COUNTIF(O$2:O$68,$B$72)</f>
        <v>21</v>
      </c>
      <c r="Q72" s="15">
        <f>COUNTIF(Q$2:Q$68,$B$72)</f>
        <v>24</v>
      </c>
      <c r="S72" s="15">
        <f>COUNTIF(S$2:S$68,$B$72)</f>
        <v>25</v>
      </c>
      <c r="U72" s="15">
        <f>COUNTIF(U$2:U$68,$B$72)</f>
        <v>24</v>
      </c>
      <c r="W72" s="15">
        <f>COUNTIF(W$2:W$68,$B$72)</f>
        <v>24</v>
      </c>
      <c r="Y72" s="15">
        <f>COUNTIF(Y$2:Y$68,$B$72)</f>
        <v>20</v>
      </c>
      <c r="AA72" s="15">
        <f>COUNTIF(AA$2:AA$68,$B$72)</f>
        <v>26</v>
      </c>
      <c r="AC72" s="15">
        <f>COUNTIF(AC$2:AC$68,$B$72)</f>
        <v>5</v>
      </c>
      <c r="AE72" s="15">
        <f>COUNTIF(AE$2:AE$68,$B$72)</f>
        <v>16</v>
      </c>
      <c r="AG72" s="15">
        <f>COUNTIF(AG$2:AG$68,$B$72)</f>
        <v>18</v>
      </c>
      <c r="AI72" s="15">
        <f>COUNTIF(AI$2:AI$68,$B$72)</f>
        <v>20</v>
      </c>
      <c r="AK72" s="15">
        <f>COUNTIF(AK$2:AK$68,$B$72)</f>
        <v>21</v>
      </c>
      <c r="AM72" s="15">
        <f>COUNTIF(AM$2:AM$68,$B$72)</f>
        <v>15</v>
      </c>
      <c r="AO72" s="15">
        <f>COUNTIF(AO$2:AO$68,$B$72)</f>
        <v>27</v>
      </c>
      <c r="AQ72" s="15">
        <f>COUNTIF(AQ$2:AQ$68,$B$72)</f>
        <v>27</v>
      </c>
      <c r="AS72" s="15">
        <f>COUNTIF(AS$2:AS$68,$B$72)</f>
        <v>17</v>
      </c>
    </row>
    <row r="73" spans="1:46" x14ac:dyDescent="0.3">
      <c r="B73" s="44" t="s">
        <v>95</v>
      </c>
      <c r="C73" s="15">
        <f>COUNTIF(C$2:C$68,$B$73)</f>
        <v>2</v>
      </c>
      <c r="E73" s="15">
        <f>COUNTIF(E$2:E$68,$B$73)</f>
        <v>3</v>
      </c>
      <c r="G73" s="15">
        <f>COUNTIF(G$2:G$68,$B$73)</f>
        <v>1</v>
      </c>
      <c r="I73" s="15">
        <f>COUNTIF(I$2:I$68,$B$73)</f>
        <v>0</v>
      </c>
      <c r="K73" s="15">
        <f>COUNTIF(K$2:K$68,$B$73)</f>
        <v>1</v>
      </c>
      <c r="M73" s="15">
        <f>COUNTIF(M$2:M$68,$B$73)</f>
        <v>2</v>
      </c>
      <c r="O73" s="15">
        <f>COUNTIF(O$2:O$68,$B$73)</f>
        <v>0</v>
      </c>
      <c r="Q73" s="15">
        <f>COUNTIF(Q$2:Q$68,$B$73)</f>
        <v>0</v>
      </c>
      <c r="S73" s="15">
        <f>COUNTIF(S$2:S$68,$B$73)</f>
        <v>0</v>
      </c>
      <c r="U73" s="15">
        <f>COUNTIF(U$2:U$68,$B$73)</f>
        <v>1</v>
      </c>
      <c r="W73" s="15">
        <f>COUNTIF(W$2:W$68,$B$73)</f>
        <v>2</v>
      </c>
      <c r="Y73" s="15">
        <f>COUNTIF(Y$2:Y$68,$B$73)</f>
        <v>2</v>
      </c>
      <c r="AA73" s="15">
        <f>COUNTIF(AA$2:AA$68,$B$73)</f>
        <v>0</v>
      </c>
      <c r="AC73" s="15">
        <f>COUNTIF(AC$2:AC$68,$B$73)</f>
        <v>0</v>
      </c>
      <c r="AE73" s="15">
        <f>COUNTIF(AE$2:AE$68,$B$73)</f>
        <v>1</v>
      </c>
      <c r="AG73" s="15">
        <f>COUNTIF(AG$2:AG$68,$B$73)</f>
        <v>2</v>
      </c>
      <c r="AI73" s="15">
        <f>COUNTIF(AI$2:AI$68,$B$73)</f>
        <v>5</v>
      </c>
      <c r="AK73" s="15">
        <f>COUNTIF(AK$2:AK$68,$B$73)</f>
        <v>0</v>
      </c>
      <c r="AM73" s="15">
        <f>COUNTIF(AM$2:AM$68,$B$73)</f>
        <v>2</v>
      </c>
      <c r="AO73" s="15">
        <f>COUNTIF(AO$2:AO$68,$B$73)</f>
        <v>1</v>
      </c>
      <c r="AQ73" s="15">
        <f>COUNTIF(AQ$2:AQ$68,$B$73)</f>
        <v>1</v>
      </c>
      <c r="AS73" s="15">
        <f>COUNTIF(AS$2:AS$68,$B$73)</f>
        <v>2</v>
      </c>
    </row>
    <row r="74" spans="1:46" x14ac:dyDescent="0.3">
      <c r="C74" s="15">
        <f>SUM(C71:C73)</f>
        <v>67</v>
      </c>
      <c r="E74" s="15">
        <f>SUM(E71:E73)</f>
        <v>67</v>
      </c>
      <c r="G74" s="15">
        <f>SUM(G71:G73)</f>
        <v>67</v>
      </c>
      <c r="I74" s="15">
        <f>SUM(I71:I73)</f>
        <v>67</v>
      </c>
      <c r="K74" s="15">
        <f>SUM(K71:K73)</f>
        <v>67</v>
      </c>
      <c r="M74" s="15">
        <f>SUM(M71:M73)</f>
        <v>67</v>
      </c>
      <c r="O74" s="15">
        <f>SUM(O71:O73)</f>
        <v>67</v>
      </c>
      <c r="Q74" s="15">
        <f>SUM(Q71:Q73)</f>
        <v>67</v>
      </c>
      <c r="S74" s="15">
        <f>SUM(S71:S73)</f>
        <v>67</v>
      </c>
      <c r="U74" s="15">
        <f>SUM(U71:U73)</f>
        <v>67</v>
      </c>
      <c r="W74" s="15">
        <f>SUM(W71:W73)</f>
        <v>67</v>
      </c>
      <c r="Y74" s="15">
        <f>SUM(Y71:Y73)</f>
        <v>67</v>
      </c>
      <c r="AA74" s="15">
        <f>SUM(AA71:AA73)</f>
        <v>67</v>
      </c>
      <c r="AC74" s="15">
        <f>SUM(AC71:AC73)</f>
        <v>67</v>
      </c>
      <c r="AE74" s="15">
        <f>SUM(AE71:AE73)</f>
        <v>67</v>
      </c>
      <c r="AG74" s="15">
        <f>SUM(AG71:AG73)</f>
        <v>67</v>
      </c>
      <c r="AI74" s="15">
        <f>SUM(AI71:AI73)</f>
        <v>67</v>
      </c>
      <c r="AK74" s="15">
        <f>SUM(AK71:AK73)</f>
        <v>67</v>
      </c>
      <c r="AM74" s="15">
        <f>SUM(AM71:AM73)</f>
        <v>67</v>
      </c>
      <c r="AO74" s="15">
        <f>SUM(AO71:AO73)</f>
        <v>67</v>
      </c>
      <c r="AQ74" s="15">
        <f>SUM(AQ71:AQ73)</f>
        <v>67</v>
      </c>
      <c r="AS74" s="15">
        <f>SUM(AS71:AS73)</f>
        <v>67</v>
      </c>
    </row>
  </sheetData>
  <hyperlinks>
    <hyperlink ref="AT17" r:id="rId1"/>
    <hyperlink ref="AT19" r:id="rId2"/>
    <hyperlink ref="AT21" r:id="rId3" display="https://chor.gov.ua/nash-kray"/>
    <hyperlink ref="AT30" r:id="rId4"/>
    <hyperlink ref="AT55" r:id="rId5" display="https://chor.gov.ua/oblasna-rada/vakansiji"/>
    <hyperlink ref="AT57" r:id="rId6"/>
    <hyperlink ref="AT11" r:id="rId7"/>
    <hyperlink ref="AT14" r:id="rId8" display="https://chor.gov.ua/normativni-dokumenti/protokoli-sesij"/>
    <hyperlink ref="AT13" r:id="rId9"/>
    <hyperlink ref="AT12" r:id="rId10" display="https://chor.gov.ua/nasha-diyalnist/anonsi/item/10695-sklykaietsia-tretia-sesiia-oblasnoi-rady-vosmoho-sklykannia"/>
    <hyperlink ref="AT10" r:id="rId11"/>
    <hyperlink ref="AT2" r:id="rId12"/>
    <hyperlink ref="AT16" r:id="rId13"/>
    <hyperlink ref="AT18" r:id="rId14"/>
    <hyperlink ref="AT20" r:id="rId15" display="https://chor.gov.ua/oblasni-programi/item/6525-chynni-oblasni-prohramy-zizminamy"/>
    <hyperlink ref="AT28" r:id="rId16"/>
    <hyperlink ref="AT35" r:id="rId17"/>
    <hyperlink ref="AT36" r:id="rId18"/>
    <hyperlink ref="AT37" r:id="rId19"/>
    <hyperlink ref="AT38" r:id="rId20"/>
    <hyperlink ref="AT41" r:id="rId21"/>
    <hyperlink ref="AT45" r:id="rId22" display="https://ukm.chor.gov.ua/informatsiya-pro-orendu-majna/item/752-informatsiia-pro-stan-nadkhodzhen-koshtiv-vid-orendy-maina-spilno"/>
    <hyperlink ref="AT46" r:id="rId23" display="https://chor.gov.ua/oblasnij-byudzhet"/>
    <hyperlink ref="AT50" r:id="rId24"/>
    <hyperlink ref="AT54" r:id="rId25"/>
    <hyperlink ref="AT56" r:id="rId26"/>
    <hyperlink ref="AT60" r:id="rId27"/>
    <hyperlink ref="AT62" r:id="rId28"/>
    <hyperlink ref="R35" r:id="rId29"/>
    <hyperlink ref="R36" r:id="rId30"/>
    <hyperlink ref="R56" r:id="rId31"/>
    <hyperlink ref="R57" r:id="rId32"/>
    <hyperlink ref="R58" r:id="rId33"/>
    <hyperlink ref="R62" r:id="rId34"/>
    <hyperlink ref="R64" r:id="rId35"/>
    <hyperlink ref="R65" r:id="rId36"/>
    <hyperlink ref="R21" r:id="rId37"/>
    <hyperlink ref="R16" r:id="rId38"/>
    <hyperlink ref="V54" r:id="rId39"/>
    <hyperlink ref="Z45" r:id="rId40"/>
    <hyperlink ref="Z44" r:id="rId41"/>
    <hyperlink ref="Z40" r:id="rId42"/>
    <hyperlink ref="Z39" r:id="rId43"/>
    <hyperlink ref="Z38" r:id="rId44"/>
    <hyperlink ref="Z37" r:id="rId45"/>
    <hyperlink ref="Z36" r:id="rId46"/>
    <hyperlink ref="Z35" r:id="rId47"/>
    <hyperlink ref="Z30" r:id="rId48"/>
    <hyperlink ref="AB10" r:id="rId49"/>
    <hyperlink ref="AB18" r:id="rId50"/>
    <hyperlink ref="AH16" r:id="rId51"/>
    <hyperlink ref="AJ45" r:id="rId52"/>
    <hyperlink ref="AT23" r:id="rId53" display="https://e-dem.in.ua/chernihiv-or/_x000a_посилання неактивне"/>
    <hyperlink ref="AT24" r:id="rId54"/>
    <hyperlink ref="AT25" r:id="rId55" display="https://chor.gov.ua/oblasnij-konkurs-zhurnalistskikh-robit"/>
    <hyperlink ref="AT49" r:id="rId56"/>
    <hyperlink ref="D10" r:id="rId57"/>
    <hyperlink ref="D11" r:id="rId58" display="http://www.vinrada.gov.ua/zagalniy_spisok_pracivnikiv.htm_x000a_сторінка неактивна"/>
    <hyperlink ref="D12" r:id="rId59" display="http://www.vinrada.gov.ua/grafik-provedennya-zasidan-postijnih-komisij.htm"/>
    <hyperlink ref="D13" r:id="rId60"/>
    <hyperlink ref="D14" r:id="rId61"/>
    <hyperlink ref="D15" r:id="rId62"/>
    <hyperlink ref="D17" r:id="rId63"/>
    <hyperlink ref="D18" r:id="rId64"/>
    <hyperlink ref="D19" r:id="rId65"/>
    <hyperlink ref="D22" r:id="rId66"/>
    <hyperlink ref="D23" r:id="rId67"/>
    <hyperlink ref="D24" r:id="rId68"/>
    <hyperlink ref="D27" r:id="rId69"/>
    <hyperlink ref="D29" r:id="rId70"/>
    <hyperlink ref="D30" r:id="rId71"/>
    <hyperlink ref="D32" r:id="rId72"/>
    <hyperlink ref="D33" r:id="rId73"/>
    <hyperlink ref="D34" r:id="rId74"/>
    <hyperlink ref="D37" r:id="rId75" display="https://vinrada.gov.ua/perelik-orendariv-v-budinkah-scho-znahodyatsya-na-balansi-upravlinnya-spilnoi-komunalnoi-vlasnosti.htm"/>
    <hyperlink ref="D40" r:id="rId76"/>
    <hyperlink ref="D42" r:id="rId77"/>
    <hyperlink ref="D41" r:id="rId78"/>
    <hyperlink ref="D44" r:id="rId79"/>
    <hyperlink ref="D45" r:id="rId80"/>
    <hyperlink ref="D46" r:id="rId81"/>
    <hyperlink ref="D47" r:id="rId82"/>
    <hyperlink ref="D48" r:id="rId83"/>
    <hyperlink ref="D49" r:id="rId84"/>
    <hyperlink ref="D50" r:id="rId85" display="https://vinrada.gov.ua/mehanizm-gromadskoi-uchasti-normativna-baza.htm"/>
    <hyperlink ref="D52" r:id="rId86"/>
    <hyperlink ref="D53" r:id="rId87"/>
    <hyperlink ref="D54" r:id="rId88"/>
    <hyperlink ref="D56" r:id="rId89"/>
    <hyperlink ref="D57" r:id="rId90"/>
    <hyperlink ref="D60" r:id="rId91"/>
    <hyperlink ref="D62" r:id="rId92"/>
    <hyperlink ref="D63" r:id="rId93"/>
    <hyperlink ref="D64" r:id="rId94"/>
    <hyperlink ref="D65" r:id="rId95"/>
    <hyperlink ref="D67" r:id="rId96"/>
    <hyperlink ref="F10" r:id="rId97"/>
    <hyperlink ref="F11" r:id="rId98"/>
    <hyperlink ref="F12" r:id="rId99" display="http://volynrada.gov.ua/actualna-informacia/proyekt-poryadku-dennogo-4-sesiyi, а також інформація дублюється  в стрічці новин"/>
    <hyperlink ref="F17" r:id="rId100"/>
    <hyperlink ref="F19" r:id="rId101"/>
    <hyperlink ref="F21" r:id="rId102"/>
    <hyperlink ref="F22" r:id="rId103"/>
    <hyperlink ref="F23" r:id="rId104"/>
    <hyperlink ref="F24" r:id="rId105"/>
    <hyperlink ref="F25" r:id="rId106"/>
    <hyperlink ref="F26" r:id="rId107"/>
    <hyperlink ref="F29" r:id="rId108"/>
    <hyperlink ref="F30" r:id="rId109"/>
    <hyperlink ref="F31" r:id="rId110"/>
    <hyperlink ref="F35" r:id="rId111"/>
    <hyperlink ref="F36" r:id="rId112" display="http://volynrada.gov.ua/communal/perelik-maina-spilnoyi-vlasnosti-teritorialnikh-gromad-sil-selishch-mist-oblasti-shcho-pere"/>
    <hyperlink ref="F37" r:id="rId113" display="http://volynrada.gov.ua/communal/polozhennya-pro-diyalnist-auktsionnoyi-komisiyi-z-prodazhu-ob-yektiv-maloyi-privatizatsiyi-"/>
    <hyperlink ref="F38" r:id="rId114"/>
    <hyperlink ref="F39" r:id="rId115" display="http://volynrada.gov.ua/communal/polozhennya-pro-orendu-nerukhomogo-maina-spilnoyi-vlasnosti-teritorialnikh-gromad-sil-selis"/>
    <hyperlink ref="F41" r:id="rId116"/>
    <hyperlink ref="F46" r:id="rId117"/>
    <hyperlink ref="F51" r:id="rId118"/>
    <hyperlink ref="F53" r:id="rId119"/>
    <hyperlink ref="F54" r:id="rId120"/>
    <hyperlink ref="F56" r:id="rId121"/>
    <hyperlink ref="F57" r:id="rId122"/>
    <hyperlink ref="F61" r:id="rId123"/>
    <hyperlink ref="F62" r:id="rId124"/>
    <hyperlink ref="F65" r:id="rId125"/>
    <hyperlink ref="F67" r:id="rId126"/>
    <hyperlink ref="H2" r:id="rId127"/>
    <hyperlink ref="J2" r:id="rId128"/>
    <hyperlink ref="H10" r:id="rId129"/>
    <hyperlink ref="H11" r:id="rId130"/>
    <hyperlink ref="H14" r:id="rId131"/>
    <hyperlink ref="H16" r:id="rId132"/>
    <hyperlink ref="H20" r:id="rId133"/>
    <hyperlink ref="H21" r:id="rId134"/>
    <hyperlink ref="H29" r:id="rId135"/>
    <hyperlink ref="H30" r:id="rId136"/>
    <hyperlink ref="H35" r:id="rId137"/>
    <hyperlink ref="H46" r:id="rId138"/>
    <hyperlink ref="H47" r:id="rId139"/>
    <hyperlink ref="H49" r:id="rId140"/>
    <hyperlink ref="H56" r:id="rId141" display="https://oblrada.dp.gov.ua/diyalnist/konkursy/інформаційне-повідомлення/"/>
    <hyperlink ref="H57" r:id="rId142" display="https://oblrada.dp.gov.ua/diyalnist/zakladi-utanovi/konkurs/протокол-№-11-засідання-ради-з-питань-ох/"/>
    <hyperlink ref="H58" r:id="rId143"/>
    <hyperlink ref="H62" r:id="rId144"/>
    <hyperlink ref="H67" r:id="rId145"/>
    <hyperlink ref="H68" r:id="rId146"/>
    <hyperlink ref="J10" r:id="rId147"/>
    <hyperlink ref="J11" r:id="rId148"/>
    <hyperlink ref="J14" display="https://zt.gov.ua/index.php/2015-12-25-09-37-43/%D0%BF%D1%80%D0%BE%D1%82%D0%BE%D0%BA%D0%BE%D0%BB-%D1%81%D0%B5%D1%81%D1%96%D1%97.html_x000a_https://zt.gov.ua/index.php/2015-12-25-09-37-43/%D0%B5%D0%BB%D0%B5%D0%BA%D1%82%D1%80%D0%BE%D0%BD%D0%BD%D0%B8%D0%B9-%D0%BF%"/>
    <hyperlink ref="J19" r:id="rId149"/>
    <hyperlink ref="J21" r:id="rId150"/>
    <hyperlink ref="H23" r:id="rId151"/>
    <hyperlink ref="J46" r:id="rId152"/>
    <hyperlink ref="J48" r:id="rId153"/>
    <hyperlink ref="J55" r:id="rId154"/>
    <hyperlink ref="J56" r:id="rId155"/>
    <hyperlink ref="J66" r:id="rId156"/>
    <hyperlink ref="J67" r:id="rId157"/>
    <hyperlink ref="J68" r:id="rId158"/>
    <hyperlink ref="L2" r:id="rId159"/>
    <hyperlink ref="L10" r:id="rId160"/>
    <hyperlink ref="L11" r:id="rId161"/>
    <hyperlink ref="L12" r:id="rId162"/>
    <hyperlink ref="L13" r:id="rId163"/>
    <hyperlink ref="L14" r:id="rId164"/>
    <hyperlink ref="L16" r:id="rId165"/>
    <hyperlink ref="L17" r:id="rId166"/>
    <hyperlink ref="L18" r:id="rId167"/>
    <hyperlink ref="L20" r:id="rId168"/>
    <hyperlink ref="L21" r:id="rId169"/>
    <hyperlink ref="L22" r:id="rId170"/>
    <hyperlink ref="L27" r:id="rId171"/>
    <hyperlink ref="L46" r:id="rId172"/>
    <hyperlink ref="L54" r:id="rId173"/>
    <hyperlink ref="L56" r:id="rId174"/>
    <hyperlink ref="L57" r:id="rId175"/>
    <hyperlink ref="L60" r:id="rId176"/>
    <hyperlink ref="L67" r:id="rId177"/>
    <hyperlink ref="L68" r:id="rId178"/>
    <hyperlink ref="N2" r:id="rId179"/>
    <hyperlink ref="R2" r:id="rId180"/>
    <hyperlink ref="T2" r:id="rId181"/>
    <hyperlink ref="Z2" r:id="rId182"/>
    <hyperlink ref="AB2" r:id="rId183"/>
    <hyperlink ref="AF2" r:id="rId184"/>
    <hyperlink ref="AF9" r:id="rId185" display="https://sorada.gov.ua/pro-oblasnu-radu/kerivnytstvo-oblasnoji-rady.html"/>
    <hyperlink ref="AH2" r:id="rId186"/>
    <hyperlink ref="AN2" r:id="rId187"/>
    <hyperlink ref="AR2" r:id="rId188"/>
    <hyperlink ref="N10" r:id="rId189"/>
    <hyperlink ref="N11" r:id="rId190"/>
    <hyperlink ref="N15" r:id="rId191"/>
    <hyperlink ref="N17" r:id="rId192"/>
    <hyperlink ref="N18" r:id="rId193"/>
    <hyperlink ref="N19" r:id="rId194"/>
    <hyperlink ref="N20" r:id="rId195"/>
    <hyperlink ref="N21" r:id="rId196"/>
    <hyperlink ref="N23" r:id="rId197"/>
    <hyperlink ref="N29" r:id="rId198"/>
    <hyperlink ref="N30" r:id="rId199"/>
    <hyperlink ref="N33" r:id="rId200"/>
    <hyperlink ref="N37" r:id="rId201"/>
    <hyperlink ref="N38" r:id="rId202" display="https://zor.gov.ua/content/dvadcyat-druga-sesiya-pyatogo-sklykannya"/>
    <hyperlink ref="N41" r:id="rId203"/>
    <hyperlink ref="N42" r:id="rId204"/>
    <hyperlink ref="N44" r:id="rId205"/>
    <hyperlink ref="N46" r:id="rId206"/>
    <hyperlink ref="N47" r:id="rId207" display="http://zor.gov.ua/sessii_ta_rishenya_radi"/>
    <hyperlink ref="N48" r:id="rId208" display="https://zor.gov.ua/content/2020-rik"/>
    <hyperlink ref="N53" r:id="rId209" display="http://zor.gov.ua/komunalna-vlasnist/komunalna-ustanova-zaporizkyy-geriatrychnyy-pansionat-zaporizkoyi-oblasnoyi-rady"/>
    <hyperlink ref="N61" r:id="rId210"/>
    <hyperlink ref="N62" r:id="rId211" display="http://zor.gov.ua/content/zakonodavstvo останній пункт на сторінці"/>
    <hyperlink ref="N63" r:id="rId212"/>
    <hyperlink ref="N65" r:id="rId213"/>
    <hyperlink ref="N67" r:id="rId214"/>
    <hyperlink ref="P2" r:id="rId215"/>
    <hyperlink ref="P10" r:id="rId216" display="http://www.orada.if.ua/депутатський-склад-за-комісіями/"/>
    <hyperlink ref="P13" r:id="rId217" display="http://www.orada.if.ua/проєкти-рішень/"/>
    <hyperlink ref="P16" r:id="rId218" display="http://www.orada.if.ua/протоколи-засідань-постійних-комісі/"/>
    <hyperlink ref="P17" r:id="rId219" display="http://www.orada.if.ua/рішення-обласної-ради/"/>
    <hyperlink ref="P20" r:id="rId220"/>
    <hyperlink ref="P23" r:id="rId221" display="https://e-dem.in.ua/ivano-frankivsk-or _x000a_посилання неактивне"/>
    <hyperlink ref="P24" r:id="rId222" display="http://www.orada.if.ua/конкурс-проектів-та-програм-місцевог/"/>
    <hyperlink ref="P28" r:id="rId223"/>
    <hyperlink ref="P35" r:id="rId224" display="http://www.orada.if.ua/документи/документи-управління-обєктами/переліки-майна/"/>
    <hyperlink ref="P36" r:id="rId225" display="http://www.orada.if.ua/документи/документи-управління-обєктами/переліки-майна/"/>
    <hyperlink ref="P37" r:id="rId226" display="http://www.orada.if.ua/документи/документи-управління-обєктами/повідомлення/"/>
    <hyperlink ref="P38" r:id="rId227" display="http://www.orada.if.ua/документи/документи-управління-обєктами/повідомлення/"/>
    <hyperlink ref="P39" r:id="rId228" display="http://www.orada.if.ua/документи/документи-управління-обєктами/повідомлення/"/>
    <hyperlink ref="P40" r:id="rId229" display="http://www.orada.if.ua/документи/документи-управління-обєктами/повідомлення/"/>
    <hyperlink ref="P41" r:id="rId230" display="http://www.orada.if.ua/документи/документи-управління-обєктами/повідомлення/"/>
    <hyperlink ref="P42" r:id="rId231" display="http://www.orada.if.ua/документи/документи-управління-обєктами/результати-конкурсів/"/>
    <hyperlink ref="P45" r:id="rId232" display="http://www.orada.if.ua/документи/документи-управління-обєктами/результати-конкурсів/"/>
    <hyperlink ref="P49" r:id="rId233" display="http://www.orada.if.ua/проєкти-рішень/"/>
    <hyperlink ref="P60" r:id="rId234" display="https://www.orada.if.ua/обласна-рада/регламент-обласної-ради/"/>
    <hyperlink ref="P62" r:id="rId235" display="https://www.orada.if.ua/документи/методичні-рекомендації-з-питань-запо/"/>
    <hyperlink ref="P63" r:id="rId236" display="https://www.orada.if.ua/запобігання-проявам-корупції/"/>
    <hyperlink ref="P67" r:id="rId237"/>
    <hyperlink ref="P68" r:id="rId238"/>
    <hyperlink ref="R10" r:id="rId239"/>
    <hyperlink ref="R11" r:id="rId240"/>
    <hyperlink ref="R12" r:id="rId241"/>
    <hyperlink ref="R14" r:id="rId242"/>
    <hyperlink ref="R17" r:id="rId243"/>
    <hyperlink ref="R19" r:id="rId244"/>
    <hyperlink ref="R20" r:id="rId245"/>
    <hyperlink ref="R23" r:id="rId246"/>
    <hyperlink ref="R24" r:id="rId247"/>
    <hyperlink ref="R25" r:id="rId248"/>
    <hyperlink ref="R54" r:id="rId249"/>
    <hyperlink ref="R67" r:id="rId250"/>
    <hyperlink ref="T10" r:id="rId251"/>
    <hyperlink ref="T11" r:id="rId252"/>
    <hyperlink ref="T14" r:id="rId253"/>
    <hyperlink ref="T15" r:id="rId254"/>
    <hyperlink ref="T16" r:id="rId255"/>
    <hyperlink ref="T19" r:id="rId256"/>
    <hyperlink ref="T20" r:id="rId257"/>
    <hyperlink ref="T21" r:id="rId258"/>
    <hyperlink ref="T23" r:id="rId259"/>
    <hyperlink ref="T27" r:id="rId260"/>
    <hyperlink ref="T29" r:id="rId261"/>
    <hyperlink ref="T30" r:id="rId262"/>
    <hyperlink ref="T35" r:id="rId263"/>
    <hyperlink ref="T37" r:id="rId264"/>
    <hyperlink ref="T38" r:id="rId265"/>
    <hyperlink ref="T40" r:id="rId266"/>
    <hyperlink ref="T41" r:id="rId267"/>
    <hyperlink ref="T44" r:id="rId268"/>
    <hyperlink ref="T46" r:id="rId269"/>
    <hyperlink ref="T47" r:id="rId270"/>
    <hyperlink ref="T55" r:id="rId271"/>
    <hyperlink ref="T60" r:id="rId272"/>
    <hyperlink ref="T67" r:id="rId273"/>
    <hyperlink ref="T68" r:id="rId274"/>
    <hyperlink ref="V2" r:id="rId275"/>
    <hyperlink ref="V10" r:id="rId276"/>
    <hyperlink ref="V11" r:id="rId277"/>
    <hyperlink ref="V12" r:id="rId278"/>
    <hyperlink ref="V16" r:id="rId279" display="https://lvivoblrada.gov.ua/news/konkursna-komisiya-obrala-kandidativ-na-posadi-direktoriv-troh-zakladiv-osviti_x000a_"/>
    <hyperlink ref="V19" r:id="rId280"/>
    <hyperlink ref="V20" r:id="rId281"/>
    <hyperlink ref="V21" r:id="rId282"/>
    <hyperlink ref="V23" r:id="rId283"/>
    <hyperlink ref="V36" r:id="rId284"/>
    <hyperlink ref="V35" r:id="rId285"/>
    <hyperlink ref="V37" r:id="rId286"/>
    <hyperlink ref="V38" r:id="rId287"/>
    <hyperlink ref="V46" r:id="rId288"/>
    <hyperlink ref="V49" r:id="rId289"/>
    <hyperlink ref="V63" r:id="rId290"/>
    <hyperlink ref="X2" r:id="rId291"/>
    <hyperlink ref="X9" r:id="rId292"/>
    <hyperlink ref="X10" r:id="rId293"/>
    <hyperlink ref="X11" r:id="rId294"/>
    <hyperlink ref="X14" r:id="rId295"/>
    <hyperlink ref="X15" r:id="rId296"/>
    <hyperlink ref="X16" r:id="rId297"/>
    <hyperlink ref="X18" r:id="rId298"/>
    <hyperlink ref="X20" r:id="rId299"/>
    <hyperlink ref="X21" r:id="rId300"/>
    <hyperlink ref="X35" r:id="rId301"/>
    <hyperlink ref="X38" r:id="rId302"/>
    <hyperlink ref="X41" r:id="rId303"/>
    <hyperlink ref="X46" r:id="rId304"/>
    <hyperlink ref="X48" r:id="rId305"/>
    <hyperlink ref="X54" r:id="rId306"/>
    <hyperlink ref="X55" r:id="rId307"/>
    <hyperlink ref="X56" r:id="rId308"/>
    <hyperlink ref="X61" r:id="rId309"/>
    <hyperlink ref="Z10" r:id="rId310"/>
    <hyperlink ref="Z11" r:id="rId311" display="http://oblrada.odessa.gov.ua/pro-oblasnu-radu/aparat-oblasnoyi-rady/struktura-aparatu/_x000a_Інформація оновлюється"/>
    <hyperlink ref="Z13" r:id="rId312"/>
    <hyperlink ref="Z15" r:id="rId313"/>
    <hyperlink ref="Z16" r:id="rId314"/>
    <hyperlink ref="Z17" r:id="rId315"/>
    <hyperlink ref="Z18" r:id="rId316"/>
    <hyperlink ref="Z19" r:id="rId317"/>
    <hyperlink ref="Z20" r:id="rId318"/>
    <hyperlink ref="Z22" r:id="rId319"/>
    <hyperlink ref="Z24" r:id="rId320"/>
    <hyperlink ref="Z26" r:id="rId321"/>
    <hyperlink ref="Z27" r:id="rId322"/>
    <hyperlink ref="Z29" r:id="rId323"/>
    <hyperlink ref="Z31" r:id="rId324"/>
    <hyperlink ref="Z47" r:id="rId325"/>
    <hyperlink ref="Z48" r:id="rId326"/>
    <hyperlink ref="Z49" r:id="rId327"/>
    <hyperlink ref="Z54" r:id="rId328"/>
    <hyperlink ref="Z67" r:id="rId329"/>
    <hyperlink ref="Z68" r:id="rId330"/>
    <hyperlink ref="AB12" r:id="rId331"/>
    <hyperlink ref="AB13" r:id="rId332" display="http://oblrada-pl.gov.ua/index.php?option=com_content&amp;view=article&amp;id=10469&amp;Itemid=37"/>
    <hyperlink ref="AB14" r:id="rId333"/>
    <hyperlink ref="AB16" r:id="rId334"/>
    <hyperlink ref="AB19" r:id="rId335"/>
    <hyperlink ref="AB21" r:id="rId336"/>
    <hyperlink ref="AB29" r:id="rId337"/>
    <hyperlink ref="AB37" r:id="rId338"/>
    <hyperlink ref="AB39" r:id="rId339"/>
    <hyperlink ref="AB40" r:id="rId340"/>
    <hyperlink ref="AB46" r:id="rId341"/>
    <hyperlink ref="AB47" r:id="rId342"/>
    <hyperlink ref="AB48" r:id="rId343"/>
    <hyperlink ref="AB55" r:id="rId344"/>
    <hyperlink ref="AB62" r:id="rId345"/>
    <hyperlink ref="AB66" r:id="rId346"/>
    <hyperlink ref="AB67" r:id="rId347"/>
    <hyperlink ref="AB68" r:id="rId348"/>
    <hyperlink ref="AD2" r:id="rId349" display="https://ror.gov.ua/priiom-gromadyan"/>
    <hyperlink ref="AD10" r:id="rId350"/>
    <hyperlink ref="AD12" r:id="rId351"/>
    <hyperlink ref="AD17" r:id="rId352"/>
    <hyperlink ref="AD18" r:id="rId353"/>
    <hyperlink ref="AD19" r:id="rId354"/>
    <hyperlink ref="AD21" r:id="rId355" display="https://ror.gov.ua/rivnemap"/>
    <hyperlink ref="AD22" r:id="rId356"/>
    <hyperlink ref="AD23" r:id="rId357"/>
    <hyperlink ref="AD26" r:id="rId358" display="http://oblrada.rv.ua/documents/oblprogram/zvit.php"/>
    <hyperlink ref="AD27" r:id="rId359"/>
    <hyperlink ref="AD37" r:id="rId360"/>
    <hyperlink ref="AD43" r:id="rId361"/>
    <hyperlink ref="AD53" r:id="rId362"/>
    <hyperlink ref="AD62" r:id="rId363"/>
    <hyperlink ref="AD67" r:id="rId364" display="https://www.facebook.com/rivneregionrada"/>
    <hyperlink ref="AD68" r:id="rId365" display="https://www.facebook.com/rivneregionrada"/>
    <hyperlink ref="AF16" r:id="rId366"/>
    <hyperlink ref="AF19" r:id="rId367"/>
    <hyperlink ref="AF21" r:id="rId368"/>
    <hyperlink ref="AF22" r:id="rId369"/>
    <hyperlink ref="AF23" r:id="rId370"/>
    <hyperlink ref="AF24" r:id="rId371"/>
    <hyperlink ref="AF25" r:id="rId372"/>
    <hyperlink ref="AF29" r:id="rId373"/>
    <hyperlink ref="AF31" r:id="rId374"/>
    <hyperlink ref="AF35" r:id="rId375"/>
    <hyperlink ref="AF36" r:id="rId376" display="https://sorada.gov.ua/upr-mayno/3681-perelik-objektiv-neruhomosti-spilnoji-vlasnosti-terytorialnyh-gromad-sil-selyshch-mist-sumskoji-oblasti.html"/>
    <hyperlink ref="AF46" r:id="rId377"/>
    <hyperlink ref="AF50" r:id="rId378"/>
    <hyperlink ref="AF55" r:id="rId379"/>
    <hyperlink ref="AF56" r:id="rId380"/>
    <hyperlink ref="AF60" r:id="rId381"/>
    <hyperlink ref="AF61" r:id="rId382"/>
    <hyperlink ref="AF63" r:id="rId383"/>
    <hyperlink ref="AF64" r:id="rId384"/>
    <hyperlink ref="AF67" r:id="rId385"/>
    <hyperlink ref="AH12" r:id="rId386"/>
    <hyperlink ref="AH15" r:id="rId387"/>
    <hyperlink ref="AH19" r:id="rId388"/>
    <hyperlink ref="AH20" r:id="rId389"/>
    <hyperlink ref="AH21" r:id="rId390"/>
    <hyperlink ref="AH23" r:id="rId391"/>
    <hyperlink ref="AH29" r:id="rId392"/>
    <hyperlink ref="AH31" r:id="rId393"/>
    <hyperlink ref="AH35" r:id="rId394"/>
    <hyperlink ref="AH36" r:id="rId395"/>
    <hyperlink ref="AH39" r:id="rId396"/>
    <hyperlink ref="AH41" r:id="rId397"/>
    <hyperlink ref="AH42" r:id="rId398"/>
    <hyperlink ref="AH44" r:id="rId399"/>
    <hyperlink ref="AH53" r:id="rId400"/>
    <hyperlink ref="AH54" r:id="rId401"/>
    <hyperlink ref="AH57" r:id="rId402"/>
    <hyperlink ref="AH67" r:id="rId403"/>
    <hyperlink ref="AJ9" r:id="rId404" display="http://www.oblrada.kharkov.ua/ua/deputies"/>
    <hyperlink ref="AJ67" r:id="rId405"/>
    <hyperlink ref="AL2" r:id="rId406"/>
    <hyperlink ref="AL11" r:id="rId407"/>
    <hyperlink ref="AL13" r:id="rId408"/>
    <hyperlink ref="AL14" r:id="rId409"/>
    <hyperlink ref="AL15" r:id="rId410"/>
    <hyperlink ref="AL16" r:id="rId411"/>
    <hyperlink ref="AL17" r:id="rId412"/>
    <hyperlink ref="AL22" r:id="rId413"/>
    <hyperlink ref="AL23" r:id="rId414"/>
    <hyperlink ref="AL24" r:id="rId415"/>
    <hyperlink ref="AL27" r:id="rId416"/>
    <hyperlink ref="AL31" r:id="rId417"/>
    <hyperlink ref="AL35" r:id="rId418"/>
    <hyperlink ref="AL37" r:id="rId419"/>
    <hyperlink ref="AL39" r:id="rId420"/>
    <hyperlink ref="AL46" r:id="rId421"/>
    <hyperlink ref="AL53" r:id="rId422"/>
    <hyperlink ref="AL54" r:id="rId423"/>
    <hyperlink ref="AL55" r:id="rId424"/>
    <hyperlink ref="AL56" r:id="rId425"/>
    <hyperlink ref="AL57" r:id="rId426"/>
    <hyperlink ref="AL58" r:id="rId427"/>
    <hyperlink ref="AL59" r:id="rId428"/>
    <hyperlink ref="AN10" r:id="rId429"/>
    <hyperlink ref="AN14" r:id="rId430"/>
    <hyperlink ref="AN15" r:id="rId431"/>
    <hyperlink ref="AN16" r:id="rId432"/>
    <hyperlink ref="AN17" r:id="rId433"/>
    <hyperlink ref="AN18" r:id="rId434"/>
    <hyperlink ref="AN19" r:id="rId435"/>
    <hyperlink ref="AN22" r:id="rId436"/>
    <hyperlink ref="AN25" r:id="rId437"/>
    <hyperlink ref="AN27" r:id="rId438"/>
    <hyperlink ref="AN31" r:id="rId439"/>
    <hyperlink ref="AN32" r:id="rId440"/>
    <hyperlink ref="AN33" r:id="rId441"/>
    <hyperlink ref="AN36" r:id="rId442"/>
    <hyperlink ref="AN40" r:id="rId443" display="http://km-oblrada.gov.ua/derzhavni-zakupivli-orenda/perelik-dogovoriv/?hilite=%27e-data%27"/>
    <hyperlink ref="AN45" r:id="rId444"/>
    <hyperlink ref="AN46" r:id="rId445"/>
    <hyperlink ref="AN49" r:id="rId446"/>
    <hyperlink ref="AN53" r:id="rId447"/>
    <hyperlink ref="AN54" r:id="rId448"/>
    <hyperlink ref="AN57" r:id="rId449"/>
    <hyperlink ref="AN60" r:id="rId450"/>
    <hyperlink ref="AN62" r:id="rId451"/>
    <hyperlink ref="AN67" r:id="rId452"/>
    <hyperlink ref="AP10" r:id="rId453"/>
    <hyperlink ref="AP11" r:id="rId454"/>
    <hyperlink ref="AP19" r:id="rId455"/>
    <hyperlink ref="AP23" r:id="rId456"/>
    <hyperlink ref="AP46" r:id="rId457"/>
    <hyperlink ref="AP48" r:id="rId458"/>
    <hyperlink ref="AP49" r:id="rId459"/>
    <hyperlink ref="AP54" r:id="rId460"/>
    <hyperlink ref="AP56" r:id="rId461"/>
    <hyperlink ref="AP58" r:id="rId462" display="https://www.oblradack.gov.ua/ogoloshennia-pro-provedennia-konkursu"/>
    <hyperlink ref="AP62" r:id="rId463"/>
    <hyperlink ref="AP64" r:id="rId464"/>
    <hyperlink ref="AR9" r:id="rId465" display="http://oblrada.cv.ua/structure/"/>
    <hyperlink ref="AR10" r:id="rId466"/>
    <hyperlink ref="AR11" r:id="rId467"/>
    <hyperlink ref="AR12" r:id="rId468"/>
    <hyperlink ref="AR14" r:id="rId469"/>
    <hyperlink ref="AR16" r:id="rId470"/>
    <hyperlink ref="AR18" r:id="rId471"/>
    <hyperlink ref="AR19" r:id="rId472"/>
    <hyperlink ref="AR20" r:id="rId473" display="http://oblrada.cv.ua/_x000a_Програма економічного і соціального розвитку Чернівецької області на 2020 рік"/>
    <hyperlink ref="AR21" r:id="rId474"/>
    <hyperlink ref="AR67" r:id="rId475"/>
    <hyperlink ref="AR68" r:id="rId476"/>
    <hyperlink ref="AR65" r:id="rId477"/>
    <hyperlink ref="AR22" r:id="rId478"/>
    <hyperlink ref="AR35" r:id="rId479"/>
    <hyperlink ref="AR36" r:id="rId480"/>
    <hyperlink ref="AR38" r:id="rId481" display="http://oblrada.cv.ua/documents/_x000a_Файл ris 20_6_158.rar"/>
    <hyperlink ref="AR37" r:id="rId482" display="http://oblrada.cv.ua/documents/_x000a_Файл ris 20_6_158.rar"/>
    <hyperlink ref="AR40" r:id="rId483"/>
    <hyperlink ref="AR46" r:id="rId484"/>
    <hyperlink ref="AR47" r:id="rId485"/>
    <hyperlink ref="AR48" r:id="rId486"/>
    <hyperlink ref="AR51" r:id="rId487"/>
    <hyperlink ref="AT15" r:id="rId488"/>
    <hyperlink ref="AT42" r:id="rId489" display="https://ukm.chor.gov.ua/2016-02-05-07-05-44"/>
    <hyperlink ref="AT44" r:id="rId490"/>
    <hyperlink ref="AT51" r:id="rId491"/>
    <hyperlink ref="AT53" r:id="rId492" display="https://chor.gov.ua/normativni-dokumenti/rishennya/item/6297-pro-zatverdzhennia-perelikiv-ob-iektiv-spilnoi-vlasnosti-terytori "/>
    <hyperlink ref="AJ12" r:id="rId493" display="http://oblrada.kharkov.ua/ua/press-center/news/25545-plenarne-zasidannya-pozachergovoji-sesiji-kharkivskoji-oblasnoji-radi-vidbudetsya-24-grudnya"/>
    <hyperlink ref="AJ10" r:id="rId494"/>
    <hyperlink ref="AJ11" r:id="rId495"/>
    <hyperlink ref="AJ13" r:id="rId496" display="http://www.ts.lica.com.ua/?type=0&amp;base=77&amp;menu=377376&amp;id=2538"/>
    <hyperlink ref="AJ14" r:id="rId497" display="https://www.ts.lica.com.ua/?type=0&amp;base=77&amp;menu=7&amp;id=3"/>
    <hyperlink ref="AJ15" r:id="rId498" display="http://oblrada.kharkov.ua/ua/press-center/video/332-plenarni-zasidannia-kharkivskoi-oblasnoi-rady"/>
    <hyperlink ref="AJ16" r:id="rId499" display="http://oblrada.kharkov.ua/ua/public-information/protocols-of-standing-committees"/>
    <hyperlink ref="AJ18" r:id="rId500"/>
    <hyperlink ref="AJ19" r:id="rId501"/>
    <hyperlink ref="AJ23" r:id="rId502"/>
    <hyperlink ref="AJ24" r:id="rId503"/>
    <hyperlink ref="AJ25" r:id="rId504"/>
    <hyperlink ref="AJ27" r:id="rId505"/>
    <hyperlink ref="AJ29" r:id="rId506"/>
    <hyperlink ref="AJ30" r:id="rId507"/>
    <hyperlink ref="AJ31" r:id="rId508"/>
    <hyperlink ref="AJ35" r:id="rId509"/>
    <hyperlink ref="AJ39" r:id="rId510"/>
    <hyperlink ref="AJ42" r:id="rId511"/>
    <hyperlink ref="AJ41" r:id="rId512" display="http://www.oblrada.kharkov.ua/ua/public-information/management-of-municipal-property/events-and-announcements"/>
    <hyperlink ref="AJ44" r:id="rId513"/>
    <hyperlink ref="AJ46" r:id="rId514"/>
    <hyperlink ref="AJ48" r:id="rId515"/>
    <hyperlink ref="AJ49" r:id="rId516"/>
    <hyperlink ref="AJ54" r:id="rId517"/>
    <hyperlink ref="AJ56" r:id="rId518"/>
    <hyperlink ref="AJ58" r:id="rId519"/>
    <hyperlink ref="AJ66" r:id="rId520" display="http://oblrada.kharkov.ua/ua/press-center/anonsy"/>
    <hyperlink ref="X12" r:id="rId521"/>
    <hyperlink ref="AF15" r:id="rId522"/>
    <hyperlink ref="F40" r:id="rId523" location="n36_x000a_"/>
    <hyperlink ref="AD49" r:id="rId524"/>
    <hyperlink ref="AH48" r:id="rId525"/>
    <hyperlink ref="AP43" r:id="rId526"/>
    <hyperlink ref="J12" r:id="rId527"/>
    <hyperlink ref="F50" r:id="rId528"/>
    <hyperlink ref="AP16" r:id="rId529"/>
    <hyperlink ref="H33" r:id="rId530"/>
    <hyperlink ref="F49" r:id="rId531"/>
    <hyperlink ref="AR24" r:id="rId532"/>
    <hyperlink ref="T12" r:id="rId533"/>
    <hyperlink ref="AJ55" r:id="rId534"/>
    <hyperlink ref="AD29" r:id="rId535"/>
    <hyperlink ref="AJ32" r:id="rId536"/>
    <hyperlink ref="AJ62" r:id="rId537"/>
    <hyperlink ref="AP18" r:id="rId538"/>
    <hyperlink ref="AP17" r:id="rId539"/>
    <hyperlink ref="AP22" r:id="rId540"/>
    <hyperlink ref="AP36" r:id="rId541"/>
    <hyperlink ref="AJ60" r:id="rId542"/>
    <hyperlink ref="AD36" r:id="rId543"/>
    <hyperlink ref="D16" r:id="rId544"/>
    <hyperlink ref="AP45" r:id="rId545"/>
    <hyperlink ref="AP38" r:id="rId546"/>
    <hyperlink ref="AP41" r:id="rId547"/>
    <hyperlink ref="AP37" r:id="rId548"/>
    <hyperlink ref="L35" r:id="rId549"/>
    <hyperlink ref="N12" r:id="rId550"/>
    <hyperlink ref="P14" r:id="rId551"/>
  </hyperlinks>
  <pageMargins left="0.7" right="0.7" top="0.75" bottom="0.75" header="0.3" footer="0.3"/>
  <pageSetup paperSize="9" orientation="portrait" r:id="rId55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6"/>
  <sheetViews>
    <sheetView zoomScale="70" zoomScaleNormal="70" workbookViewId="0">
      <pane xSplit="2" ySplit="1" topLeftCell="C2" activePane="bottomRight" state="frozen"/>
      <selection pane="topRight" activeCell="C1" sqref="C1"/>
      <selection pane="bottomLeft" activeCell="A2" sqref="A2"/>
      <selection pane="bottomRight" activeCell="B2" sqref="B2"/>
    </sheetView>
  </sheetViews>
  <sheetFormatPr defaultRowHeight="14.4" x14ac:dyDescent="0.3"/>
  <cols>
    <col min="1" max="1" width="5.109375" customWidth="1"/>
    <col min="2" max="2" width="56.5546875" customWidth="1"/>
    <col min="3" max="3" width="9.33203125" style="83" customWidth="1"/>
    <col min="4" max="4" width="39.88671875" style="16" customWidth="1"/>
    <col min="5" max="5" width="16.88671875" style="83" customWidth="1"/>
    <col min="6" max="6" width="36.44140625" style="16" customWidth="1"/>
    <col min="7" max="7" width="16.33203125" style="15" customWidth="1"/>
    <col min="8" max="8" width="25.109375" style="69" customWidth="1"/>
    <col min="9" max="9" width="20.6640625" style="15" customWidth="1"/>
    <col min="10" max="10" width="28.88671875" style="82" customWidth="1"/>
    <col min="11" max="11" width="11" style="15" customWidth="1"/>
    <col min="12" max="12" width="36.5546875" style="16" customWidth="1"/>
    <col min="13" max="13" width="14.5546875" style="79" customWidth="1"/>
    <col min="14" max="14" width="54.44140625" style="69" customWidth="1"/>
    <col min="15" max="15" width="11.44140625" style="83" customWidth="1"/>
    <col min="16" max="16" width="27.5546875" style="16" customWidth="1"/>
    <col min="17" max="17" width="8.88671875" style="15" customWidth="1"/>
    <col min="18" max="18" width="51.33203125" style="16" customWidth="1"/>
    <col min="19" max="19" width="22.33203125" style="15" customWidth="1"/>
    <col min="20" max="20" width="28.88671875" style="16" customWidth="1"/>
    <col min="21" max="21" width="8.88671875" style="79" customWidth="1"/>
    <col min="22" max="22" width="31.5546875" style="69" customWidth="1"/>
    <col min="23" max="23" width="14.33203125" style="15" customWidth="1"/>
    <col min="24" max="24" width="22.33203125" style="16" customWidth="1"/>
    <col min="25" max="25" width="8.88671875" style="76" customWidth="1"/>
    <col min="26" max="26" width="27.109375" style="77" customWidth="1"/>
    <col min="27" max="27" width="19.5546875" style="15" customWidth="1"/>
    <col min="28" max="28" width="31.33203125" style="16" customWidth="1"/>
    <col min="29" max="29" width="18.109375" style="80" customWidth="1"/>
    <col min="30" max="30" width="31.109375" style="81" customWidth="1"/>
    <col min="31" max="31" width="8.88671875" style="15" customWidth="1"/>
    <col min="32" max="32" width="42.109375" style="16" customWidth="1"/>
    <col min="33" max="33" width="25.88671875" style="15" customWidth="1"/>
    <col min="34" max="34" width="29.6640625" style="16" customWidth="1"/>
    <col min="35" max="35" width="8.88671875" style="15" customWidth="1"/>
    <col min="36" max="36" width="44.33203125" style="69" customWidth="1"/>
    <col min="37" max="37" width="18.88671875" style="15" customWidth="1"/>
    <col min="38" max="38" width="36.33203125" style="16" customWidth="1"/>
    <col min="39" max="39" width="16.88671875" style="15" customWidth="1"/>
    <col min="40" max="40" width="35" style="16" customWidth="1"/>
    <col min="41" max="41" width="9.88671875" style="83" customWidth="1"/>
    <col min="42" max="42" width="29.33203125" style="74" customWidth="1"/>
    <col min="43" max="43" width="8.88671875" style="15" customWidth="1"/>
    <col min="44" max="44" width="29.6640625" style="16" customWidth="1"/>
    <col min="45" max="45" width="18.44140625" style="84" customWidth="1"/>
    <col min="46" max="46" width="70.5546875" style="75" customWidth="1"/>
  </cols>
  <sheetData>
    <row r="1" spans="1:53" x14ac:dyDescent="0.3">
      <c r="A1" s="13" t="s">
        <v>0</v>
      </c>
      <c r="B1" s="14" t="s">
        <v>1</v>
      </c>
      <c r="C1" s="85" t="s">
        <v>250</v>
      </c>
      <c r="D1" s="86" t="s">
        <v>251</v>
      </c>
      <c r="E1" s="85" t="s">
        <v>252</v>
      </c>
      <c r="F1" s="201" t="s">
        <v>253</v>
      </c>
      <c r="G1" s="87" t="s">
        <v>254</v>
      </c>
      <c r="H1" s="88" t="s">
        <v>255</v>
      </c>
      <c r="I1" s="87" t="s">
        <v>256</v>
      </c>
      <c r="J1" s="219" t="s">
        <v>257</v>
      </c>
      <c r="K1" s="87" t="s">
        <v>258</v>
      </c>
      <c r="L1" s="201" t="s">
        <v>259</v>
      </c>
      <c r="M1" s="89" t="s">
        <v>260</v>
      </c>
      <c r="N1" s="90" t="s">
        <v>261</v>
      </c>
      <c r="O1" s="85" t="s">
        <v>262</v>
      </c>
      <c r="P1" s="86" t="s">
        <v>263</v>
      </c>
      <c r="Q1" s="87" t="s">
        <v>264</v>
      </c>
      <c r="R1" s="86" t="s">
        <v>265</v>
      </c>
      <c r="S1" s="87" t="s">
        <v>266</v>
      </c>
      <c r="T1" s="86" t="s">
        <v>267</v>
      </c>
      <c r="U1" s="91" t="s">
        <v>268</v>
      </c>
      <c r="V1" s="141" t="s">
        <v>269</v>
      </c>
      <c r="W1" s="87" t="s">
        <v>270</v>
      </c>
      <c r="X1" s="86" t="s">
        <v>271</v>
      </c>
      <c r="Y1" s="87" t="s">
        <v>272</v>
      </c>
      <c r="Z1" s="86" t="s">
        <v>273</v>
      </c>
      <c r="AA1" s="87" t="s">
        <v>274</v>
      </c>
      <c r="AB1" s="86" t="s">
        <v>275</v>
      </c>
      <c r="AC1" s="89" t="s">
        <v>276</v>
      </c>
      <c r="AD1" s="88" t="s">
        <v>277</v>
      </c>
      <c r="AE1" s="87" t="s">
        <v>278</v>
      </c>
      <c r="AF1" s="86" t="s">
        <v>279</v>
      </c>
      <c r="AG1" s="87" t="s">
        <v>280</v>
      </c>
      <c r="AH1" s="201" t="s">
        <v>281</v>
      </c>
      <c r="AI1" s="87" t="s">
        <v>282</v>
      </c>
      <c r="AJ1" s="219" t="s">
        <v>283</v>
      </c>
      <c r="AK1" s="87" t="s">
        <v>284</v>
      </c>
      <c r="AL1" s="86" t="s">
        <v>285</v>
      </c>
      <c r="AM1" s="87" t="s">
        <v>286</v>
      </c>
      <c r="AN1" s="86" t="s">
        <v>287</v>
      </c>
      <c r="AO1" s="92" t="s">
        <v>288</v>
      </c>
      <c r="AP1" s="93" t="s">
        <v>289</v>
      </c>
      <c r="AQ1" s="87" t="s">
        <v>290</v>
      </c>
      <c r="AR1" s="86" t="s">
        <v>291</v>
      </c>
      <c r="AS1" s="92" t="s">
        <v>292</v>
      </c>
      <c r="AT1" s="94" t="s">
        <v>293</v>
      </c>
      <c r="AU1" s="73"/>
      <c r="AV1" s="73"/>
      <c r="AW1" s="73"/>
      <c r="AX1" s="73"/>
      <c r="AY1" s="73"/>
      <c r="AZ1" s="73"/>
      <c r="BA1" s="73"/>
    </row>
    <row r="2" spans="1:53" ht="93.75" customHeight="1" x14ac:dyDescent="0.3">
      <c r="A2" s="41" t="s">
        <v>46</v>
      </c>
      <c r="B2" s="2" t="s">
        <v>294</v>
      </c>
      <c r="C2" s="97" t="s">
        <v>296</v>
      </c>
      <c r="D2" s="126" t="s">
        <v>993</v>
      </c>
      <c r="E2" s="97" t="s">
        <v>296</v>
      </c>
      <c r="F2" s="126" t="s">
        <v>950</v>
      </c>
      <c r="G2" s="98" t="s">
        <v>296</v>
      </c>
      <c r="H2" s="122" t="s">
        <v>798</v>
      </c>
      <c r="I2" s="98" t="s">
        <v>296</v>
      </c>
      <c r="J2" s="122" t="s">
        <v>790</v>
      </c>
      <c r="K2" s="99" t="s">
        <v>296</v>
      </c>
      <c r="L2" s="122" t="s">
        <v>1077</v>
      </c>
      <c r="M2" s="100" t="s">
        <v>296</v>
      </c>
      <c r="N2" s="122" t="s">
        <v>695</v>
      </c>
      <c r="O2" s="97" t="s">
        <v>296</v>
      </c>
      <c r="P2" s="122" t="s">
        <v>1111</v>
      </c>
      <c r="Q2" s="98" t="s">
        <v>296</v>
      </c>
      <c r="R2" s="122" t="s">
        <v>1128</v>
      </c>
      <c r="S2" s="98" t="s">
        <v>296</v>
      </c>
      <c r="T2" s="122" t="s">
        <v>830</v>
      </c>
      <c r="U2" s="143" t="s">
        <v>296</v>
      </c>
      <c r="V2" s="152" t="s">
        <v>1079</v>
      </c>
      <c r="W2" s="98" t="s">
        <v>296</v>
      </c>
      <c r="X2" s="122" t="s">
        <v>1080</v>
      </c>
      <c r="Y2" s="98" t="s">
        <v>296</v>
      </c>
      <c r="Z2" s="122" t="s">
        <v>735</v>
      </c>
      <c r="AA2" s="98" t="s">
        <v>296</v>
      </c>
      <c r="AB2" s="122" t="s">
        <v>856</v>
      </c>
      <c r="AC2" s="102" t="s">
        <v>296</v>
      </c>
      <c r="AD2" s="124" t="s">
        <v>1224</v>
      </c>
      <c r="AE2" s="98" t="s">
        <v>296</v>
      </c>
      <c r="AF2" s="122" t="s">
        <v>869</v>
      </c>
      <c r="AG2" s="98" t="s">
        <v>296</v>
      </c>
      <c r="AH2" s="122" t="s">
        <v>50</v>
      </c>
      <c r="AI2" s="98" t="s">
        <v>295</v>
      </c>
      <c r="AJ2" s="218"/>
      <c r="AK2" s="98" t="s">
        <v>296</v>
      </c>
      <c r="AL2" s="122" t="s">
        <v>887</v>
      </c>
      <c r="AM2" s="204" t="s">
        <v>295</v>
      </c>
      <c r="AN2" s="19" t="s">
        <v>906</v>
      </c>
      <c r="AO2" s="232" t="s">
        <v>296</v>
      </c>
      <c r="AP2" s="105" t="s">
        <v>1331</v>
      </c>
      <c r="AQ2" s="98" t="s">
        <v>296</v>
      </c>
      <c r="AR2" s="122" t="s">
        <v>925</v>
      </c>
      <c r="AS2" s="232" t="s">
        <v>296</v>
      </c>
      <c r="AT2" s="208" t="s">
        <v>674</v>
      </c>
      <c r="AU2" s="73"/>
      <c r="AV2" s="73"/>
      <c r="AW2" s="73"/>
      <c r="AX2" s="73"/>
      <c r="AY2" s="73"/>
      <c r="AZ2" s="73"/>
      <c r="BA2" s="73"/>
    </row>
    <row r="3" spans="1:53" ht="76.5" customHeight="1" x14ac:dyDescent="0.3">
      <c r="A3" s="41" t="s">
        <v>52</v>
      </c>
      <c r="B3" s="2" t="s">
        <v>297</v>
      </c>
      <c r="C3" s="97" t="s">
        <v>295</v>
      </c>
      <c r="D3" s="104"/>
      <c r="E3" s="97" t="s">
        <v>295</v>
      </c>
      <c r="F3" s="104"/>
      <c r="G3" s="133" t="s">
        <v>295</v>
      </c>
      <c r="H3" s="122"/>
      <c r="I3" s="98" t="s">
        <v>295</v>
      </c>
      <c r="J3" s="107"/>
      <c r="K3" s="99" t="s">
        <v>295</v>
      </c>
      <c r="L3" s="108"/>
      <c r="M3" s="100" t="s">
        <v>295</v>
      </c>
      <c r="N3" s="112"/>
      <c r="O3" s="97" t="s">
        <v>295</v>
      </c>
      <c r="P3" s="104"/>
      <c r="Q3" s="161" t="s">
        <v>295</v>
      </c>
      <c r="R3"/>
      <c r="S3" s="98" t="s">
        <v>295</v>
      </c>
      <c r="T3" s="104"/>
      <c r="U3" s="100" t="s">
        <v>295</v>
      </c>
      <c r="V3" s="101"/>
      <c r="W3" s="98" t="s">
        <v>295</v>
      </c>
      <c r="X3" s="104"/>
      <c r="Y3" s="98" t="s">
        <v>295</v>
      </c>
      <c r="Z3" s="104"/>
      <c r="AA3" s="98" t="s">
        <v>295</v>
      </c>
      <c r="AB3" s="115"/>
      <c r="AC3" s="102" t="s">
        <v>295</v>
      </c>
      <c r="AD3" s="180" t="s">
        <v>1207</v>
      </c>
      <c r="AE3" s="98" t="s">
        <v>295</v>
      </c>
      <c r="AF3" s="115"/>
      <c r="AG3" s="98" t="s">
        <v>295</v>
      </c>
      <c r="AH3" s="111"/>
      <c r="AI3" s="98" t="s">
        <v>295</v>
      </c>
      <c r="AJ3" s="109"/>
      <c r="AK3" s="98" t="s">
        <v>295</v>
      </c>
      <c r="AL3" s="104"/>
      <c r="AM3" s="98" t="s">
        <v>295</v>
      </c>
      <c r="AN3" s="104"/>
      <c r="AO3" s="97" t="s">
        <v>295</v>
      </c>
      <c r="AP3" s="110"/>
      <c r="AQ3" s="98" t="s">
        <v>295</v>
      </c>
      <c r="AR3" s="104"/>
      <c r="AS3" s="97" t="s">
        <v>295</v>
      </c>
      <c r="AT3" s="110"/>
      <c r="AU3" s="73"/>
      <c r="AV3" s="73"/>
      <c r="AW3" s="73"/>
      <c r="AX3" s="73"/>
      <c r="AY3" s="73"/>
      <c r="AZ3" s="73"/>
      <c r="BA3" s="73"/>
    </row>
    <row r="4" spans="1:53" ht="76.5" customHeight="1" x14ac:dyDescent="0.3">
      <c r="A4" s="41" t="s">
        <v>54</v>
      </c>
      <c r="B4" s="2" t="s">
        <v>298</v>
      </c>
      <c r="C4" s="97" t="s">
        <v>295</v>
      </c>
      <c r="D4" s="115"/>
      <c r="E4" s="127" t="s">
        <v>295</v>
      </c>
      <c r="F4"/>
      <c r="G4" s="133" t="s">
        <v>295</v>
      </c>
      <c r="H4"/>
      <c r="I4" s="98" t="s">
        <v>295</v>
      </c>
      <c r="J4" s="107"/>
      <c r="K4" s="99" t="s">
        <v>295</v>
      </c>
      <c r="L4" s="108"/>
      <c r="M4" s="100" t="s">
        <v>295</v>
      </c>
      <c r="N4" s="112"/>
      <c r="O4" s="154" t="s">
        <v>296</v>
      </c>
      <c r="P4" s="104"/>
      <c r="Q4" s="161" t="s">
        <v>295</v>
      </c>
      <c r="R4"/>
      <c r="S4" s="98" t="s">
        <v>295</v>
      </c>
      <c r="T4" s="115"/>
      <c r="U4" s="100" t="s">
        <v>295</v>
      </c>
      <c r="V4" s="101"/>
      <c r="W4" s="98" t="s">
        <v>295</v>
      </c>
      <c r="X4" s="104"/>
      <c r="Y4" s="98" t="s">
        <v>295</v>
      </c>
      <c r="Z4" s="104"/>
      <c r="AA4" s="98" t="s">
        <v>295</v>
      </c>
      <c r="AB4" s="115"/>
      <c r="AC4" s="102" t="s">
        <v>295</v>
      </c>
      <c r="AD4" s="180" t="s">
        <v>1208</v>
      </c>
      <c r="AE4" s="98" t="s">
        <v>295</v>
      </c>
      <c r="AF4" s="104"/>
      <c r="AG4" s="98" t="s">
        <v>295</v>
      </c>
      <c r="AH4" s="111"/>
      <c r="AI4" s="98" t="s">
        <v>295</v>
      </c>
      <c r="AJ4" s="109"/>
      <c r="AK4" s="98" t="s">
        <v>295</v>
      </c>
      <c r="AL4" s="104"/>
      <c r="AM4" s="98" t="s">
        <v>295</v>
      </c>
      <c r="AN4" s="104"/>
      <c r="AO4" s="207" t="s">
        <v>295</v>
      </c>
      <c r="AP4" s="122"/>
      <c r="AQ4" s="98" t="s">
        <v>295</v>
      </c>
      <c r="AR4" s="104"/>
      <c r="AS4" s="97" t="s">
        <v>295</v>
      </c>
      <c r="AT4" s="110"/>
      <c r="AU4" s="73"/>
      <c r="AV4" s="73"/>
      <c r="AW4" s="73"/>
      <c r="AX4" s="73"/>
      <c r="AY4" s="73"/>
      <c r="AZ4" s="73"/>
      <c r="BA4" s="73"/>
    </row>
    <row r="5" spans="1:53" ht="28.8" x14ac:dyDescent="0.3">
      <c r="A5" s="95" t="s">
        <v>56</v>
      </c>
      <c r="B5" s="96" t="s">
        <v>299</v>
      </c>
      <c r="C5" s="155" t="s">
        <v>296</v>
      </c>
      <c r="D5" s="156" t="s">
        <v>960</v>
      </c>
      <c r="E5" s="155" t="s">
        <v>296</v>
      </c>
      <c r="F5" s="156" t="s">
        <v>960</v>
      </c>
      <c r="G5" s="162" t="s">
        <v>296</v>
      </c>
      <c r="H5" s="156" t="s">
        <v>960</v>
      </c>
      <c r="I5" s="162" t="s">
        <v>296</v>
      </c>
      <c r="J5" s="156" t="s">
        <v>960</v>
      </c>
      <c r="K5" s="162" t="s">
        <v>296</v>
      </c>
      <c r="L5" s="228" t="s">
        <v>960</v>
      </c>
      <c r="M5" s="145" t="s">
        <v>295</v>
      </c>
      <c r="N5" s="146" t="s">
        <v>1084</v>
      </c>
      <c r="O5" s="155" t="s">
        <v>296</v>
      </c>
      <c r="P5" s="156" t="s">
        <v>960</v>
      </c>
      <c r="Q5" s="156" t="s">
        <v>296</v>
      </c>
      <c r="R5" s="156" t="s">
        <v>961</v>
      </c>
      <c r="S5" s="164" t="s">
        <v>296</v>
      </c>
      <c r="T5" s="155" t="s">
        <v>960</v>
      </c>
      <c r="U5" s="164" t="s">
        <v>296</v>
      </c>
      <c r="V5" s="155" t="s">
        <v>960</v>
      </c>
      <c r="W5" s="156" t="s">
        <v>296</v>
      </c>
      <c r="X5" s="156" t="s">
        <v>960</v>
      </c>
      <c r="Y5" s="156" t="s">
        <v>296</v>
      </c>
      <c r="Z5" s="156" t="s">
        <v>960</v>
      </c>
      <c r="AA5" s="182" t="s">
        <v>296</v>
      </c>
      <c r="AB5" s="156" t="s">
        <v>960</v>
      </c>
      <c r="AC5" s="185" t="s">
        <v>296</v>
      </c>
      <c r="AD5" s="156" t="s">
        <v>960</v>
      </c>
      <c r="AE5" s="156" t="s">
        <v>296</v>
      </c>
      <c r="AF5" s="156" t="s">
        <v>960</v>
      </c>
      <c r="AG5" s="156" t="s">
        <v>296</v>
      </c>
      <c r="AH5" s="156" t="s">
        <v>960</v>
      </c>
      <c r="AI5" s="156" t="s">
        <v>296</v>
      </c>
      <c r="AJ5" s="155" t="s">
        <v>960</v>
      </c>
      <c r="AK5" s="156" t="s">
        <v>296</v>
      </c>
      <c r="AL5" s="156" t="s">
        <v>960</v>
      </c>
      <c r="AM5" s="206" t="s">
        <v>295</v>
      </c>
      <c r="AN5" s="156"/>
      <c r="AO5" s="155" t="s">
        <v>296</v>
      </c>
      <c r="AP5" s="156" t="s">
        <v>960</v>
      </c>
      <c r="AQ5" s="156" t="s">
        <v>296</v>
      </c>
      <c r="AR5" s="156" t="s">
        <v>960</v>
      </c>
      <c r="AS5" s="215" t="s">
        <v>296</v>
      </c>
      <c r="AT5" s="156" t="s">
        <v>960</v>
      </c>
      <c r="AU5" s="78"/>
      <c r="AV5" s="78"/>
      <c r="AW5" s="78"/>
      <c r="AX5" s="73"/>
      <c r="AY5" s="73"/>
      <c r="AZ5" s="73"/>
      <c r="BA5" s="73"/>
    </row>
    <row r="6" spans="1:53" ht="123.6" customHeight="1" x14ac:dyDescent="0.3">
      <c r="A6" s="95" t="s">
        <v>58</v>
      </c>
      <c r="B6" s="96" t="s">
        <v>300</v>
      </c>
      <c r="C6" s="155" t="s">
        <v>296</v>
      </c>
      <c r="D6" s="156" t="s">
        <v>961</v>
      </c>
      <c r="E6" s="155" t="s">
        <v>296</v>
      </c>
      <c r="F6" s="156" t="s">
        <v>961</v>
      </c>
      <c r="G6" s="233" t="s">
        <v>296</v>
      </c>
      <c r="H6" s="156" t="s">
        <v>961</v>
      </c>
      <c r="I6" s="162" t="s">
        <v>296</v>
      </c>
      <c r="J6" s="156" t="s">
        <v>961</v>
      </c>
      <c r="K6" s="162" t="s">
        <v>296</v>
      </c>
      <c r="L6" s="155" t="s">
        <v>961</v>
      </c>
      <c r="M6" s="145" t="s">
        <v>295</v>
      </c>
      <c r="N6" s="146" t="s">
        <v>1084</v>
      </c>
      <c r="O6" s="155" t="s">
        <v>296</v>
      </c>
      <c r="P6" s="156" t="s">
        <v>961</v>
      </c>
      <c r="Q6" s="156" t="s">
        <v>296</v>
      </c>
      <c r="R6" s="156" t="s">
        <v>961</v>
      </c>
      <c r="S6" s="164" t="s">
        <v>296</v>
      </c>
      <c r="T6" s="155" t="s">
        <v>961</v>
      </c>
      <c r="U6" s="164" t="s">
        <v>296</v>
      </c>
      <c r="V6" s="155" t="s">
        <v>961</v>
      </c>
      <c r="W6" s="156" t="s">
        <v>296</v>
      </c>
      <c r="X6" s="156" t="s">
        <v>961</v>
      </c>
      <c r="Y6" s="156" t="s">
        <v>296</v>
      </c>
      <c r="Z6" s="156" t="s">
        <v>961</v>
      </c>
      <c r="AA6" s="156" t="s">
        <v>295</v>
      </c>
      <c r="AB6" s="183" t="s">
        <v>1189</v>
      </c>
      <c r="AC6" s="185" t="s">
        <v>296</v>
      </c>
      <c r="AD6" s="156" t="s">
        <v>961</v>
      </c>
      <c r="AE6" s="156" t="s">
        <v>296</v>
      </c>
      <c r="AF6" s="156" t="s">
        <v>961</v>
      </c>
      <c r="AG6" s="156" t="s">
        <v>296</v>
      </c>
      <c r="AH6" s="156" t="s">
        <v>961</v>
      </c>
      <c r="AI6" s="156" t="s">
        <v>296</v>
      </c>
      <c r="AJ6" s="155" t="s">
        <v>961</v>
      </c>
      <c r="AK6" s="156" t="s">
        <v>296</v>
      </c>
      <c r="AL6" s="156" t="s">
        <v>961</v>
      </c>
      <c r="AM6" s="206" t="s">
        <v>295</v>
      </c>
      <c r="AN6" s="156"/>
      <c r="AO6" s="155" t="s">
        <v>296</v>
      </c>
      <c r="AP6" s="156" t="s">
        <v>961</v>
      </c>
      <c r="AQ6" s="156" t="s">
        <v>296</v>
      </c>
      <c r="AR6" s="156" t="s">
        <v>961</v>
      </c>
      <c r="AS6" s="215" t="s">
        <v>296</v>
      </c>
      <c r="AT6" s="156" t="s">
        <v>961</v>
      </c>
      <c r="AU6" s="78"/>
      <c r="AV6" s="78"/>
      <c r="AW6" s="78"/>
      <c r="AX6" s="73"/>
      <c r="AY6" s="73"/>
      <c r="AZ6" s="73"/>
      <c r="BA6" s="73"/>
    </row>
    <row r="7" spans="1:53" ht="72" x14ac:dyDescent="0.3">
      <c r="A7" s="95" t="s">
        <v>60</v>
      </c>
      <c r="B7" s="96" t="s">
        <v>301</v>
      </c>
      <c r="C7" s="155" t="s">
        <v>296</v>
      </c>
      <c r="D7" s="162" t="s">
        <v>1078</v>
      </c>
      <c r="E7" s="145" t="s">
        <v>295</v>
      </c>
      <c r="F7" s="146" t="s">
        <v>1084</v>
      </c>
      <c r="G7" s="145" t="s">
        <v>295</v>
      </c>
      <c r="H7" s="146" t="s">
        <v>1084</v>
      </c>
      <c r="I7" s="145" t="s">
        <v>295</v>
      </c>
      <c r="J7" s="146" t="s">
        <v>1084</v>
      </c>
      <c r="K7" s="162" t="s">
        <v>296</v>
      </c>
      <c r="L7" s="228" t="s">
        <v>960</v>
      </c>
      <c r="M7" s="145" t="s">
        <v>295</v>
      </c>
      <c r="N7" s="146" t="s">
        <v>1084</v>
      </c>
      <c r="O7" s="155" t="s">
        <v>296</v>
      </c>
      <c r="P7" s="156" t="s">
        <v>960</v>
      </c>
      <c r="Q7" s="157" t="s">
        <v>295</v>
      </c>
      <c r="R7" s="231" t="s">
        <v>1112</v>
      </c>
      <c r="S7" s="164" t="s">
        <v>296</v>
      </c>
      <c r="T7" s="155" t="s">
        <v>960</v>
      </c>
      <c r="U7" s="230" t="s">
        <v>295</v>
      </c>
      <c r="V7" s="146" t="s">
        <v>1084</v>
      </c>
      <c r="W7" s="156" t="s">
        <v>296</v>
      </c>
      <c r="X7" s="156" t="s">
        <v>960</v>
      </c>
      <c r="Y7" s="156" t="s">
        <v>296</v>
      </c>
      <c r="Z7" s="156" t="s">
        <v>960</v>
      </c>
      <c r="AA7" s="156" t="s">
        <v>295</v>
      </c>
      <c r="AB7" s="144" t="s">
        <v>1081</v>
      </c>
      <c r="AC7" s="185" t="s">
        <v>296</v>
      </c>
      <c r="AD7" s="156" t="s">
        <v>960</v>
      </c>
      <c r="AE7" s="190" t="s">
        <v>296</v>
      </c>
      <c r="AF7" s="147" t="s">
        <v>1083</v>
      </c>
      <c r="AG7" s="156" t="s">
        <v>296</v>
      </c>
      <c r="AH7" s="156" t="s">
        <v>960</v>
      </c>
      <c r="AI7" s="156" t="s">
        <v>296</v>
      </c>
      <c r="AJ7" s="156" t="s">
        <v>960</v>
      </c>
      <c r="AK7" s="156" t="s">
        <v>296</v>
      </c>
      <c r="AL7" s="156" t="s">
        <v>960</v>
      </c>
      <c r="AM7" s="215" t="s">
        <v>296</v>
      </c>
      <c r="AN7" s="156" t="s">
        <v>960</v>
      </c>
      <c r="AO7" s="155" t="s">
        <v>296</v>
      </c>
      <c r="AP7" s="156" t="s">
        <v>960</v>
      </c>
      <c r="AQ7" s="155" t="s">
        <v>296</v>
      </c>
      <c r="AR7" s="156" t="s">
        <v>960</v>
      </c>
      <c r="AS7" s="215" t="s">
        <v>296</v>
      </c>
      <c r="AT7" s="156" t="s">
        <v>960</v>
      </c>
      <c r="AU7" s="78"/>
      <c r="AV7" s="78"/>
      <c r="AW7" s="78"/>
      <c r="AX7" s="73"/>
      <c r="AY7" s="73"/>
      <c r="AZ7" s="73"/>
      <c r="BA7" s="73"/>
    </row>
    <row r="8" spans="1:53" ht="63" customHeight="1" x14ac:dyDescent="0.3">
      <c r="A8" s="95" t="s">
        <v>62</v>
      </c>
      <c r="B8" s="96" t="s">
        <v>302</v>
      </c>
      <c r="C8" s="155" t="s">
        <v>296</v>
      </c>
      <c r="D8" s="156" t="s">
        <v>961</v>
      </c>
      <c r="E8" s="145" t="s">
        <v>295</v>
      </c>
      <c r="F8" s="146" t="s">
        <v>1084</v>
      </c>
      <c r="G8" s="145" t="s">
        <v>295</v>
      </c>
      <c r="H8" s="146" t="s">
        <v>1084</v>
      </c>
      <c r="I8" s="145" t="s">
        <v>295</v>
      </c>
      <c r="J8" s="146" t="s">
        <v>1084</v>
      </c>
      <c r="K8" s="162" t="s">
        <v>296</v>
      </c>
      <c r="L8" s="155" t="s">
        <v>961</v>
      </c>
      <c r="M8" s="145" t="s">
        <v>295</v>
      </c>
      <c r="N8" s="146" t="s">
        <v>1084</v>
      </c>
      <c r="O8" s="155" t="s">
        <v>296</v>
      </c>
      <c r="P8" s="156" t="s">
        <v>961</v>
      </c>
      <c r="Q8" s="157" t="s">
        <v>295</v>
      </c>
      <c r="R8" s="162"/>
      <c r="S8" s="164" t="s">
        <v>296</v>
      </c>
      <c r="T8" s="155" t="s">
        <v>961</v>
      </c>
      <c r="U8" s="230" t="s">
        <v>295</v>
      </c>
      <c r="V8" s="146" t="s">
        <v>1084</v>
      </c>
      <c r="W8" s="156" t="s">
        <v>296</v>
      </c>
      <c r="X8" s="156" t="s">
        <v>961</v>
      </c>
      <c r="Y8" s="156" t="s">
        <v>296</v>
      </c>
      <c r="Z8" s="156" t="s">
        <v>961</v>
      </c>
      <c r="AA8" s="156" t="s">
        <v>295</v>
      </c>
      <c r="AB8" s="162"/>
      <c r="AC8" s="185" t="s">
        <v>296</v>
      </c>
      <c r="AD8" s="156" t="s">
        <v>961</v>
      </c>
      <c r="AE8" s="229" t="s">
        <v>295</v>
      </c>
      <c r="AF8" s="162"/>
      <c r="AG8" s="156" t="s">
        <v>296</v>
      </c>
      <c r="AH8" s="156" t="s">
        <v>961</v>
      </c>
      <c r="AI8" s="156" t="s">
        <v>296</v>
      </c>
      <c r="AJ8" s="156" t="s">
        <v>961</v>
      </c>
      <c r="AK8" s="156" t="s">
        <v>296</v>
      </c>
      <c r="AL8" s="156" t="s">
        <v>961</v>
      </c>
      <c r="AM8" s="215" t="s">
        <v>296</v>
      </c>
      <c r="AN8" s="156" t="s">
        <v>961</v>
      </c>
      <c r="AO8" s="155" t="s">
        <v>296</v>
      </c>
      <c r="AP8" s="156" t="s">
        <v>961</v>
      </c>
      <c r="AQ8" s="155" t="s">
        <v>296</v>
      </c>
      <c r="AR8" s="156" t="s">
        <v>961</v>
      </c>
      <c r="AS8" s="215" t="s">
        <v>296</v>
      </c>
      <c r="AT8" s="156" t="s">
        <v>961</v>
      </c>
      <c r="AU8" s="78"/>
      <c r="AV8" s="78"/>
      <c r="AW8" s="78"/>
      <c r="AX8" s="73"/>
      <c r="AY8" s="73"/>
      <c r="AZ8" s="73"/>
      <c r="BA8" s="73"/>
    </row>
    <row r="9" spans="1:53" ht="90.6" customHeight="1" x14ac:dyDescent="0.3">
      <c r="A9" s="41" t="s">
        <v>64</v>
      </c>
      <c r="B9" s="2" t="s">
        <v>303</v>
      </c>
      <c r="C9" s="97" t="s">
        <v>296</v>
      </c>
      <c r="D9" t="s">
        <v>753</v>
      </c>
      <c r="E9" s="97" t="s">
        <v>296</v>
      </c>
      <c r="F9" s="131" t="s">
        <v>1016</v>
      </c>
      <c r="G9" s="98" t="s">
        <v>296</v>
      </c>
      <c r="H9" s="131" t="s">
        <v>1041</v>
      </c>
      <c r="I9" s="98" t="s">
        <v>296</v>
      </c>
      <c r="J9" s="126" t="s">
        <v>1059</v>
      </c>
      <c r="K9" s="99" t="s">
        <v>296</v>
      </c>
      <c r="L9" s="137" t="s">
        <v>1071</v>
      </c>
      <c r="M9" s="100" t="s">
        <v>296</v>
      </c>
      <c r="N9" s="148" t="s">
        <v>1085</v>
      </c>
      <c r="O9" s="97" t="s">
        <v>296</v>
      </c>
      <c r="P9" s="159" t="s">
        <v>1113</v>
      </c>
      <c r="Q9" s="98" t="s">
        <v>296</v>
      </c>
      <c r="R9" s="126" t="s">
        <v>1129</v>
      </c>
      <c r="S9" s="98" t="s">
        <v>296</v>
      </c>
      <c r="T9" s="126" t="s">
        <v>1143</v>
      </c>
      <c r="U9" s="100" t="s">
        <v>296</v>
      </c>
      <c r="V9" s="166" t="s">
        <v>752</v>
      </c>
      <c r="W9" s="98" t="s">
        <v>296</v>
      </c>
      <c r="X9" s="19" t="s">
        <v>844</v>
      </c>
      <c r="Y9" s="178" t="s">
        <v>310</v>
      </c>
      <c r="Z9" s="126" t="s">
        <v>1180</v>
      </c>
      <c r="AA9" s="98" t="s">
        <v>296</v>
      </c>
      <c r="AB9" s="179" t="s">
        <v>1190</v>
      </c>
      <c r="AC9" s="102" t="s">
        <v>296</v>
      </c>
      <c r="AD9" s="126" t="s">
        <v>1209</v>
      </c>
      <c r="AE9" s="98" t="s">
        <v>296</v>
      </c>
      <c r="AF9" s="124" t="s">
        <v>1254</v>
      </c>
      <c r="AG9" s="98" t="s">
        <v>296</v>
      </c>
      <c r="AH9" s="126" t="s">
        <v>1278</v>
      </c>
      <c r="AI9" s="98" t="s">
        <v>296</v>
      </c>
      <c r="AJ9" s="220" t="s">
        <v>1390</v>
      </c>
      <c r="AK9" s="98" t="s">
        <v>296</v>
      </c>
      <c r="AL9" s="202" t="s">
        <v>1295</v>
      </c>
      <c r="AM9" s="98" t="s">
        <v>296</v>
      </c>
      <c r="AN9" s="202" t="s">
        <v>1305</v>
      </c>
      <c r="AO9" s="97" t="s">
        <v>296</v>
      </c>
      <c r="AP9" s="126" t="s">
        <v>1332</v>
      </c>
      <c r="AQ9" s="98" t="s">
        <v>296</v>
      </c>
      <c r="AR9" s="20" t="s">
        <v>1341</v>
      </c>
      <c r="AS9" s="97" t="s">
        <v>296</v>
      </c>
      <c r="AT9" s="211" t="s">
        <v>1359</v>
      </c>
      <c r="AU9" s="73"/>
      <c r="AV9" s="73"/>
      <c r="AW9" s="73"/>
      <c r="AX9" s="73"/>
      <c r="AY9" s="73"/>
      <c r="AZ9" s="73"/>
      <c r="BA9" s="73"/>
    </row>
    <row r="10" spans="1:53" ht="75" customHeight="1" x14ac:dyDescent="0.3">
      <c r="A10" s="41" t="s">
        <v>66</v>
      </c>
      <c r="B10" s="2" t="s">
        <v>304</v>
      </c>
      <c r="C10" s="97" t="s">
        <v>296</v>
      </c>
      <c r="D10" s="122" t="s">
        <v>754</v>
      </c>
      <c r="E10" s="97" t="s">
        <v>296</v>
      </c>
      <c r="F10" s="122" t="s">
        <v>68</v>
      </c>
      <c r="G10" s="98" t="s">
        <v>296</v>
      </c>
      <c r="H10" s="122" t="s">
        <v>1042</v>
      </c>
      <c r="I10" s="98" t="s">
        <v>296</v>
      </c>
      <c r="J10" s="122" t="s">
        <v>791</v>
      </c>
      <c r="K10" s="99" t="s">
        <v>296</v>
      </c>
      <c r="L10" s="139" t="s">
        <v>816</v>
      </c>
      <c r="M10" s="100" t="s">
        <v>296</v>
      </c>
      <c r="N10" s="122" t="s">
        <v>696</v>
      </c>
      <c r="O10" s="97" t="s">
        <v>296</v>
      </c>
      <c r="P10" s="122" t="s">
        <v>710</v>
      </c>
      <c r="Q10" s="98" t="s">
        <v>296</v>
      </c>
      <c r="R10" s="19" t="s">
        <v>69</v>
      </c>
      <c r="S10" s="98" t="s">
        <v>296</v>
      </c>
      <c r="T10" s="122" t="s">
        <v>831</v>
      </c>
      <c r="U10" s="100" t="s">
        <v>296</v>
      </c>
      <c r="V10" s="124" t="s">
        <v>1147</v>
      </c>
      <c r="W10" s="98" t="s">
        <v>296</v>
      </c>
      <c r="X10" s="19" t="s">
        <v>845</v>
      </c>
      <c r="Y10" s="98" t="s">
        <v>296</v>
      </c>
      <c r="Z10" s="122" t="s">
        <v>736</v>
      </c>
      <c r="AA10" s="98" t="s">
        <v>296</v>
      </c>
      <c r="AB10" s="19" t="s">
        <v>1191</v>
      </c>
      <c r="AC10" s="102" t="s">
        <v>296</v>
      </c>
      <c r="AD10" s="122" t="s">
        <v>1210</v>
      </c>
      <c r="AE10" s="98" t="s">
        <v>296</v>
      </c>
      <c r="AF10" s="19" t="s">
        <v>1256</v>
      </c>
      <c r="AG10" s="98" t="s">
        <v>296</v>
      </c>
      <c r="AH10" t="s">
        <v>70</v>
      </c>
      <c r="AI10" s="98" t="s">
        <v>296</v>
      </c>
      <c r="AJ10" s="121" t="s">
        <v>71</v>
      </c>
      <c r="AK10" s="98" t="s">
        <v>296</v>
      </c>
      <c r="AL10" s="115" t="s">
        <v>888</v>
      </c>
      <c r="AM10" s="98" t="s">
        <v>296</v>
      </c>
      <c r="AN10" s="19" t="s">
        <v>1306</v>
      </c>
      <c r="AO10" s="97" t="s">
        <v>296</v>
      </c>
      <c r="AP10" s="122" t="s">
        <v>649</v>
      </c>
      <c r="AQ10" s="98" t="s">
        <v>296</v>
      </c>
      <c r="AR10" s="19" t="s">
        <v>926</v>
      </c>
      <c r="AS10" s="97" t="s">
        <v>296</v>
      </c>
      <c r="AT10" s="125" t="s">
        <v>72</v>
      </c>
      <c r="AU10" s="73"/>
      <c r="AV10" s="73"/>
      <c r="AW10" s="73"/>
      <c r="AX10" s="73"/>
      <c r="AY10" s="73"/>
      <c r="AZ10" s="73"/>
      <c r="BA10" s="73"/>
    </row>
    <row r="11" spans="1:53" ht="67.95" customHeight="1" x14ac:dyDescent="0.3">
      <c r="A11" s="41" t="s">
        <v>73</v>
      </c>
      <c r="B11" s="2" t="s">
        <v>305</v>
      </c>
      <c r="C11" s="127" t="s">
        <v>295</v>
      </c>
      <c r="D11" s="124" t="s">
        <v>994</v>
      </c>
      <c r="E11" s="97" t="s">
        <v>296</v>
      </c>
      <c r="F11" s="122" t="s">
        <v>75</v>
      </c>
      <c r="G11" s="98" t="s">
        <v>296</v>
      </c>
      <c r="H11" s="122" t="s">
        <v>800</v>
      </c>
      <c r="I11" s="98" t="s">
        <v>296</v>
      </c>
      <c r="J11" s="122" t="s">
        <v>792</v>
      </c>
      <c r="K11" s="99" t="s">
        <v>296</v>
      </c>
      <c r="L11" s="139" t="s">
        <v>817</v>
      </c>
      <c r="M11" s="100" t="s">
        <v>296</v>
      </c>
      <c r="N11" s="122" t="s">
        <v>697</v>
      </c>
      <c r="O11" s="97" t="s">
        <v>296</v>
      </c>
      <c r="P11" s="126" t="s">
        <v>1114</v>
      </c>
      <c r="Q11" s="98" t="s">
        <v>296</v>
      </c>
      <c r="R11" s="19" t="s">
        <v>76</v>
      </c>
      <c r="S11" s="98" t="s">
        <v>296</v>
      </c>
      <c r="T11" s="122" t="s">
        <v>832</v>
      </c>
      <c r="U11" s="100" t="s">
        <v>296</v>
      </c>
      <c r="V11" s="122" t="s">
        <v>726</v>
      </c>
      <c r="W11" s="98" t="s">
        <v>296</v>
      </c>
      <c r="X11" s="19" t="s">
        <v>1167</v>
      </c>
      <c r="Y11" s="178" t="s">
        <v>295</v>
      </c>
      <c r="Z11" s="124" t="s">
        <v>1181</v>
      </c>
      <c r="AA11" s="98" t="s">
        <v>296</v>
      </c>
      <c r="AB11" s="115" t="s">
        <v>1192</v>
      </c>
      <c r="AC11" s="102" t="s">
        <v>296</v>
      </c>
      <c r="AD11" t="s">
        <v>1211</v>
      </c>
      <c r="AE11" s="98" t="s">
        <v>296</v>
      </c>
      <c r="AF11" t="s">
        <v>1255</v>
      </c>
      <c r="AG11" s="98" t="s">
        <v>296</v>
      </c>
      <c r="AH11" t="s">
        <v>77</v>
      </c>
      <c r="AI11" s="98" t="s">
        <v>296</v>
      </c>
      <c r="AJ11" s="121" t="s">
        <v>78</v>
      </c>
      <c r="AK11" s="98" t="s">
        <v>296</v>
      </c>
      <c r="AL11" s="19" t="s">
        <v>889</v>
      </c>
      <c r="AM11" s="98" t="s">
        <v>296</v>
      </c>
      <c r="AN11" s="203" t="s">
        <v>1307</v>
      </c>
      <c r="AO11" s="97" t="s">
        <v>296</v>
      </c>
      <c r="AP11" s="122" t="s">
        <v>650</v>
      </c>
      <c r="AQ11" s="98" t="s">
        <v>296</v>
      </c>
      <c r="AR11" s="19" t="s">
        <v>927</v>
      </c>
      <c r="AS11" s="97" t="s">
        <v>296</v>
      </c>
      <c r="AT11" s="125" t="s">
        <v>675</v>
      </c>
      <c r="AU11" s="73"/>
      <c r="AV11" s="73"/>
      <c r="AW11" s="73"/>
      <c r="AX11" s="73"/>
      <c r="AY11" s="73"/>
      <c r="AZ11" s="73"/>
      <c r="BA11" s="73"/>
    </row>
    <row r="12" spans="1:53" ht="87.75" customHeight="1" x14ac:dyDescent="0.3">
      <c r="A12" s="41" t="s">
        <v>80</v>
      </c>
      <c r="B12" s="2" t="s">
        <v>306</v>
      </c>
      <c r="C12" s="97" t="s">
        <v>296</v>
      </c>
      <c r="D12" s="124" t="s">
        <v>995</v>
      </c>
      <c r="E12" s="97" t="s">
        <v>296</v>
      </c>
      <c r="F12" s="122" t="s">
        <v>1017</v>
      </c>
      <c r="G12" s="133" t="s">
        <v>296</v>
      </c>
      <c r="H12" s="119" t="s">
        <v>1043</v>
      </c>
      <c r="I12" s="98" t="s">
        <v>296</v>
      </c>
      <c r="J12" s="134" t="s">
        <v>1060</v>
      </c>
      <c r="K12" s="99" t="s">
        <v>296</v>
      </c>
      <c r="L12" s="139" t="s">
        <v>818</v>
      </c>
      <c r="M12" s="100" t="s">
        <v>296</v>
      </c>
      <c r="N12" t="s">
        <v>698</v>
      </c>
      <c r="O12" s="97" t="s">
        <v>296</v>
      </c>
      <c r="P12" s="126" t="s">
        <v>1115</v>
      </c>
      <c r="Q12" s="98" t="s">
        <v>296</v>
      </c>
      <c r="R12" s="19" t="s">
        <v>811</v>
      </c>
      <c r="S12" s="98" t="s">
        <v>296</v>
      </c>
      <c r="T12" s="165" t="s">
        <v>1144</v>
      </c>
      <c r="U12" s="100" t="s">
        <v>296</v>
      </c>
      <c r="V12" s="153" t="s">
        <v>1148</v>
      </c>
      <c r="W12" s="98" t="s">
        <v>296</v>
      </c>
      <c r="X12" s="177" t="s">
        <v>951</v>
      </c>
      <c r="Y12" s="98" t="s">
        <v>296</v>
      </c>
      <c r="Z12" s="122" t="s">
        <v>1182</v>
      </c>
      <c r="AA12" s="98" t="s">
        <v>296</v>
      </c>
      <c r="AB12" s="122" t="s">
        <v>857</v>
      </c>
      <c r="AC12" s="102" t="s">
        <v>296</v>
      </c>
      <c r="AD12" s="124" t="s">
        <v>1212</v>
      </c>
      <c r="AE12" s="98" t="s">
        <v>296</v>
      </c>
      <c r="AF12" s="122" t="s">
        <v>1257</v>
      </c>
      <c r="AG12" s="98" t="s">
        <v>296</v>
      </c>
      <c r="AH12" s="122" t="s">
        <v>82</v>
      </c>
      <c r="AI12" s="98" t="s">
        <v>296</v>
      </c>
      <c r="AJ12" s="122" t="s">
        <v>1389</v>
      </c>
      <c r="AK12" s="98" t="s">
        <v>296</v>
      </c>
      <c r="AL12" s="203" t="s">
        <v>1296</v>
      </c>
      <c r="AM12" s="98" t="s">
        <v>296</v>
      </c>
      <c r="AN12" s="19" t="s">
        <v>1308</v>
      </c>
      <c r="AO12" s="97" t="s">
        <v>296</v>
      </c>
      <c r="AP12" s="208" t="s">
        <v>651</v>
      </c>
      <c r="AQ12" s="98" t="s">
        <v>296</v>
      </c>
      <c r="AR12" s="122" t="s">
        <v>1345</v>
      </c>
      <c r="AS12" s="97" t="s">
        <v>296</v>
      </c>
      <c r="AT12" s="216" t="s">
        <v>1360</v>
      </c>
      <c r="AU12" s="73"/>
      <c r="AV12" s="73"/>
      <c r="AW12" s="73"/>
      <c r="AX12" s="73"/>
      <c r="AY12" s="73"/>
      <c r="AZ12" s="73"/>
      <c r="BA12" s="73"/>
    </row>
    <row r="13" spans="1:53" ht="105.9" customHeight="1" x14ac:dyDescent="0.3">
      <c r="A13" s="41" t="s">
        <v>83</v>
      </c>
      <c r="B13" s="2" t="s">
        <v>307</v>
      </c>
      <c r="C13" s="97" t="s">
        <v>296</v>
      </c>
      <c r="D13" s="122" t="s">
        <v>85</v>
      </c>
      <c r="E13" s="97" t="s">
        <v>296</v>
      </c>
      <c r="F13" s="126" t="s">
        <v>1018</v>
      </c>
      <c r="G13" s="133" t="s">
        <v>296</v>
      </c>
      <c r="H13" s="107" t="s">
        <v>1044</v>
      </c>
      <c r="I13" s="98" t="s">
        <v>295</v>
      </c>
      <c r="J13" s="107"/>
      <c r="K13" s="99" t="s">
        <v>296</v>
      </c>
      <c r="L13" s="139" t="s">
        <v>819</v>
      </c>
      <c r="M13" s="100" t="s">
        <v>296</v>
      </c>
      <c r="N13" s="126" t="s">
        <v>1086</v>
      </c>
      <c r="O13" s="97" t="s">
        <v>296</v>
      </c>
      <c r="P13" s="122" t="s">
        <v>711</v>
      </c>
      <c r="Q13" s="98" t="s">
        <v>296</v>
      </c>
      <c r="R13" s="19" t="s">
        <v>1130</v>
      </c>
      <c r="S13" s="98" t="s">
        <v>295</v>
      </c>
      <c r="T13" s="115"/>
      <c r="U13" s="100" t="s">
        <v>296</v>
      </c>
      <c r="V13" s="126" t="s">
        <v>727</v>
      </c>
      <c r="W13" s="178" t="s">
        <v>295</v>
      </c>
      <c r="X13" s="179"/>
      <c r="Y13" s="98" t="s">
        <v>296</v>
      </c>
      <c r="Z13" s="122" t="s">
        <v>737</v>
      </c>
      <c r="AA13" s="98" t="s">
        <v>296</v>
      </c>
      <c r="AB13" s="124" t="s">
        <v>1193</v>
      </c>
      <c r="AC13" s="102" t="s">
        <v>296</v>
      </c>
      <c r="AD13" s="186" t="s">
        <v>1213</v>
      </c>
      <c r="AE13" s="191" t="s">
        <v>296</v>
      </c>
      <c r="AF13" s="115" t="s">
        <v>872</v>
      </c>
      <c r="AG13" s="98" t="s">
        <v>296</v>
      </c>
      <c r="AH13" s="111" t="s">
        <v>104</v>
      </c>
      <c r="AI13" s="113" t="s">
        <v>296</v>
      </c>
      <c r="AJ13" s="124" t="s">
        <v>1392</v>
      </c>
      <c r="AK13" s="114" t="s">
        <v>296</v>
      </c>
      <c r="AL13" s="19" t="s">
        <v>890</v>
      </c>
      <c r="AM13" s="98" t="s">
        <v>296</v>
      </c>
      <c r="AN13" s="126" t="s">
        <v>1309</v>
      </c>
      <c r="AO13" s="97" t="s">
        <v>296</v>
      </c>
      <c r="AP13" s="126" t="s">
        <v>1333</v>
      </c>
      <c r="AQ13" s="213" t="s">
        <v>296</v>
      </c>
      <c r="AR13" s="104" t="s">
        <v>1347</v>
      </c>
      <c r="AS13" s="97" t="s">
        <v>296</v>
      </c>
      <c r="AT13" s="216" t="s">
        <v>1361</v>
      </c>
      <c r="AU13" s="73"/>
      <c r="AV13" s="73"/>
      <c r="AW13" s="73"/>
      <c r="AX13" s="73"/>
      <c r="AY13" s="73"/>
      <c r="AZ13" s="73"/>
      <c r="BA13" s="73"/>
    </row>
    <row r="14" spans="1:53" ht="129.6" customHeight="1" thickBot="1" x14ac:dyDescent="0.35">
      <c r="A14" s="41" t="s">
        <v>88</v>
      </c>
      <c r="B14" s="2" t="s">
        <v>308</v>
      </c>
      <c r="C14" s="97" t="s">
        <v>296</v>
      </c>
      <c r="D14" s="122" t="s">
        <v>755</v>
      </c>
      <c r="E14" s="97" t="s">
        <v>296</v>
      </c>
      <c r="F14" s="126" t="s">
        <v>772</v>
      </c>
      <c r="G14" s="98" t="s">
        <v>296</v>
      </c>
      <c r="H14" s="122" t="s">
        <v>930</v>
      </c>
      <c r="I14" s="98" t="s">
        <v>296</v>
      </c>
      <c r="J14" s="124" t="s">
        <v>1061</v>
      </c>
      <c r="K14" s="99" t="s">
        <v>296</v>
      </c>
      <c r="L14" s="139" t="s">
        <v>820</v>
      </c>
      <c r="M14" s="100" t="s">
        <v>296</v>
      </c>
      <c r="N14" s="122" t="s">
        <v>1087</v>
      </c>
      <c r="O14" s="97" t="s">
        <v>296</v>
      </c>
      <c r="P14" s="158" t="s">
        <v>712</v>
      </c>
      <c r="Q14" s="98" t="s">
        <v>296</v>
      </c>
      <c r="R14" s="122" t="s">
        <v>1131</v>
      </c>
      <c r="S14" s="98" t="s">
        <v>296</v>
      </c>
      <c r="T14" s="122" t="s">
        <v>936</v>
      </c>
      <c r="U14" s="100" t="s">
        <v>296</v>
      </c>
      <c r="V14" s="166" t="s">
        <v>1149</v>
      </c>
      <c r="W14" s="178" t="s">
        <v>296</v>
      </c>
      <c r="X14" s="124" t="s">
        <v>1168</v>
      </c>
      <c r="Y14" s="98" t="s">
        <v>296</v>
      </c>
      <c r="Z14" s="179" t="s">
        <v>1183</v>
      </c>
      <c r="AA14" s="98" t="s">
        <v>296</v>
      </c>
      <c r="AB14" s="122" t="s">
        <v>944</v>
      </c>
      <c r="AC14" s="102" t="s">
        <v>296</v>
      </c>
      <c r="AD14" s="126" t="s">
        <v>1214</v>
      </c>
      <c r="AE14" s="98" t="s">
        <v>296</v>
      </c>
      <c r="AF14" s="126" t="s">
        <v>1258</v>
      </c>
      <c r="AG14" s="98" t="s">
        <v>296</v>
      </c>
      <c r="AH14" s="111" t="s">
        <v>104</v>
      </c>
      <c r="AI14" s="98" t="s">
        <v>296</v>
      </c>
      <c r="AJ14" s="122" t="s">
        <v>1393</v>
      </c>
      <c r="AK14" s="98" t="s">
        <v>296</v>
      </c>
      <c r="AL14" s="19" t="s">
        <v>891</v>
      </c>
      <c r="AM14" s="98" t="s">
        <v>296</v>
      </c>
      <c r="AN14" s="19" t="s">
        <v>907</v>
      </c>
      <c r="AO14" s="97" t="s">
        <v>296</v>
      </c>
      <c r="AP14" s="208" t="s">
        <v>1334</v>
      </c>
      <c r="AQ14" s="98" t="s">
        <v>296</v>
      </c>
      <c r="AR14" s="122" t="s">
        <v>948</v>
      </c>
      <c r="AS14" s="97" t="s">
        <v>296</v>
      </c>
      <c r="AT14" s="208" t="s">
        <v>1362</v>
      </c>
      <c r="AU14" s="73"/>
      <c r="AV14" s="73"/>
      <c r="AW14" s="73"/>
      <c r="AX14" s="73"/>
      <c r="AY14" s="73"/>
      <c r="AZ14" s="73"/>
      <c r="BA14" s="73"/>
    </row>
    <row r="15" spans="1:53" ht="58.95" customHeight="1" thickBot="1" x14ac:dyDescent="0.35">
      <c r="A15" s="41" t="s">
        <v>90</v>
      </c>
      <c r="B15" s="2" t="s">
        <v>309</v>
      </c>
      <c r="C15" s="97" t="s">
        <v>296</v>
      </c>
      <c r="D15" s="122" t="s">
        <v>92</v>
      </c>
      <c r="E15" s="97" t="s">
        <v>296</v>
      </c>
      <c r="F15" s="126" t="s">
        <v>773</v>
      </c>
      <c r="G15" s="98" t="s">
        <v>296</v>
      </c>
      <c r="H15" s="126" t="s">
        <v>1045</v>
      </c>
      <c r="I15" s="98" t="s">
        <v>296</v>
      </c>
      <c r="J15" s="126" t="s">
        <v>1063</v>
      </c>
      <c r="K15" s="140" t="s">
        <v>296</v>
      </c>
      <c r="L15" s="108" t="s">
        <v>1072</v>
      </c>
      <c r="M15" s="100" t="s">
        <v>296</v>
      </c>
      <c r="N15" s="122" t="s">
        <v>1088</v>
      </c>
      <c r="O15" s="160" t="s">
        <v>296</v>
      </c>
      <c r="P15" s="115" t="s">
        <v>1120</v>
      </c>
      <c r="Q15" s="98" t="s">
        <v>295</v>
      </c>
      <c r="R15" s="159" t="s">
        <v>1132</v>
      </c>
      <c r="S15" s="98" t="s">
        <v>296</v>
      </c>
      <c r="T15" s="122" t="s">
        <v>833</v>
      </c>
      <c r="U15" s="100" t="s">
        <v>296</v>
      </c>
      <c r="V15" s="122" t="s">
        <v>1150</v>
      </c>
      <c r="W15" s="178" t="s">
        <v>295</v>
      </c>
      <c r="X15" s="122" t="s">
        <v>846</v>
      </c>
      <c r="Y15" s="98" t="s">
        <v>296</v>
      </c>
      <c r="Z15" s="122" t="s">
        <v>93</v>
      </c>
      <c r="AA15" s="98" t="s">
        <v>295</v>
      </c>
      <c r="AB15" s="115"/>
      <c r="AC15" s="102" t="s">
        <v>296</v>
      </c>
      <c r="AD15" s="180" t="s">
        <v>1215</v>
      </c>
      <c r="AE15" s="98" t="s">
        <v>296</v>
      </c>
      <c r="AF15" s="126" t="s">
        <v>1259</v>
      </c>
      <c r="AG15" s="98" t="s">
        <v>296</v>
      </c>
      <c r="AH15" s="122" t="s">
        <v>94</v>
      </c>
      <c r="AI15" s="213" t="s">
        <v>296</v>
      </c>
      <c r="AJ15" s="122" t="s">
        <v>1394</v>
      </c>
      <c r="AK15" s="98" t="s">
        <v>296</v>
      </c>
      <c r="AL15" s="19" t="s">
        <v>891</v>
      </c>
      <c r="AM15" s="98" t="s">
        <v>296</v>
      </c>
      <c r="AN15" s="19" t="s">
        <v>908</v>
      </c>
      <c r="AO15" s="207" t="s">
        <v>296</v>
      </c>
      <c r="AP15" s="110" t="s">
        <v>1336</v>
      </c>
      <c r="AQ15" s="98" t="s">
        <v>296</v>
      </c>
      <c r="AR15" s="212" t="s">
        <v>928</v>
      </c>
      <c r="AS15" s="207" t="s">
        <v>296</v>
      </c>
      <c r="AT15" s="217" t="s">
        <v>1363</v>
      </c>
      <c r="AU15" s="73"/>
      <c r="AV15" s="73"/>
      <c r="AW15" s="73"/>
      <c r="AX15" s="73"/>
      <c r="AY15" s="73"/>
      <c r="AZ15" s="73"/>
      <c r="BA15" s="73"/>
    </row>
    <row r="16" spans="1:53" ht="63" customHeight="1" x14ac:dyDescent="0.3">
      <c r="A16" s="41" t="s">
        <v>96</v>
      </c>
      <c r="B16" s="2" t="s">
        <v>311</v>
      </c>
      <c r="C16" s="97" t="s">
        <v>310</v>
      </c>
      <c r="D16" s="128" t="s">
        <v>952</v>
      </c>
      <c r="E16" s="97" t="s">
        <v>296</v>
      </c>
      <c r="F16" s="130" t="s">
        <v>774</v>
      </c>
      <c r="G16" s="98" t="s">
        <v>296</v>
      </c>
      <c r="H16" s="122" t="s">
        <v>801</v>
      </c>
      <c r="I16" s="98" t="s">
        <v>296</v>
      </c>
      <c r="J16" s="130" t="s">
        <v>1062</v>
      </c>
      <c r="K16" s="99" t="s">
        <v>296</v>
      </c>
      <c r="L16" s="139" t="s">
        <v>816</v>
      </c>
      <c r="M16" s="100" t="s">
        <v>296</v>
      </c>
      <c r="N16" s="149" t="s">
        <v>1089</v>
      </c>
      <c r="O16" s="97" t="s">
        <v>296</v>
      </c>
      <c r="P16" s="122" t="s">
        <v>713</v>
      </c>
      <c r="Q16" s="98" t="s">
        <v>296</v>
      </c>
      <c r="R16" s="19" t="s">
        <v>969</v>
      </c>
      <c r="S16" s="98" t="s">
        <v>296</v>
      </c>
      <c r="T16" s="122" t="s">
        <v>1145</v>
      </c>
      <c r="U16" s="100" t="s">
        <v>296</v>
      </c>
      <c r="V16" s="124" t="s">
        <v>1156</v>
      </c>
      <c r="W16" s="98" t="s">
        <v>296</v>
      </c>
      <c r="X16" s="122" t="s">
        <v>847</v>
      </c>
      <c r="Y16" s="98" t="s">
        <v>296</v>
      </c>
      <c r="Z16" s="122" t="s">
        <v>736</v>
      </c>
      <c r="AA16" s="98" t="s">
        <v>296</v>
      </c>
      <c r="AB16" s="122" t="s">
        <v>1194</v>
      </c>
      <c r="AC16" s="102" t="s">
        <v>296</v>
      </c>
      <c r="AD16" s="180" t="s">
        <v>1216</v>
      </c>
      <c r="AE16" s="98" t="s">
        <v>296</v>
      </c>
      <c r="AF16" s="122" t="s">
        <v>871</v>
      </c>
      <c r="AG16" s="98" t="s">
        <v>296</v>
      </c>
      <c r="AH16" s="192" t="s">
        <v>104</v>
      </c>
      <c r="AI16" s="213" t="s">
        <v>296</v>
      </c>
      <c r="AJ16" s="122" t="s">
        <v>1391</v>
      </c>
      <c r="AK16" s="98" t="s">
        <v>296</v>
      </c>
      <c r="AL16" s="19" t="s">
        <v>892</v>
      </c>
      <c r="AM16" s="98" t="s">
        <v>296</v>
      </c>
      <c r="AN16" s="19" t="s">
        <v>1310</v>
      </c>
      <c r="AO16" s="97" t="s">
        <v>296</v>
      </c>
      <c r="AP16" s="210" t="s">
        <v>1335</v>
      </c>
      <c r="AQ16" s="98" t="s">
        <v>296</v>
      </c>
      <c r="AR16" s="19" t="s">
        <v>1342</v>
      </c>
      <c r="AS16" s="97" t="s">
        <v>296</v>
      </c>
      <c r="AT16" s="125" t="s">
        <v>676</v>
      </c>
      <c r="AU16" s="73"/>
      <c r="AV16" s="73"/>
      <c r="AW16" s="73"/>
      <c r="AX16" s="73"/>
      <c r="AY16" s="73"/>
      <c r="AZ16" s="73"/>
      <c r="BA16" s="73"/>
    </row>
    <row r="17" spans="1:53" ht="33" customHeight="1" x14ac:dyDescent="0.3">
      <c r="A17" s="41" t="s">
        <v>98</v>
      </c>
      <c r="B17" s="2" t="s">
        <v>312</v>
      </c>
      <c r="C17" s="97" t="s">
        <v>296</v>
      </c>
      <c r="D17" s="122" t="s">
        <v>100</v>
      </c>
      <c r="E17" s="97" t="s">
        <v>296</v>
      </c>
      <c r="F17" s="122" t="s">
        <v>101</v>
      </c>
      <c r="G17" s="98" t="s">
        <v>296</v>
      </c>
      <c r="H17" s="126" t="s">
        <v>802</v>
      </c>
      <c r="I17" s="98" t="s">
        <v>295</v>
      </c>
      <c r="J17" s="103"/>
      <c r="K17" s="99" t="s">
        <v>296</v>
      </c>
      <c r="L17" s="139" t="s">
        <v>820</v>
      </c>
      <c r="M17" s="100" t="s">
        <v>296</v>
      </c>
      <c r="N17" s="122" t="s">
        <v>1090</v>
      </c>
      <c r="O17" s="97" t="s">
        <v>296</v>
      </c>
      <c r="P17" s="122" t="s">
        <v>714</v>
      </c>
      <c r="Q17" s="98" t="s">
        <v>296</v>
      </c>
      <c r="R17" s="19" t="s">
        <v>102</v>
      </c>
      <c r="S17" s="161" t="s">
        <v>296</v>
      </c>
      <c r="T17" s="115" t="s">
        <v>1146</v>
      </c>
      <c r="U17" s="100" t="s">
        <v>296</v>
      </c>
      <c r="V17" s="122" t="s">
        <v>1151</v>
      </c>
      <c r="W17" s="178" t="s">
        <v>296</v>
      </c>
      <c r="X17" s="115" t="s">
        <v>1168</v>
      </c>
      <c r="Y17" s="98" t="s">
        <v>296</v>
      </c>
      <c r="Z17" s="122" t="s">
        <v>103</v>
      </c>
      <c r="AA17" s="98" t="s">
        <v>296</v>
      </c>
      <c r="AB17" s="122" t="s">
        <v>1195</v>
      </c>
      <c r="AC17" s="102" t="s">
        <v>296</v>
      </c>
      <c r="AD17" s="122" t="s">
        <v>1217</v>
      </c>
      <c r="AE17" s="191" t="s">
        <v>296</v>
      </c>
      <c r="AF17" s="115" t="s">
        <v>1261</v>
      </c>
      <c r="AG17" s="98" t="s">
        <v>296</v>
      </c>
      <c r="AH17" t="s">
        <v>104</v>
      </c>
      <c r="AI17" s="98" t="s">
        <v>295</v>
      </c>
      <c r="AJ17" s="119"/>
      <c r="AK17" s="98" t="s">
        <v>296</v>
      </c>
      <c r="AL17" s="19" t="s">
        <v>893</v>
      </c>
      <c r="AM17" s="98" t="s">
        <v>296</v>
      </c>
      <c r="AN17" s="19" t="s">
        <v>909</v>
      </c>
      <c r="AO17" s="97" t="s">
        <v>296</v>
      </c>
      <c r="AP17" s="208" t="s">
        <v>652</v>
      </c>
      <c r="AQ17" s="213" t="s">
        <v>296</v>
      </c>
      <c r="AR17" s="115" t="s">
        <v>1343</v>
      </c>
      <c r="AS17" s="97" t="s">
        <v>296</v>
      </c>
      <c r="AT17" s="125" t="s">
        <v>677</v>
      </c>
      <c r="AU17" s="73"/>
      <c r="AV17" s="73"/>
      <c r="AW17" s="73"/>
      <c r="AX17" s="73"/>
      <c r="AY17" s="73"/>
      <c r="AZ17" s="73"/>
      <c r="BA17" s="73"/>
    </row>
    <row r="18" spans="1:53" ht="47.25" customHeight="1" x14ac:dyDescent="0.3">
      <c r="A18" s="41" t="s">
        <v>105</v>
      </c>
      <c r="B18" s="2" t="s">
        <v>313</v>
      </c>
      <c r="C18" s="97" t="s">
        <v>296</v>
      </c>
      <c r="D18" s="122" t="s">
        <v>107</v>
      </c>
      <c r="E18" s="97" t="s">
        <v>296</v>
      </c>
      <c r="F18" s="126" t="s">
        <v>1019</v>
      </c>
      <c r="G18" s="98" t="s">
        <v>295</v>
      </c>
      <c r="H18" t="s">
        <v>803</v>
      </c>
      <c r="I18" s="133" t="s">
        <v>295</v>
      </c>
      <c r="J18" s="131" t="s">
        <v>1064</v>
      </c>
      <c r="K18" s="99" t="s">
        <v>296</v>
      </c>
      <c r="L18" s="122" t="s">
        <v>1073</v>
      </c>
      <c r="M18" s="150" t="s">
        <v>310</v>
      </c>
      <c r="N18" s="124" t="s">
        <v>1091</v>
      </c>
      <c r="O18" s="97" t="s">
        <v>296</v>
      </c>
      <c r="P18" s="126" t="s">
        <v>1116</v>
      </c>
      <c r="Q18" s="161" t="s">
        <v>295</v>
      </c>
      <c r="R18" s="19"/>
      <c r="S18" s="98" t="s">
        <v>296</v>
      </c>
      <c r="T18" t="s">
        <v>1146</v>
      </c>
      <c r="U18" s="100" t="s">
        <v>296</v>
      </c>
      <c r="V18" s="122" t="s">
        <v>1152</v>
      </c>
      <c r="W18" s="98" t="s">
        <v>296</v>
      </c>
      <c r="X18" s="122" t="s">
        <v>1169</v>
      </c>
      <c r="Y18" s="98" t="s">
        <v>296</v>
      </c>
      <c r="Z18" s="122" t="s">
        <v>738</v>
      </c>
      <c r="AA18" s="98" t="s">
        <v>296</v>
      </c>
      <c r="AB18" s="122" t="s">
        <v>1196</v>
      </c>
      <c r="AC18" s="102" t="s">
        <v>296</v>
      </c>
      <c r="AD18" s="188" t="s">
        <v>1218</v>
      </c>
      <c r="AE18" s="191" t="s">
        <v>295</v>
      </c>
      <c r="AF18" s="122"/>
      <c r="AG18" s="98" t="s">
        <v>296</v>
      </c>
      <c r="AH18" s="111" t="s">
        <v>1279</v>
      </c>
      <c r="AI18" s="213" t="s">
        <v>310</v>
      </c>
      <c r="AJ18" s="124" t="s">
        <v>1395</v>
      </c>
      <c r="AK18" s="98" t="s">
        <v>295</v>
      </c>
      <c r="AL18" s="104"/>
      <c r="AM18" s="98" t="s">
        <v>296</v>
      </c>
      <c r="AN18" s="19" t="s">
        <v>1311</v>
      </c>
      <c r="AO18" s="97" t="s">
        <v>296</v>
      </c>
      <c r="AP18" s="210" t="s">
        <v>653</v>
      </c>
      <c r="AQ18" s="98" t="s">
        <v>296</v>
      </c>
      <c r="AR18" s="124" t="s">
        <v>1344</v>
      </c>
      <c r="AS18" s="97" t="s">
        <v>296</v>
      </c>
      <c r="AT18" s="125" t="s">
        <v>1364</v>
      </c>
      <c r="AU18" s="73"/>
      <c r="AV18" s="73"/>
      <c r="AW18" s="73"/>
      <c r="AX18" s="73"/>
      <c r="AY18" s="73"/>
      <c r="AZ18" s="73"/>
      <c r="BA18" s="73"/>
    </row>
    <row r="19" spans="1:53" ht="60" customHeight="1" x14ac:dyDescent="0.3">
      <c r="A19" s="41" t="s">
        <v>108</v>
      </c>
      <c r="B19" s="2" t="s">
        <v>314</v>
      </c>
      <c r="C19" s="97" t="s">
        <v>296</v>
      </c>
      <c r="D19" s="122" t="s">
        <v>996</v>
      </c>
      <c r="E19" s="97" t="s">
        <v>296</v>
      </c>
      <c r="F19" s="122" t="s">
        <v>110</v>
      </c>
      <c r="G19" s="98" t="s">
        <v>296</v>
      </c>
      <c r="H19" t="s">
        <v>931</v>
      </c>
      <c r="I19" s="98" t="s">
        <v>296</v>
      </c>
      <c r="J19" s="122" t="s">
        <v>935</v>
      </c>
      <c r="K19" s="140" t="s">
        <v>296</v>
      </c>
      <c r="L19" s="138" t="s">
        <v>1074</v>
      </c>
      <c r="M19" s="100" t="s">
        <v>296</v>
      </c>
      <c r="N19" s="122" t="s">
        <v>700</v>
      </c>
      <c r="O19" s="97" t="s">
        <v>296</v>
      </c>
      <c r="P19" t="s">
        <v>1117</v>
      </c>
      <c r="Q19" s="98" t="s">
        <v>296</v>
      </c>
      <c r="R19" s="20" t="s">
        <v>1133</v>
      </c>
      <c r="S19" s="98" t="s">
        <v>296</v>
      </c>
      <c r="T19" s="122" t="s">
        <v>937</v>
      </c>
      <c r="U19" s="100" t="s">
        <v>296</v>
      </c>
      <c r="V19" s="122" t="s">
        <v>728</v>
      </c>
      <c r="W19" s="178" t="s">
        <v>310</v>
      </c>
      <c r="X19" t="s">
        <v>941</v>
      </c>
      <c r="Y19" s="98" t="s">
        <v>296</v>
      </c>
      <c r="Z19" s="122" t="s">
        <v>739</v>
      </c>
      <c r="AA19" s="98" t="s">
        <v>296</v>
      </c>
      <c r="AB19" s="122" t="s">
        <v>945</v>
      </c>
      <c r="AC19" s="102" t="s">
        <v>296</v>
      </c>
      <c r="AD19" s="124" t="s">
        <v>1219</v>
      </c>
      <c r="AE19" s="191" t="s">
        <v>296</v>
      </c>
      <c r="AF19" s="192" t="s">
        <v>1260</v>
      </c>
      <c r="AG19" s="98" t="s">
        <v>296</v>
      </c>
      <c r="AH19" s="122" t="s">
        <v>111</v>
      </c>
      <c r="AI19" s="213" t="s">
        <v>296</v>
      </c>
      <c r="AJ19" s="222" t="s">
        <v>1396</v>
      </c>
      <c r="AK19" s="204" t="s">
        <v>296</v>
      </c>
      <c r="AL19" s="104" t="s">
        <v>1297</v>
      </c>
      <c r="AM19" s="98" t="s">
        <v>296</v>
      </c>
      <c r="AN19" s="19" t="s">
        <v>910</v>
      </c>
      <c r="AO19" s="97" t="s">
        <v>296</v>
      </c>
      <c r="AP19" s="122" t="s">
        <v>654</v>
      </c>
      <c r="AQ19" s="98" t="s">
        <v>296</v>
      </c>
      <c r="AR19" s="122" t="s">
        <v>112</v>
      </c>
      <c r="AS19" s="97" t="s">
        <v>296</v>
      </c>
      <c r="AT19" s="125" t="s">
        <v>678</v>
      </c>
      <c r="AU19" s="73"/>
      <c r="AV19" s="73"/>
      <c r="AW19" s="73"/>
      <c r="AX19" s="73"/>
      <c r="AY19" s="73"/>
      <c r="AZ19" s="73"/>
      <c r="BA19" s="73"/>
    </row>
    <row r="20" spans="1:53" ht="89.25" customHeight="1" x14ac:dyDescent="0.3">
      <c r="A20" s="41" t="s">
        <v>113</v>
      </c>
      <c r="B20" s="2" t="s">
        <v>315</v>
      </c>
      <c r="C20" s="97" t="s">
        <v>296</v>
      </c>
      <c r="D20" s="128" t="s">
        <v>316</v>
      </c>
      <c r="E20" s="97" t="s">
        <v>296</v>
      </c>
      <c r="F20" s="130" t="s">
        <v>775</v>
      </c>
      <c r="G20" s="98" t="s">
        <v>296</v>
      </c>
      <c r="H20" s="122" t="s">
        <v>1046</v>
      </c>
      <c r="I20" s="98" t="s">
        <v>296</v>
      </c>
      <c r="J20" s="130" t="s">
        <v>1065</v>
      </c>
      <c r="K20" s="99" t="s">
        <v>296</v>
      </c>
      <c r="L20" s="139" t="s">
        <v>820</v>
      </c>
      <c r="M20" s="100" t="s">
        <v>296</v>
      </c>
      <c r="N20" s="122" t="s">
        <v>701</v>
      </c>
      <c r="O20" s="97" t="s">
        <v>296</v>
      </c>
      <c r="P20" s="122" t="s">
        <v>1118</v>
      </c>
      <c r="Q20" s="98" t="s">
        <v>296</v>
      </c>
      <c r="R20" s="20" t="s">
        <v>1134</v>
      </c>
      <c r="S20" s="98" t="s">
        <v>296</v>
      </c>
      <c r="T20" s="122" t="s">
        <v>834</v>
      </c>
      <c r="U20" s="100" t="s">
        <v>296</v>
      </c>
      <c r="V20" s="122" t="s">
        <v>1153</v>
      </c>
      <c r="W20" s="98" t="s">
        <v>296</v>
      </c>
      <c r="X20" s="122" t="s">
        <v>848</v>
      </c>
      <c r="Y20" s="98" t="s">
        <v>296</v>
      </c>
      <c r="Z20" s="122" t="s">
        <v>957</v>
      </c>
      <c r="AA20" s="178" t="s">
        <v>295</v>
      </c>
      <c r="AB20" s="106"/>
      <c r="AC20" s="102" t="s">
        <v>296</v>
      </c>
      <c r="AD20" t="s">
        <v>1082</v>
      </c>
      <c r="AE20" s="191" t="s">
        <v>296</v>
      </c>
      <c r="AF20" s="122" t="s">
        <v>1262</v>
      </c>
      <c r="AG20" s="98" t="s">
        <v>296</v>
      </c>
      <c r="AH20" s="122" t="s">
        <v>115</v>
      </c>
      <c r="AI20" s="98" t="s">
        <v>295</v>
      </c>
      <c r="AJ20" s="119"/>
      <c r="AK20" s="98" t="s">
        <v>296</v>
      </c>
      <c r="AL20" s="19" t="s">
        <v>1298</v>
      </c>
      <c r="AM20" s="98" t="s">
        <v>296</v>
      </c>
      <c r="AN20" s="19" t="s">
        <v>1312</v>
      </c>
      <c r="AO20" s="97" t="s">
        <v>296</v>
      </c>
      <c r="AP20" s="211" t="s">
        <v>655</v>
      </c>
      <c r="AQ20" s="98" t="s">
        <v>296</v>
      </c>
      <c r="AR20" s="124" t="s">
        <v>1348</v>
      </c>
      <c r="AS20" s="97" t="s">
        <v>296</v>
      </c>
      <c r="AT20" s="216" t="s">
        <v>1386</v>
      </c>
      <c r="AU20" s="73"/>
      <c r="AV20" s="73"/>
      <c r="AW20" s="73"/>
      <c r="AX20" s="73"/>
      <c r="AY20" s="73"/>
      <c r="AZ20" s="73"/>
      <c r="BA20" s="73"/>
    </row>
    <row r="21" spans="1:53" ht="73.5" customHeight="1" x14ac:dyDescent="0.3">
      <c r="A21" s="41" t="s">
        <v>116</v>
      </c>
      <c r="B21" s="2" t="s">
        <v>317</v>
      </c>
      <c r="C21" s="97" t="s">
        <v>296</v>
      </c>
      <c r="D21" s="126" t="s">
        <v>997</v>
      </c>
      <c r="E21" s="97" t="s">
        <v>296</v>
      </c>
      <c r="F21" s="122" t="s">
        <v>118</v>
      </c>
      <c r="G21" s="98" t="s">
        <v>296</v>
      </c>
      <c r="H21" s="122" t="s">
        <v>932</v>
      </c>
      <c r="I21" s="98" t="s">
        <v>296</v>
      </c>
      <c r="J21" s="122" t="s">
        <v>1066</v>
      </c>
      <c r="K21" s="99" t="s">
        <v>296</v>
      </c>
      <c r="L21" s="139" t="s">
        <v>821</v>
      </c>
      <c r="M21" s="100" t="s">
        <v>296</v>
      </c>
      <c r="N21" s="122" t="s">
        <v>119</v>
      </c>
      <c r="O21" s="160" t="s">
        <v>296</v>
      </c>
      <c r="P21" s="159" t="s">
        <v>1119</v>
      </c>
      <c r="Q21" s="98" t="s">
        <v>296</v>
      </c>
      <c r="R21" s="20" t="s">
        <v>120</v>
      </c>
      <c r="S21" s="98" t="s">
        <v>296</v>
      </c>
      <c r="T21" s="122" t="s">
        <v>938</v>
      </c>
      <c r="U21" s="100" t="s">
        <v>296</v>
      </c>
      <c r="V21" s="122" t="s">
        <v>1154</v>
      </c>
      <c r="W21" s="98" t="s">
        <v>296</v>
      </c>
      <c r="X21" s="122" t="s">
        <v>942</v>
      </c>
      <c r="Y21" s="98" t="s">
        <v>296</v>
      </c>
      <c r="Z21" s="180" t="s">
        <v>1184</v>
      </c>
      <c r="AA21" s="98" t="s">
        <v>296</v>
      </c>
      <c r="AB21" s="122" t="s">
        <v>946</v>
      </c>
      <c r="AC21" s="102" t="s">
        <v>296</v>
      </c>
      <c r="AD21" s="124" t="s">
        <v>1221</v>
      </c>
      <c r="AE21" s="98" t="s">
        <v>296</v>
      </c>
      <c r="AF21" s="122" t="s">
        <v>121</v>
      </c>
      <c r="AG21" s="98" t="s">
        <v>296</v>
      </c>
      <c r="AH21" s="124" t="s">
        <v>1280</v>
      </c>
      <c r="AI21" s="98" t="s">
        <v>296</v>
      </c>
      <c r="AJ21" t="s">
        <v>122</v>
      </c>
      <c r="AK21" s="98" t="s">
        <v>295</v>
      </c>
      <c r="AL21" s="203" t="s">
        <v>1299</v>
      </c>
      <c r="AM21" s="98" t="s">
        <v>296</v>
      </c>
      <c r="AN21" s="203" t="s">
        <v>1313</v>
      </c>
      <c r="AO21" s="97" t="s">
        <v>296</v>
      </c>
      <c r="AP21" s="208" t="s">
        <v>656</v>
      </c>
      <c r="AQ21" s="98" t="s">
        <v>296</v>
      </c>
      <c r="AR21" s="122" t="s">
        <v>123</v>
      </c>
      <c r="AS21" s="97" t="s">
        <v>296</v>
      </c>
      <c r="AT21" s="209" t="s">
        <v>680</v>
      </c>
      <c r="AU21" s="73"/>
      <c r="AV21" s="73"/>
      <c r="AW21" s="73"/>
      <c r="AX21" s="73"/>
      <c r="AY21" s="73"/>
      <c r="AZ21" s="73"/>
      <c r="BA21" s="73"/>
    </row>
    <row r="22" spans="1:53" ht="57.6" customHeight="1" x14ac:dyDescent="0.3">
      <c r="A22" s="41" t="s">
        <v>124</v>
      </c>
      <c r="B22" s="2" t="s">
        <v>318</v>
      </c>
      <c r="C22" s="97" t="s">
        <v>296</v>
      </c>
      <c r="D22" s="122" t="s">
        <v>756</v>
      </c>
      <c r="E22" s="97" t="s">
        <v>296</v>
      </c>
      <c r="F22" s="122" t="s">
        <v>776</v>
      </c>
      <c r="G22" s="98" t="s">
        <v>296</v>
      </c>
      <c r="H22" s="124" t="s">
        <v>1047</v>
      </c>
      <c r="I22" s="133" t="s">
        <v>295</v>
      </c>
      <c r="J22" s="136"/>
      <c r="K22" s="99" t="s">
        <v>296</v>
      </c>
      <c r="L22" s="139" t="s">
        <v>822</v>
      </c>
      <c r="M22" s="100" t="s">
        <v>295</v>
      </c>
      <c r="N22" s="112"/>
      <c r="O22" s="97" t="s">
        <v>296</v>
      </c>
      <c r="P22" s="104" t="s">
        <v>1121</v>
      </c>
      <c r="Q22" s="98" t="s">
        <v>296</v>
      </c>
      <c r="R22" s="20" t="s">
        <v>1135</v>
      </c>
      <c r="S22" s="98" t="s">
        <v>295</v>
      </c>
      <c r="T22" s="104"/>
      <c r="U22" s="100" t="s">
        <v>295</v>
      </c>
      <c r="V22" s="112"/>
      <c r="W22" s="98" t="s">
        <v>295</v>
      </c>
      <c r="X22" s="104"/>
      <c r="Y22" s="98" t="s">
        <v>296</v>
      </c>
      <c r="Z22" s="122" t="s">
        <v>740</v>
      </c>
      <c r="AA22" s="98" t="s">
        <v>295</v>
      </c>
      <c r="AB22" s="104"/>
      <c r="AC22" s="102" t="s">
        <v>296</v>
      </c>
      <c r="AD22" s="188" t="s">
        <v>1220</v>
      </c>
      <c r="AE22" s="98" t="s">
        <v>296</v>
      </c>
      <c r="AF22" s="122" t="s">
        <v>873</v>
      </c>
      <c r="AG22" s="98" t="s">
        <v>296</v>
      </c>
      <c r="AH22" s="111" t="s">
        <v>82</v>
      </c>
      <c r="AI22" s="98" t="s">
        <v>296</v>
      </c>
      <c r="AJ22" s="224" t="s">
        <v>1397</v>
      </c>
      <c r="AK22" s="98" t="s">
        <v>296</v>
      </c>
      <c r="AL22" s="19" t="s">
        <v>1300</v>
      </c>
      <c r="AM22" s="98" t="s">
        <v>296</v>
      </c>
      <c r="AN22" s="19" t="s">
        <v>912</v>
      </c>
      <c r="AO22" s="97" t="s">
        <v>296</v>
      </c>
      <c r="AP22" s="210" t="s">
        <v>982</v>
      </c>
      <c r="AQ22" s="213" t="s">
        <v>296</v>
      </c>
      <c r="AR22" s="19" t="s">
        <v>1347</v>
      </c>
      <c r="AS22" s="97" t="s">
        <v>296</v>
      </c>
      <c r="AT22" s="210" t="s">
        <v>989</v>
      </c>
      <c r="AU22" s="73"/>
      <c r="AV22" s="73"/>
      <c r="AW22" s="73"/>
      <c r="AX22" s="73"/>
      <c r="AY22" s="73"/>
      <c r="AZ22" s="73"/>
      <c r="BA22" s="73"/>
    </row>
    <row r="23" spans="1:53" ht="43.2" x14ac:dyDescent="0.3">
      <c r="A23" s="41" t="s">
        <v>126</v>
      </c>
      <c r="B23" s="2" t="s">
        <v>319</v>
      </c>
      <c r="C23" s="97" t="s">
        <v>296</v>
      </c>
      <c r="D23" s="122" t="s">
        <v>757</v>
      </c>
      <c r="E23" s="97" t="s">
        <v>296</v>
      </c>
      <c r="F23" s="122" t="s">
        <v>1020</v>
      </c>
      <c r="G23" s="98" t="s">
        <v>296</v>
      </c>
      <c r="H23" s="122" t="s">
        <v>799</v>
      </c>
      <c r="I23" s="98" t="s">
        <v>296</v>
      </c>
      <c r="J23" s="122" t="s">
        <v>1067</v>
      </c>
      <c r="K23" s="99" t="s">
        <v>295</v>
      </c>
      <c r="L23" s="108"/>
      <c r="M23" s="100" t="s">
        <v>296</v>
      </c>
      <c r="N23" s="122" t="s">
        <v>702</v>
      </c>
      <c r="O23" s="160" t="s">
        <v>295</v>
      </c>
      <c r="P23" s="124" t="s">
        <v>1122</v>
      </c>
      <c r="Q23" s="98" t="s">
        <v>296</v>
      </c>
      <c r="R23" s="19" t="s">
        <v>128</v>
      </c>
      <c r="S23" s="98" t="s">
        <v>296</v>
      </c>
      <c r="T23" s="122" t="s">
        <v>835</v>
      </c>
      <c r="U23" s="100" t="s">
        <v>296</v>
      </c>
      <c r="V23" s="122" t="s">
        <v>1155</v>
      </c>
      <c r="W23" s="98" t="s">
        <v>296</v>
      </c>
      <c r="X23" t="s">
        <v>1170</v>
      </c>
      <c r="Y23" s="98" t="s">
        <v>295</v>
      </c>
      <c r="Z23" s="104"/>
      <c r="AA23" s="178" t="s">
        <v>296</v>
      </c>
      <c r="AB23" s="176" t="s">
        <v>1197</v>
      </c>
      <c r="AC23" s="102" t="s">
        <v>296</v>
      </c>
      <c r="AD23" s="122" t="s">
        <v>1222</v>
      </c>
      <c r="AE23" s="98" t="s">
        <v>296</v>
      </c>
      <c r="AF23" s="19" t="s">
        <v>1263</v>
      </c>
      <c r="AG23" s="98" t="s">
        <v>296</v>
      </c>
      <c r="AH23" s="122" t="s">
        <v>320</v>
      </c>
      <c r="AI23" s="98" t="s">
        <v>296</v>
      </c>
      <c r="AJ23" s="121" t="s">
        <v>876</v>
      </c>
      <c r="AK23" s="98" t="s">
        <v>296</v>
      </c>
      <c r="AL23" s="19" t="s">
        <v>894</v>
      </c>
      <c r="AM23" s="98" t="s">
        <v>296</v>
      </c>
      <c r="AN23" s="19" t="s">
        <v>1314</v>
      </c>
      <c r="AO23" s="97" t="s">
        <v>296</v>
      </c>
      <c r="AP23" s="122" t="s">
        <v>657</v>
      </c>
      <c r="AQ23" s="213" t="s">
        <v>296</v>
      </c>
      <c r="AR23" s="104" t="s">
        <v>1349</v>
      </c>
      <c r="AS23" s="207" t="s">
        <v>295</v>
      </c>
      <c r="AT23" s="216" t="s">
        <v>1385</v>
      </c>
      <c r="AU23" s="73"/>
      <c r="AV23" s="73"/>
      <c r="AW23" s="73"/>
      <c r="AX23" s="73"/>
      <c r="AY23" s="73"/>
      <c r="AZ23" s="73"/>
      <c r="BA23" s="73"/>
    </row>
    <row r="24" spans="1:53" ht="45" customHeight="1" x14ac:dyDescent="0.3">
      <c r="A24" s="41" t="s">
        <v>129</v>
      </c>
      <c r="B24" s="2" t="s">
        <v>321</v>
      </c>
      <c r="C24" s="97" t="s">
        <v>296</v>
      </c>
      <c r="D24" s="122" t="s">
        <v>758</v>
      </c>
      <c r="E24" s="97" t="s">
        <v>296</v>
      </c>
      <c r="F24" s="122" t="s">
        <v>777</v>
      </c>
      <c r="G24" s="133" t="s">
        <v>296</v>
      </c>
      <c r="H24" s="103" t="s">
        <v>1048</v>
      </c>
      <c r="I24" s="98" t="s">
        <v>295</v>
      </c>
      <c r="J24" s="107"/>
      <c r="K24" s="99" t="s">
        <v>295</v>
      </c>
      <c r="L24" s="108"/>
      <c r="M24" s="100" t="s">
        <v>295</v>
      </c>
      <c r="N24" s="112"/>
      <c r="O24" s="97" t="s">
        <v>296</v>
      </c>
      <c r="P24" s="122" t="s">
        <v>715</v>
      </c>
      <c r="Q24" s="98" t="s">
        <v>296</v>
      </c>
      <c r="R24" s="19" t="s">
        <v>812</v>
      </c>
      <c r="S24" s="98" t="s">
        <v>295</v>
      </c>
      <c r="T24" s="104"/>
      <c r="U24" s="100" t="s">
        <v>295</v>
      </c>
      <c r="V24" s="112"/>
      <c r="W24" s="98" t="s">
        <v>295</v>
      </c>
      <c r="X24" s="104"/>
      <c r="Y24" s="98" t="s">
        <v>296</v>
      </c>
      <c r="Z24" s="122" t="s">
        <v>741</v>
      </c>
      <c r="AA24" s="178" t="s">
        <v>296</v>
      </c>
      <c r="AB24" s="179" t="s">
        <v>1198</v>
      </c>
      <c r="AC24" s="102" t="s">
        <v>296</v>
      </c>
      <c r="AD24" s="107" t="s">
        <v>1223</v>
      </c>
      <c r="AE24" s="98" t="s">
        <v>296</v>
      </c>
      <c r="AF24" s="19" t="s">
        <v>136</v>
      </c>
      <c r="AG24" s="15" t="s">
        <v>295</v>
      </c>
      <c r="AH24" s="123"/>
      <c r="AI24" s="98" t="s">
        <v>296</v>
      </c>
      <c r="AJ24" s="121" t="s">
        <v>1398</v>
      </c>
      <c r="AK24" s="98" t="s">
        <v>296</v>
      </c>
      <c r="AL24" s="19" t="s">
        <v>895</v>
      </c>
      <c r="AM24" s="98" t="s">
        <v>296</v>
      </c>
      <c r="AN24" s="19" t="s">
        <v>1315</v>
      </c>
      <c r="AO24" s="207" t="s">
        <v>310</v>
      </c>
      <c r="AP24" s="117" t="s">
        <v>1337</v>
      </c>
      <c r="AQ24" s="213" t="s">
        <v>296</v>
      </c>
      <c r="AR24" s="214" t="s">
        <v>1351</v>
      </c>
      <c r="AS24" s="97" t="s">
        <v>296</v>
      </c>
      <c r="AT24" s="216" t="s">
        <v>1367</v>
      </c>
      <c r="AU24" s="73"/>
      <c r="AV24" s="73"/>
      <c r="AW24" s="73"/>
      <c r="AX24" s="73"/>
      <c r="AY24" s="73"/>
      <c r="AZ24" s="73"/>
      <c r="BA24" s="73"/>
    </row>
    <row r="25" spans="1:53" ht="57.6" x14ac:dyDescent="0.3">
      <c r="A25" s="41" t="s">
        <v>132</v>
      </c>
      <c r="B25" s="2" t="s">
        <v>322</v>
      </c>
      <c r="C25" s="97" t="s">
        <v>296</v>
      </c>
      <c r="D25" s="126" t="s">
        <v>998</v>
      </c>
      <c r="E25" s="97" t="s">
        <v>296</v>
      </c>
      <c r="F25" s="122" t="s">
        <v>778</v>
      </c>
      <c r="G25" s="98" t="s">
        <v>295</v>
      </c>
      <c r="H25" s="103" t="s">
        <v>1049</v>
      </c>
      <c r="I25" s="98" t="s">
        <v>295</v>
      </c>
      <c r="J25" s="107"/>
      <c r="K25" s="99" t="s">
        <v>295</v>
      </c>
      <c r="L25" s="108"/>
      <c r="M25" s="100" t="s">
        <v>295</v>
      </c>
      <c r="N25" s="101"/>
      <c r="O25" s="97" t="s">
        <v>295</v>
      </c>
      <c r="P25" s="115"/>
      <c r="Q25" s="98" t="s">
        <v>296</v>
      </c>
      <c r="R25" s="19" t="s">
        <v>812</v>
      </c>
      <c r="S25" s="98" t="s">
        <v>295</v>
      </c>
      <c r="T25" s="104"/>
      <c r="U25" s="100" t="s">
        <v>295</v>
      </c>
      <c r="V25" s="170"/>
      <c r="W25" s="98" t="s">
        <v>295</v>
      </c>
      <c r="X25" s="115"/>
      <c r="Y25" s="98" t="s">
        <v>295</v>
      </c>
      <c r="Z25" s="104"/>
      <c r="AA25" s="98" t="s">
        <v>296</v>
      </c>
      <c r="AB25" s="106" t="s">
        <v>858</v>
      </c>
      <c r="AC25" s="102" t="s">
        <v>296</v>
      </c>
      <c r="AD25" s="107" t="s">
        <v>1223</v>
      </c>
      <c r="AE25" s="98" t="s">
        <v>296</v>
      </c>
      <c r="AF25" s="19" t="s">
        <v>136</v>
      </c>
      <c r="AG25" s="15" t="s">
        <v>295</v>
      </c>
      <c r="AH25" s="123"/>
      <c r="AI25" s="98" t="s">
        <v>296</v>
      </c>
      <c r="AJ25" s="121" t="s">
        <v>877</v>
      </c>
      <c r="AK25" s="98" t="s">
        <v>295</v>
      </c>
      <c r="AL25" s="19" t="s">
        <v>896</v>
      </c>
      <c r="AM25" s="98" t="s">
        <v>296</v>
      </c>
      <c r="AN25" s="19" t="s">
        <v>1316</v>
      </c>
      <c r="AO25" s="97" t="s">
        <v>295</v>
      </c>
      <c r="AP25" s="105"/>
      <c r="AQ25" s="98" t="s">
        <v>295</v>
      </c>
      <c r="AR25" s="104"/>
      <c r="AS25" s="97" t="s">
        <v>296</v>
      </c>
      <c r="AT25" s="216" t="s">
        <v>1368</v>
      </c>
      <c r="AU25" s="73"/>
      <c r="AV25" s="73"/>
      <c r="AW25" s="73"/>
      <c r="AX25" s="73"/>
      <c r="AY25" s="73"/>
      <c r="AZ25" s="73"/>
      <c r="BA25" s="73"/>
    </row>
    <row r="26" spans="1:53" ht="99.9" customHeight="1" x14ac:dyDescent="0.3">
      <c r="A26" s="41" t="s">
        <v>134</v>
      </c>
      <c r="B26" s="2" t="s">
        <v>323</v>
      </c>
      <c r="C26" s="97" t="s">
        <v>295</v>
      </c>
      <c r="D26" s="104"/>
      <c r="E26" s="97" t="s">
        <v>296</v>
      </c>
      <c r="F26" s="122" t="s">
        <v>131</v>
      </c>
      <c r="G26" s="98" t="s">
        <v>295</v>
      </c>
      <c r="H26" s="103"/>
      <c r="I26" s="98" t="s">
        <v>295</v>
      </c>
      <c r="J26" s="103"/>
      <c r="K26" s="140" t="s">
        <v>295</v>
      </c>
      <c r="L26" s="139"/>
      <c r="M26" s="100" t="s">
        <v>295</v>
      </c>
      <c r="N26" s="112"/>
      <c r="O26" s="97" t="s">
        <v>295</v>
      </c>
      <c r="P26" s="115"/>
      <c r="Q26" s="98" t="s">
        <v>296</v>
      </c>
      <c r="R26" s="104" t="s">
        <v>812</v>
      </c>
      <c r="S26" s="98" t="s">
        <v>295</v>
      </c>
      <c r="T26" s="104"/>
      <c r="U26" s="169" t="s">
        <v>296</v>
      </c>
      <c r="V26" s="171" t="s">
        <v>1157</v>
      </c>
      <c r="W26" s="114" t="s">
        <v>295</v>
      </c>
      <c r="X26" s="104"/>
      <c r="Y26" s="98" t="s">
        <v>296</v>
      </c>
      <c r="Z26" s="122" t="s">
        <v>742</v>
      </c>
      <c r="AA26" s="98" t="s">
        <v>295</v>
      </c>
      <c r="AB26" s="104"/>
      <c r="AC26" s="102" t="s">
        <v>296</v>
      </c>
      <c r="AD26" s="20" t="s">
        <v>1225</v>
      </c>
      <c r="AE26" s="98" t="s">
        <v>296</v>
      </c>
      <c r="AF26" s="115" t="s">
        <v>136</v>
      </c>
      <c r="AG26" s="15" t="s">
        <v>295</v>
      </c>
      <c r="AH26" s="123"/>
      <c r="AI26" s="98" t="s">
        <v>296</v>
      </c>
      <c r="AJ26" s="225" t="s">
        <v>1399</v>
      </c>
      <c r="AK26" s="98" t="s">
        <v>295</v>
      </c>
      <c r="AL26" s="104"/>
      <c r="AM26" s="98" t="s">
        <v>296</v>
      </c>
      <c r="AN26" s="104"/>
      <c r="AO26" s="97" t="s">
        <v>295</v>
      </c>
      <c r="AP26" s="105"/>
      <c r="AQ26" s="213" t="s">
        <v>296</v>
      </c>
      <c r="AR26" s="212" t="s">
        <v>1350</v>
      </c>
      <c r="AS26" s="97" t="s">
        <v>295</v>
      </c>
      <c r="AT26" s="110"/>
      <c r="AU26" s="73"/>
      <c r="AV26" s="73"/>
      <c r="AW26" s="73"/>
      <c r="AX26" s="73"/>
      <c r="AY26" s="73"/>
      <c r="AZ26" s="73"/>
      <c r="BA26" s="73"/>
    </row>
    <row r="27" spans="1:53" ht="56.1" customHeight="1" x14ac:dyDescent="0.3">
      <c r="A27" s="41" t="s">
        <v>137</v>
      </c>
      <c r="B27" s="2" t="s">
        <v>324</v>
      </c>
      <c r="C27" s="97" t="s">
        <v>296</v>
      </c>
      <c r="D27" s="122" t="s">
        <v>999</v>
      </c>
      <c r="E27" s="97" t="s">
        <v>296</v>
      </c>
      <c r="F27" s="130" t="s">
        <v>779</v>
      </c>
      <c r="G27" s="98" t="s">
        <v>295</v>
      </c>
      <c r="H27" s="103"/>
      <c r="I27" s="98" t="s">
        <v>296</v>
      </c>
      <c r="J27" s="136" t="s">
        <v>1068</v>
      </c>
      <c r="K27" s="99" t="s">
        <v>296</v>
      </c>
      <c r="L27" s="139" t="s">
        <v>823</v>
      </c>
      <c r="M27" s="100" t="s">
        <v>296</v>
      </c>
      <c r="N27" s="126" t="s">
        <v>1092</v>
      </c>
      <c r="O27" s="97" t="s">
        <v>296</v>
      </c>
      <c r="P27" s="122" t="s">
        <v>1123</v>
      </c>
      <c r="Q27" s="98" t="s">
        <v>296</v>
      </c>
      <c r="R27" s="115" t="s">
        <v>812</v>
      </c>
      <c r="S27" s="98" t="s">
        <v>296</v>
      </c>
      <c r="T27" s="122" t="s">
        <v>836</v>
      </c>
      <c r="U27" s="100" t="s">
        <v>295</v>
      </c>
      <c r="V27" s="168"/>
      <c r="W27" s="178" t="s">
        <v>296</v>
      </c>
      <c r="X27" s="104" t="s">
        <v>1171</v>
      </c>
      <c r="Y27" s="98" t="s">
        <v>296</v>
      </c>
      <c r="Z27" s="122" t="s">
        <v>743</v>
      </c>
      <c r="AA27" s="98" t="s">
        <v>296</v>
      </c>
      <c r="AB27" t="s">
        <v>859</v>
      </c>
      <c r="AC27" s="102" t="s">
        <v>296</v>
      </c>
      <c r="AD27" s="122" t="s">
        <v>1226</v>
      </c>
      <c r="AE27" s="98" t="s">
        <v>296</v>
      </c>
      <c r="AF27" s="194" t="s">
        <v>136</v>
      </c>
      <c r="AG27" s="116" t="s">
        <v>295</v>
      </c>
      <c r="AH27" s="126" t="s">
        <v>1051</v>
      </c>
      <c r="AI27" s="98" t="s">
        <v>296</v>
      </c>
      <c r="AJ27" s="121" t="s">
        <v>877</v>
      </c>
      <c r="AK27" s="98" t="s">
        <v>296</v>
      </c>
      <c r="AL27" s="122" t="s">
        <v>896</v>
      </c>
      <c r="AM27" s="98" t="s">
        <v>296</v>
      </c>
      <c r="AN27" s="19" t="s">
        <v>913</v>
      </c>
      <c r="AO27" s="97" t="s">
        <v>295</v>
      </c>
      <c r="AP27" s="110"/>
      <c r="AQ27" s="98" t="s">
        <v>295</v>
      </c>
      <c r="AR27" s="104"/>
      <c r="AS27" s="97" t="s">
        <v>296</v>
      </c>
      <c r="AT27" s="211" t="s">
        <v>1366</v>
      </c>
      <c r="AU27" s="73"/>
      <c r="AV27" s="73"/>
      <c r="AW27" s="73"/>
      <c r="AX27" s="73"/>
      <c r="AY27" s="73"/>
      <c r="AZ27" s="73"/>
      <c r="BA27" s="73"/>
    </row>
    <row r="28" spans="1:53" ht="72" x14ac:dyDescent="0.3">
      <c r="A28" s="41" t="s">
        <v>139</v>
      </c>
      <c r="B28" s="2" t="s">
        <v>992</v>
      </c>
      <c r="C28" s="97" t="s">
        <v>296</v>
      </c>
      <c r="D28"/>
      <c r="E28" s="97" t="s">
        <v>295</v>
      </c>
      <c r="F28" s="104"/>
      <c r="G28" s="133" t="s">
        <v>296</v>
      </c>
      <c r="H28" s="103" t="s">
        <v>1050</v>
      </c>
      <c r="I28" s="98" t="s">
        <v>295</v>
      </c>
      <c r="J28" s="103"/>
      <c r="K28" s="99" t="s">
        <v>295</v>
      </c>
      <c r="L28" s="108"/>
      <c r="M28" s="100" t="s">
        <v>296</v>
      </c>
      <c r="N28" s="151" t="s">
        <v>1093</v>
      </c>
      <c r="O28" s="97" t="s">
        <v>296</v>
      </c>
      <c r="P28" s="122" t="s">
        <v>716</v>
      </c>
      <c r="Q28" s="98" t="s">
        <v>295</v>
      </c>
      <c r="R28" s="104"/>
      <c r="S28" s="98" t="s">
        <v>295</v>
      </c>
      <c r="T28" s="104"/>
      <c r="U28" s="100" t="s">
        <v>295</v>
      </c>
      <c r="V28" s="112"/>
      <c r="W28" s="98" t="s">
        <v>295</v>
      </c>
      <c r="X28" s="104"/>
      <c r="Y28" s="98" t="s">
        <v>295</v>
      </c>
      <c r="Z28" s="104"/>
      <c r="AA28" s="98" t="s">
        <v>295</v>
      </c>
      <c r="AB28" s="104"/>
      <c r="AC28" s="102" t="s">
        <v>296</v>
      </c>
      <c r="AD28" s="187" t="s">
        <v>1227</v>
      </c>
      <c r="AE28" s="193" t="s">
        <v>296</v>
      </c>
      <c r="AF28" s="195" t="s">
        <v>1264</v>
      </c>
      <c r="AG28" s="114" t="s">
        <v>296</v>
      </c>
      <c r="AH28" s="111"/>
      <c r="AI28" s="98" t="s">
        <v>296</v>
      </c>
      <c r="AJ28" s="119" t="s">
        <v>141</v>
      </c>
      <c r="AK28" s="98" t="s">
        <v>295</v>
      </c>
      <c r="AL28" s="104"/>
      <c r="AM28" s="204" t="s">
        <v>295</v>
      </c>
      <c r="AN28" s="115"/>
      <c r="AO28" s="97" t="s">
        <v>295</v>
      </c>
      <c r="AP28" s="110"/>
      <c r="AQ28" s="98" t="s">
        <v>295</v>
      </c>
      <c r="AR28" s="104"/>
      <c r="AS28" s="207" t="s">
        <v>310</v>
      </c>
      <c r="AT28" s="208" t="s">
        <v>1365</v>
      </c>
      <c r="AU28" s="73"/>
      <c r="AV28" s="73"/>
      <c r="AW28" s="73"/>
      <c r="AX28" s="73"/>
      <c r="AY28" s="73"/>
      <c r="AZ28" s="73"/>
      <c r="BA28" s="73"/>
    </row>
    <row r="29" spans="1:53" ht="61.95" customHeight="1" x14ac:dyDescent="0.3">
      <c r="A29" s="41" t="s">
        <v>142</v>
      </c>
      <c r="B29" s="2" t="s">
        <v>326</v>
      </c>
      <c r="C29" s="97" t="s">
        <v>296</v>
      </c>
      <c r="D29" s="122" t="s">
        <v>1000</v>
      </c>
      <c r="E29" s="127" t="s">
        <v>295</v>
      </c>
      <c r="F29" s="124" t="s">
        <v>1021</v>
      </c>
      <c r="G29" s="98" t="s">
        <v>296</v>
      </c>
      <c r="H29" s="122" t="s">
        <v>804</v>
      </c>
      <c r="I29" s="98" t="s">
        <v>295</v>
      </c>
      <c r="J29" s="103"/>
      <c r="K29" s="140" t="s">
        <v>295</v>
      </c>
      <c r="L29" s="139"/>
      <c r="M29" s="100" t="s">
        <v>296</v>
      </c>
      <c r="N29" s="122" t="s">
        <v>155</v>
      </c>
      <c r="O29" s="97" t="s">
        <v>295</v>
      </c>
      <c r="P29" s="115"/>
      <c r="Q29" s="161" t="s">
        <v>295</v>
      </c>
      <c r="R29" s="19"/>
      <c r="S29" s="98" t="s">
        <v>296</v>
      </c>
      <c r="T29" s="122" t="s">
        <v>837</v>
      </c>
      <c r="U29" s="167" t="s">
        <v>295</v>
      </c>
      <c r="V29" s="124"/>
      <c r="W29" s="98" t="s">
        <v>295</v>
      </c>
      <c r="X29" s="115"/>
      <c r="Y29" s="98" t="s">
        <v>296</v>
      </c>
      <c r="Z29" s="122" t="s">
        <v>152</v>
      </c>
      <c r="AA29" s="98" t="s">
        <v>296</v>
      </c>
      <c r="AB29" s="19" t="s">
        <v>1199</v>
      </c>
      <c r="AC29" s="102" t="s">
        <v>296</v>
      </c>
      <c r="AD29" t="s">
        <v>1229</v>
      </c>
      <c r="AE29" s="98" t="s">
        <v>296</v>
      </c>
      <c r="AF29" s="122" t="s">
        <v>144</v>
      </c>
      <c r="AG29" s="191" t="s">
        <v>310</v>
      </c>
      <c r="AH29" s="124" t="s">
        <v>1281</v>
      </c>
      <c r="AI29" s="98" t="s">
        <v>296</v>
      </c>
      <c r="AJ29" s="121" t="s">
        <v>1400</v>
      </c>
      <c r="AK29" s="98" t="s">
        <v>295</v>
      </c>
      <c r="AL29" s="19"/>
      <c r="AM29" s="204" t="s">
        <v>295</v>
      </c>
      <c r="AN29" s="19"/>
      <c r="AO29" s="97" t="s">
        <v>295</v>
      </c>
      <c r="AP29" s="110"/>
      <c r="AQ29" s="98" t="s">
        <v>295</v>
      </c>
      <c r="AR29" s="115"/>
      <c r="AS29" s="97" t="s">
        <v>295</v>
      </c>
      <c r="AT29" s="211" t="s">
        <v>1369</v>
      </c>
      <c r="AU29" s="73"/>
      <c r="AV29" s="73"/>
      <c r="AW29" s="73"/>
      <c r="AX29" s="73"/>
      <c r="AY29" s="73"/>
      <c r="AZ29" s="73"/>
      <c r="BA29" s="73"/>
    </row>
    <row r="30" spans="1:53" ht="40.950000000000003" customHeight="1" x14ac:dyDescent="0.3">
      <c r="A30" s="41" t="s">
        <v>146</v>
      </c>
      <c r="B30" s="129" t="s">
        <v>327</v>
      </c>
      <c r="C30" s="127" t="s">
        <v>310</v>
      </c>
      <c r="D30" s="124" t="s">
        <v>1001</v>
      </c>
      <c r="E30" s="97" t="s">
        <v>296</v>
      </c>
      <c r="F30" s="122" t="s">
        <v>780</v>
      </c>
      <c r="G30" s="98" t="s">
        <v>296</v>
      </c>
      <c r="H30" s="122" t="s">
        <v>804</v>
      </c>
      <c r="I30" s="133" t="s">
        <v>295</v>
      </c>
      <c r="J30" s="119"/>
      <c r="K30" s="140" t="s">
        <v>295</v>
      </c>
      <c r="L30" s="139"/>
      <c r="M30" s="150" t="s">
        <v>296</v>
      </c>
      <c r="N30" s="152" t="s">
        <v>1095</v>
      </c>
      <c r="O30" s="97" t="s">
        <v>295</v>
      </c>
      <c r="P30" s="115"/>
      <c r="Q30" s="161" t="s">
        <v>295</v>
      </c>
      <c r="R30" s="104"/>
      <c r="S30" s="98" t="s">
        <v>296</v>
      </c>
      <c r="T30" s="122" t="s">
        <v>837</v>
      </c>
      <c r="U30" s="100" t="s">
        <v>295</v>
      </c>
      <c r="V30" s="101"/>
      <c r="W30" s="98" t="s">
        <v>296</v>
      </c>
      <c r="X30" t="s">
        <v>849</v>
      </c>
      <c r="Y30" s="98" t="s">
        <v>296</v>
      </c>
      <c r="Z30" s="19" t="s">
        <v>152</v>
      </c>
      <c r="AA30" s="98" t="s">
        <v>296</v>
      </c>
      <c r="AB30" t="s">
        <v>1199</v>
      </c>
      <c r="AC30" s="102" t="s">
        <v>296</v>
      </c>
      <c r="AD30" t="s">
        <v>1230</v>
      </c>
      <c r="AE30" s="98" t="s">
        <v>296</v>
      </c>
      <c r="AF30" t="s">
        <v>144</v>
      </c>
      <c r="AG30" s="98" t="s">
        <v>296</v>
      </c>
      <c r="AH30" s="111" t="s">
        <v>955</v>
      </c>
      <c r="AI30" s="98" t="s">
        <v>296</v>
      </c>
      <c r="AJ30" s="122" t="s">
        <v>1401</v>
      </c>
      <c r="AK30" s="98" t="s">
        <v>295</v>
      </c>
      <c r="AL30" s="104"/>
      <c r="AM30" s="204" t="s">
        <v>295</v>
      </c>
      <c r="AN30" s="115" t="s">
        <v>914</v>
      </c>
      <c r="AO30" s="97" t="s">
        <v>295</v>
      </c>
      <c r="AP30" s="110"/>
      <c r="AQ30" s="98" t="s">
        <v>296</v>
      </c>
      <c r="AR30" t="s">
        <v>148</v>
      </c>
      <c r="AS30" s="97" t="s">
        <v>296</v>
      </c>
      <c r="AT30" s="125" t="s">
        <v>149</v>
      </c>
      <c r="AU30" s="73"/>
      <c r="AV30" s="73"/>
      <c r="AW30" s="73"/>
      <c r="AX30" s="73"/>
      <c r="AY30" s="73"/>
      <c r="AZ30" s="73"/>
      <c r="BA30" s="73"/>
    </row>
    <row r="31" spans="1:53" ht="86.4" x14ac:dyDescent="0.3">
      <c r="A31" s="41" t="s">
        <v>150</v>
      </c>
      <c r="B31" s="2" t="s">
        <v>328</v>
      </c>
      <c r="C31" s="97" t="s">
        <v>296</v>
      </c>
      <c r="D31" s="122" t="s">
        <v>1000</v>
      </c>
      <c r="E31" s="97" t="s">
        <v>296</v>
      </c>
      <c r="F31" s="122" t="s">
        <v>780</v>
      </c>
      <c r="G31" s="133" t="s">
        <v>296</v>
      </c>
      <c r="H31" s="103" t="s">
        <v>804</v>
      </c>
      <c r="I31" s="133" t="s">
        <v>295</v>
      </c>
      <c r="J31" s="136"/>
      <c r="K31" s="140" t="s">
        <v>295</v>
      </c>
      <c r="L31" s="139"/>
      <c r="M31" s="150" t="s">
        <v>296</v>
      </c>
      <c r="N31" s="122" t="s">
        <v>1094</v>
      </c>
      <c r="O31" s="97" t="s">
        <v>295</v>
      </c>
      <c r="P31" s="115"/>
      <c r="Q31" s="161" t="s">
        <v>295</v>
      </c>
      <c r="R31" s="104"/>
      <c r="S31" s="98" t="s">
        <v>296</v>
      </c>
      <c r="T31" s="104" t="s">
        <v>837</v>
      </c>
      <c r="U31" s="100" t="s">
        <v>296</v>
      </c>
      <c r="V31" t="s">
        <v>729</v>
      </c>
      <c r="W31" s="98" t="s">
        <v>296</v>
      </c>
      <c r="X31" s="179" t="s">
        <v>1172</v>
      </c>
      <c r="Y31" s="98" t="s">
        <v>296</v>
      </c>
      <c r="Z31" s="122" t="s">
        <v>152</v>
      </c>
      <c r="AA31" s="98" t="s">
        <v>296</v>
      </c>
      <c r="AB31" s="115" t="s">
        <v>860</v>
      </c>
      <c r="AC31" s="102" t="s">
        <v>296</v>
      </c>
      <c r="AD31" t="s">
        <v>1230</v>
      </c>
      <c r="AE31" s="98" t="s">
        <v>296</v>
      </c>
      <c r="AF31" s="19" t="s">
        <v>144</v>
      </c>
      <c r="AG31" s="98" t="s">
        <v>296</v>
      </c>
      <c r="AH31" s="124" t="s">
        <v>1281</v>
      </c>
      <c r="AI31" s="98" t="s">
        <v>296</v>
      </c>
      <c r="AJ31" s="121" t="s">
        <v>878</v>
      </c>
      <c r="AK31" s="204" t="s">
        <v>296</v>
      </c>
      <c r="AL31" s="19" t="s">
        <v>1301</v>
      </c>
      <c r="AM31" s="204" t="s">
        <v>296</v>
      </c>
      <c r="AN31" s="20" t="s">
        <v>1318</v>
      </c>
      <c r="AO31" s="97" t="s">
        <v>295</v>
      </c>
      <c r="AP31" s="110"/>
      <c r="AQ31" s="98" t="s">
        <v>295</v>
      </c>
      <c r="AR31" s="115"/>
      <c r="AS31" s="97" t="s">
        <v>295</v>
      </c>
      <c r="AT31" s="105"/>
      <c r="AU31" s="73"/>
      <c r="AV31" s="73"/>
      <c r="AW31" s="73"/>
      <c r="AX31" s="73"/>
      <c r="AY31" s="73"/>
      <c r="AZ31" s="73"/>
      <c r="BA31" s="73"/>
    </row>
    <row r="32" spans="1:53" ht="86.1" customHeight="1" x14ac:dyDescent="0.3">
      <c r="A32" s="41" t="s">
        <v>153</v>
      </c>
      <c r="B32" s="2" t="s">
        <v>329</v>
      </c>
      <c r="C32" s="97" t="s">
        <v>296</v>
      </c>
      <c r="D32" s="19" t="s">
        <v>1002</v>
      </c>
      <c r="E32" s="127" t="s">
        <v>310</v>
      </c>
      <c r="F32" s="104" t="s">
        <v>1023</v>
      </c>
      <c r="G32" s="98" t="s">
        <v>296</v>
      </c>
      <c r="H32" t="s">
        <v>804</v>
      </c>
      <c r="I32" s="98" t="s">
        <v>295</v>
      </c>
      <c r="J32" s="103"/>
      <c r="K32" s="140" t="s">
        <v>295</v>
      </c>
      <c r="L32" s="108"/>
      <c r="M32" s="100" t="s">
        <v>296</v>
      </c>
      <c r="N32" t="s">
        <v>703</v>
      </c>
      <c r="O32" s="97" t="s">
        <v>295</v>
      </c>
      <c r="P32" s="104"/>
      <c r="Q32" s="98" t="s">
        <v>295</v>
      </c>
      <c r="R32" s="104"/>
      <c r="S32" s="98" t="s">
        <v>296</v>
      </c>
      <c r="T32" s="104" t="s">
        <v>837</v>
      </c>
      <c r="U32" s="100" t="s">
        <v>296</v>
      </c>
      <c r="V32" t="s">
        <v>729</v>
      </c>
      <c r="W32" s="98" t="s">
        <v>296</v>
      </c>
      <c r="X32" s="104" t="s">
        <v>849</v>
      </c>
      <c r="Y32" s="98" t="s">
        <v>296</v>
      </c>
      <c r="Z32" t="s">
        <v>152</v>
      </c>
      <c r="AA32" s="178" t="s">
        <v>296</v>
      </c>
      <c r="AB32" s="115" t="s">
        <v>1200</v>
      </c>
      <c r="AC32" s="102" t="s">
        <v>296</v>
      </c>
      <c r="AD32" t="s">
        <v>1230</v>
      </c>
      <c r="AE32" s="98" t="s">
        <v>296</v>
      </c>
      <c r="AF32" s="197" t="s">
        <v>1266</v>
      </c>
      <c r="AG32" s="98" t="s">
        <v>296</v>
      </c>
      <c r="AH32" s="126" t="s">
        <v>1282</v>
      </c>
      <c r="AI32" s="98" t="s">
        <v>310</v>
      </c>
      <c r="AJ32" s="223" t="s">
        <v>975</v>
      </c>
      <c r="AK32" s="98" t="s">
        <v>295</v>
      </c>
      <c r="AL32" s="104"/>
      <c r="AM32" s="98" t="s">
        <v>296</v>
      </c>
      <c r="AN32" s="19" t="s">
        <v>1317</v>
      </c>
      <c r="AO32" s="97" t="s">
        <v>295</v>
      </c>
      <c r="AP32" s="110"/>
      <c r="AQ32" s="98" t="s">
        <v>295</v>
      </c>
      <c r="AR32" s="104"/>
      <c r="AS32" s="97" t="s">
        <v>295</v>
      </c>
      <c r="AT32" s="110"/>
      <c r="AU32" s="73"/>
      <c r="AV32" s="73"/>
      <c r="AW32" s="73"/>
      <c r="AX32" s="73"/>
      <c r="AY32" s="73"/>
      <c r="AZ32" s="73"/>
      <c r="BA32" s="73"/>
    </row>
    <row r="33" spans="1:53" ht="84" customHeight="1" x14ac:dyDescent="0.3">
      <c r="A33" s="41" t="s">
        <v>156</v>
      </c>
      <c r="B33" s="2" t="s">
        <v>330</v>
      </c>
      <c r="C33" s="97" t="s">
        <v>296</v>
      </c>
      <c r="D33" s="19" t="s">
        <v>760</v>
      </c>
      <c r="E33" s="97" t="s">
        <v>295</v>
      </c>
      <c r="F33" s="130" t="s">
        <v>1022</v>
      </c>
      <c r="G33" s="98" t="s">
        <v>296</v>
      </c>
      <c r="H33" s="103" t="s">
        <v>805</v>
      </c>
      <c r="I33" s="98" t="s">
        <v>295</v>
      </c>
      <c r="J33" s="107"/>
      <c r="K33" s="140" t="s">
        <v>295</v>
      </c>
      <c r="L33" s="108"/>
      <c r="M33" s="100" t="s">
        <v>296</v>
      </c>
      <c r="N33" s="122" t="s">
        <v>701</v>
      </c>
      <c r="O33" s="97" t="s">
        <v>295</v>
      </c>
      <c r="P33" s="104"/>
      <c r="Q33" s="98" t="s">
        <v>295</v>
      </c>
      <c r="R33" s="104"/>
      <c r="S33" s="98" t="s">
        <v>296</v>
      </c>
      <c r="T33" s="104" t="s">
        <v>837</v>
      </c>
      <c r="U33" s="100" t="s">
        <v>296</v>
      </c>
      <c r="V33" t="s">
        <v>729</v>
      </c>
      <c r="W33" s="178" t="s">
        <v>296</v>
      </c>
      <c r="X33" s="104" t="s">
        <v>849</v>
      </c>
      <c r="Y33" s="98" t="s">
        <v>296</v>
      </c>
      <c r="Z33" t="s">
        <v>152</v>
      </c>
      <c r="AA33" s="98" t="s">
        <v>296</v>
      </c>
      <c r="AB33" s="104" t="s">
        <v>860</v>
      </c>
      <c r="AC33" s="102" t="s">
        <v>296</v>
      </c>
      <c r="AD33" s="180" t="s">
        <v>1228</v>
      </c>
      <c r="AE33" s="98" t="s">
        <v>295</v>
      </c>
      <c r="AF33" s="196" t="s">
        <v>1265</v>
      </c>
      <c r="AG33" s="191" t="s">
        <v>295</v>
      </c>
      <c r="AH33" s="122"/>
      <c r="AI33" s="98" t="s">
        <v>295</v>
      </c>
      <c r="AJ33" s="224" t="s">
        <v>1402</v>
      </c>
      <c r="AK33" s="98" t="s">
        <v>295</v>
      </c>
      <c r="AL33" s="104"/>
      <c r="AM33" s="98" t="s">
        <v>296</v>
      </c>
      <c r="AN33" s="19" t="s">
        <v>1317</v>
      </c>
      <c r="AO33" s="97" t="s">
        <v>295</v>
      </c>
      <c r="AP33" s="110"/>
      <c r="AQ33" s="98" t="s">
        <v>295</v>
      </c>
      <c r="AR33" s="104"/>
      <c r="AS33" s="97" t="s">
        <v>295</v>
      </c>
      <c r="AT33" s="110"/>
      <c r="AU33" s="73"/>
      <c r="AV33" s="73"/>
      <c r="AW33" s="73"/>
      <c r="AX33" s="73"/>
      <c r="AY33" s="73"/>
      <c r="AZ33" s="73"/>
      <c r="BA33" s="73"/>
    </row>
    <row r="34" spans="1:53" ht="79.2" customHeight="1" x14ac:dyDescent="0.3">
      <c r="A34" s="41" t="s">
        <v>158</v>
      </c>
      <c r="B34" s="2" t="s">
        <v>331</v>
      </c>
      <c r="C34" s="97" t="s">
        <v>296</v>
      </c>
      <c r="D34" s="19" t="s">
        <v>760</v>
      </c>
      <c r="E34" s="97" t="s">
        <v>295</v>
      </c>
      <c r="F34" s="104"/>
      <c r="G34" s="98" t="s">
        <v>295</v>
      </c>
      <c r="H34" s="103"/>
      <c r="I34" s="98" t="s">
        <v>295</v>
      </c>
      <c r="J34" s="107"/>
      <c r="K34" s="99" t="s">
        <v>295</v>
      </c>
      <c r="L34" s="108"/>
      <c r="M34" s="100" t="s">
        <v>296</v>
      </c>
      <c r="N34" s="112" t="s">
        <v>703</v>
      </c>
      <c r="O34" s="97" t="s">
        <v>295</v>
      </c>
      <c r="P34" s="104"/>
      <c r="Q34" s="98" t="s">
        <v>295</v>
      </c>
      <c r="R34" s="104"/>
      <c r="S34" s="98" t="s">
        <v>296</v>
      </c>
      <c r="T34" s="115" t="s">
        <v>837</v>
      </c>
      <c r="U34" s="100" t="s">
        <v>296</v>
      </c>
      <c r="V34" t="s">
        <v>729</v>
      </c>
      <c r="W34" s="98" t="s">
        <v>296</v>
      </c>
      <c r="X34" t="s">
        <v>849</v>
      </c>
      <c r="Y34" s="98" t="s">
        <v>296</v>
      </c>
      <c r="Z34" t="s">
        <v>152</v>
      </c>
      <c r="AA34" s="98" t="s">
        <v>296</v>
      </c>
      <c r="AB34" s="104" t="s">
        <v>860</v>
      </c>
      <c r="AC34" s="102" t="s">
        <v>296</v>
      </c>
      <c r="AD34" t="s">
        <v>1230</v>
      </c>
      <c r="AE34" s="98" t="s">
        <v>295</v>
      </c>
      <c r="AF34" s="104"/>
      <c r="AG34" s="191" t="s">
        <v>295</v>
      </c>
      <c r="AH34" s="192"/>
      <c r="AI34" s="98" t="s">
        <v>295</v>
      </c>
      <c r="AJ34" s="109"/>
      <c r="AK34" s="98" t="s">
        <v>295</v>
      </c>
      <c r="AL34" s="104"/>
      <c r="AM34" s="98" t="s">
        <v>296</v>
      </c>
      <c r="AN34" s="104" t="s">
        <v>916</v>
      </c>
      <c r="AO34" s="97" t="s">
        <v>295</v>
      </c>
      <c r="AP34" s="110"/>
      <c r="AQ34" s="98" t="s">
        <v>295</v>
      </c>
      <c r="AR34" s="104"/>
      <c r="AS34" s="97" t="s">
        <v>295</v>
      </c>
      <c r="AT34" s="110"/>
      <c r="AU34" s="73"/>
      <c r="AV34" s="73"/>
      <c r="AW34" s="73"/>
      <c r="AX34" s="73"/>
      <c r="AY34" s="73"/>
      <c r="AZ34" s="73"/>
      <c r="BA34" s="73"/>
    </row>
    <row r="35" spans="1:53" ht="78.900000000000006" customHeight="1" x14ac:dyDescent="0.3">
      <c r="A35" s="41" t="s">
        <v>160</v>
      </c>
      <c r="B35" s="2" t="s">
        <v>332</v>
      </c>
      <c r="C35" s="97" t="s">
        <v>296</v>
      </c>
      <c r="D35" s="122" t="s">
        <v>761</v>
      </c>
      <c r="E35" s="97" t="s">
        <v>296</v>
      </c>
      <c r="F35" s="122" t="s">
        <v>781</v>
      </c>
      <c r="G35" s="98" t="s">
        <v>296</v>
      </c>
      <c r="H35" s="122" t="s">
        <v>933</v>
      </c>
      <c r="I35" s="98" t="s">
        <v>295</v>
      </c>
      <c r="J35" s="119"/>
      <c r="K35" s="140" t="s">
        <v>295</v>
      </c>
      <c r="L35" s="138" t="s">
        <v>1075</v>
      </c>
      <c r="M35" s="100" t="s">
        <v>296</v>
      </c>
      <c r="N35" s="126" t="s">
        <v>1097</v>
      </c>
      <c r="O35" s="97" t="s">
        <v>296</v>
      </c>
      <c r="P35" s="122" t="s">
        <v>717</v>
      </c>
      <c r="Q35" s="98" t="s">
        <v>296</v>
      </c>
      <c r="R35" s="19" t="s">
        <v>163</v>
      </c>
      <c r="S35" s="98" t="s">
        <v>296</v>
      </c>
      <c r="T35" s="122" t="s">
        <v>939</v>
      </c>
      <c r="U35" s="100" t="s">
        <v>296</v>
      </c>
      <c r="V35" s="152" t="s">
        <v>1158</v>
      </c>
      <c r="W35" s="98" t="s">
        <v>296</v>
      </c>
      <c r="X35" s="122" t="s">
        <v>943</v>
      </c>
      <c r="Y35" s="98" t="s">
        <v>296</v>
      </c>
      <c r="Z35" s="19" t="s">
        <v>970</v>
      </c>
      <c r="AA35" s="98" t="s">
        <v>296</v>
      </c>
      <c r="AB35" s="126" t="s">
        <v>1201</v>
      </c>
      <c r="AC35" s="102" t="s">
        <v>296</v>
      </c>
      <c r="AD35" t="s">
        <v>1231</v>
      </c>
      <c r="AE35" s="98" t="s">
        <v>296</v>
      </c>
      <c r="AF35" s="122" t="s">
        <v>164</v>
      </c>
      <c r="AG35" s="98" t="s">
        <v>296</v>
      </c>
      <c r="AH35" s="122" t="s">
        <v>1283</v>
      </c>
      <c r="AI35" s="98" t="s">
        <v>296</v>
      </c>
      <c r="AJ35" s="122" t="s">
        <v>947</v>
      </c>
      <c r="AK35" s="98" t="s">
        <v>296</v>
      </c>
      <c r="AL35" s="19" t="s">
        <v>897</v>
      </c>
      <c r="AM35" s="98" t="s">
        <v>296</v>
      </c>
      <c r="AN35" s="115" t="s">
        <v>917</v>
      </c>
      <c r="AO35" s="97" t="s">
        <v>296</v>
      </c>
      <c r="AP35" s="208" t="s">
        <v>658</v>
      </c>
      <c r="AQ35" s="98" t="s">
        <v>296</v>
      </c>
      <c r="AR35" s="122" t="s">
        <v>165</v>
      </c>
      <c r="AS35" s="97" t="s">
        <v>296</v>
      </c>
      <c r="AT35" s="125" t="s">
        <v>681</v>
      </c>
      <c r="AU35" s="73"/>
      <c r="AV35" s="73"/>
      <c r="AW35" s="73"/>
      <c r="AX35" s="73"/>
      <c r="AY35" s="73"/>
      <c r="AZ35" s="73"/>
      <c r="BA35" s="73"/>
    </row>
    <row r="36" spans="1:53" ht="72.599999999999994" customHeight="1" x14ac:dyDescent="0.3">
      <c r="A36" s="41" t="s">
        <v>166</v>
      </c>
      <c r="B36" s="2" t="s">
        <v>333</v>
      </c>
      <c r="C36" s="127" t="s">
        <v>295</v>
      </c>
      <c r="D36" s="122"/>
      <c r="E36" s="97" t="s">
        <v>296</v>
      </c>
      <c r="F36" s="124" t="s">
        <v>1025</v>
      </c>
      <c r="G36" s="98" t="s">
        <v>295</v>
      </c>
      <c r="H36" s="109"/>
      <c r="I36" s="98" t="s">
        <v>296</v>
      </c>
      <c r="J36" t="s">
        <v>1069</v>
      </c>
      <c r="K36" s="140" t="s">
        <v>295</v>
      </c>
      <c r="L36" s="108" t="s">
        <v>825</v>
      </c>
      <c r="M36" s="100" t="s">
        <v>296</v>
      </c>
      <c r="N36" s="126" t="s">
        <v>1098</v>
      </c>
      <c r="O36" s="97" t="s">
        <v>296</v>
      </c>
      <c r="P36" s="122" t="s">
        <v>717</v>
      </c>
      <c r="Q36" s="98" t="s">
        <v>296</v>
      </c>
      <c r="R36" s="19" t="s">
        <v>163</v>
      </c>
      <c r="S36" s="98" t="s">
        <v>296</v>
      </c>
      <c r="T36" t="s">
        <v>939</v>
      </c>
      <c r="U36" s="100" t="s">
        <v>296</v>
      </c>
      <c r="V36" s="122" t="s">
        <v>1158</v>
      </c>
      <c r="W36" s="178" t="s">
        <v>296</v>
      </c>
      <c r="X36" s="111" t="s">
        <v>1173</v>
      </c>
      <c r="Y36" s="98" t="s">
        <v>296</v>
      </c>
      <c r="Z36" s="19" t="s">
        <v>970</v>
      </c>
      <c r="AA36" s="98" t="s">
        <v>296</v>
      </c>
      <c r="AB36" s="126" t="s">
        <v>1201</v>
      </c>
      <c r="AC36" s="102" t="s">
        <v>296</v>
      </c>
      <c r="AD36" t="s">
        <v>1232</v>
      </c>
      <c r="AE36" s="98" t="s">
        <v>296</v>
      </c>
      <c r="AF36" s="122" t="s">
        <v>1267</v>
      </c>
      <c r="AG36" s="191" t="s">
        <v>296</v>
      </c>
      <c r="AH36" s="192" t="s">
        <v>1284</v>
      </c>
      <c r="AI36" s="98" t="s">
        <v>296</v>
      </c>
      <c r="AJ36" s="224" t="s">
        <v>1403</v>
      </c>
      <c r="AK36" s="98" t="s">
        <v>296</v>
      </c>
      <c r="AL36" s="19" t="s">
        <v>899</v>
      </c>
      <c r="AM36" s="98" t="s">
        <v>296</v>
      </c>
      <c r="AN36" s="19" t="s">
        <v>916</v>
      </c>
      <c r="AO36" s="97" t="s">
        <v>296</v>
      </c>
      <c r="AP36" s="208" t="s">
        <v>659</v>
      </c>
      <c r="AQ36" s="98" t="s">
        <v>296</v>
      </c>
      <c r="AR36" s="122" t="s">
        <v>165</v>
      </c>
      <c r="AS36" s="97" t="s">
        <v>296</v>
      </c>
      <c r="AT36" s="208" t="s">
        <v>1370</v>
      </c>
      <c r="AU36" s="73"/>
      <c r="AV36" s="73"/>
      <c r="AW36" s="73"/>
      <c r="AX36" s="73"/>
      <c r="AY36" s="73"/>
      <c r="AZ36" s="73"/>
      <c r="BA36" s="73"/>
    </row>
    <row r="37" spans="1:53" ht="44.4" customHeight="1" x14ac:dyDescent="0.3">
      <c r="A37" s="41" t="s">
        <v>168</v>
      </c>
      <c r="B37" s="2" t="s">
        <v>334</v>
      </c>
      <c r="C37" s="97" t="s">
        <v>296</v>
      </c>
      <c r="D37" s="124" t="s">
        <v>1003</v>
      </c>
      <c r="E37" s="127" t="s">
        <v>295</v>
      </c>
      <c r="F37" s="124" t="s">
        <v>1026</v>
      </c>
      <c r="G37" s="98" t="s">
        <v>295</v>
      </c>
      <c r="H37" s="103"/>
      <c r="I37" s="98" t="s">
        <v>295</v>
      </c>
      <c r="J37" s="107"/>
      <c r="K37" s="140" t="s">
        <v>295</v>
      </c>
      <c r="L37" s="108" t="s">
        <v>824</v>
      </c>
      <c r="M37" s="100" t="s">
        <v>296</v>
      </c>
      <c r="N37" s="152" t="s">
        <v>1096</v>
      </c>
      <c r="O37" s="97" t="s">
        <v>296</v>
      </c>
      <c r="P37" s="122" t="s">
        <v>718</v>
      </c>
      <c r="Q37" s="98" t="s">
        <v>296</v>
      </c>
      <c r="R37" s="19" t="s">
        <v>965</v>
      </c>
      <c r="S37" s="98" t="s">
        <v>296</v>
      </c>
      <c r="T37" s="19" t="s">
        <v>838</v>
      </c>
      <c r="U37" s="100" t="s">
        <v>296</v>
      </c>
      <c r="V37" s="124" t="s">
        <v>730</v>
      </c>
      <c r="W37" s="98" t="s">
        <v>295</v>
      </c>
      <c r="X37" s="180" t="s">
        <v>1174</v>
      </c>
      <c r="Y37" s="98" t="s">
        <v>296</v>
      </c>
      <c r="Z37" s="19" t="s">
        <v>971</v>
      </c>
      <c r="AA37" s="98" t="s">
        <v>296</v>
      </c>
      <c r="AB37" s="19" t="s">
        <v>861</v>
      </c>
      <c r="AC37" s="102" t="s">
        <v>296</v>
      </c>
      <c r="AD37" s="122" t="s">
        <v>1233</v>
      </c>
      <c r="AE37" s="98" t="s">
        <v>296</v>
      </c>
      <c r="AF37" s="196" t="s">
        <v>1268</v>
      </c>
      <c r="AG37" s="191" t="s">
        <v>296</v>
      </c>
      <c r="AH37" s="111" t="s">
        <v>104</v>
      </c>
      <c r="AI37" s="98" t="s">
        <v>295</v>
      </c>
      <c r="AJ37" s="223" t="s">
        <v>1404</v>
      </c>
      <c r="AK37" s="98" t="s">
        <v>296</v>
      </c>
      <c r="AL37" s="19" t="s">
        <v>898</v>
      </c>
      <c r="AM37" s="98" t="s">
        <v>296</v>
      </c>
      <c r="AN37" s="115" t="s">
        <v>1319</v>
      </c>
      <c r="AO37" s="97" t="s">
        <v>296</v>
      </c>
      <c r="AP37" s="211" t="s">
        <v>660</v>
      </c>
      <c r="AQ37" s="213" t="s">
        <v>296</v>
      </c>
      <c r="AR37" s="20" t="s">
        <v>1354</v>
      </c>
      <c r="AS37" s="97" t="s">
        <v>296</v>
      </c>
      <c r="AT37" s="208" t="s">
        <v>1371</v>
      </c>
      <c r="AU37" s="73"/>
      <c r="AV37" s="73"/>
      <c r="AW37" s="73"/>
      <c r="AX37" s="73"/>
      <c r="AY37" s="73"/>
      <c r="AZ37" s="73"/>
      <c r="BA37" s="73"/>
    </row>
    <row r="38" spans="1:53" ht="65.400000000000006" customHeight="1" x14ac:dyDescent="0.3">
      <c r="A38" s="41" t="s">
        <v>170</v>
      </c>
      <c r="B38" s="2" t="s">
        <v>335</v>
      </c>
      <c r="C38" s="97" t="s">
        <v>296</v>
      </c>
      <c r="D38" s="122" t="s">
        <v>1004</v>
      </c>
      <c r="E38" s="97" t="s">
        <v>296</v>
      </c>
      <c r="F38" s="124" t="s">
        <v>1027</v>
      </c>
      <c r="G38" s="98" t="s">
        <v>295</v>
      </c>
      <c r="H38" s="103"/>
      <c r="I38" s="98" t="s">
        <v>296</v>
      </c>
      <c r="J38" s="135" t="s">
        <v>172</v>
      </c>
      <c r="K38" s="140" t="s">
        <v>295</v>
      </c>
      <c r="L38" s="108" t="s">
        <v>824</v>
      </c>
      <c r="M38" s="100" t="s">
        <v>296</v>
      </c>
      <c r="N38" s="153" t="s">
        <v>1099</v>
      </c>
      <c r="O38" s="97" t="s">
        <v>296</v>
      </c>
      <c r="P38" s="122" t="s">
        <v>718</v>
      </c>
      <c r="Q38" s="98" t="s">
        <v>296</v>
      </c>
      <c r="R38" s="19" t="s">
        <v>1136</v>
      </c>
      <c r="S38" s="98" t="s">
        <v>296</v>
      </c>
      <c r="T38" s="19" t="s">
        <v>839</v>
      </c>
      <c r="U38" s="100" t="s">
        <v>295</v>
      </c>
      <c r="V38" s="124" t="s">
        <v>730</v>
      </c>
      <c r="W38" s="98" t="s">
        <v>296</v>
      </c>
      <c r="X38" s="19" t="s">
        <v>850</v>
      </c>
      <c r="Y38" s="98" t="s">
        <v>296</v>
      </c>
      <c r="Z38" s="19" t="s">
        <v>971</v>
      </c>
      <c r="AA38" s="98" t="s">
        <v>295</v>
      </c>
      <c r="AB38" s="104"/>
      <c r="AC38" s="102" t="s">
        <v>296</v>
      </c>
      <c r="AD38" s="184" t="s">
        <v>1234</v>
      </c>
      <c r="AE38" s="98" t="s">
        <v>296</v>
      </c>
      <c r="AF38" s="196" t="s">
        <v>1269</v>
      </c>
      <c r="AG38" s="98" t="s">
        <v>296</v>
      </c>
      <c r="AH38" s="111" t="s">
        <v>104</v>
      </c>
      <c r="AI38" s="98" t="s">
        <v>295</v>
      </c>
      <c r="AJ38" s="223" t="s">
        <v>1405</v>
      </c>
      <c r="AK38" s="98" t="s">
        <v>295</v>
      </c>
      <c r="AL38" s="104"/>
      <c r="AM38" s="98" t="s">
        <v>296</v>
      </c>
      <c r="AN38" s="104" t="s">
        <v>145</v>
      </c>
      <c r="AO38" s="97" t="s">
        <v>296</v>
      </c>
      <c r="AP38" s="208" t="s">
        <v>661</v>
      </c>
      <c r="AQ38" s="213" t="s">
        <v>296</v>
      </c>
      <c r="AR38" s="20" t="s">
        <v>1354</v>
      </c>
      <c r="AS38" s="97" t="s">
        <v>296</v>
      </c>
      <c r="AT38" s="125" t="s">
        <v>1372</v>
      </c>
      <c r="AU38" s="73"/>
      <c r="AV38" s="73"/>
      <c r="AW38" s="73"/>
      <c r="AX38" s="73"/>
      <c r="AY38" s="73"/>
      <c r="AZ38" s="73"/>
      <c r="BA38" s="73"/>
    </row>
    <row r="39" spans="1:53" ht="57.6" customHeight="1" x14ac:dyDescent="0.3">
      <c r="A39" s="41" t="s">
        <v>173</v>
      </c>
      <c r="B39" s="2" t="s">
        <v>336</v>
      </c>
      <c r="C39" s="97" t="s">
        <v>296</v>
      </c>
      <c r="D39" s="122" t="s">
        <v>1005</v>
      </c>
      <c r="E39" s="97" t="s">
        <v>296</v>
      </c>
      <c r="F39" s="124" t="s">
        <v>1028</v>
      </c>
      <c r="G39" s="133" t="s">
        <v>295</v>
      </c>
      <c r="H39" s="126" t="s">
        <v>1051</v>
      </c>
      <c r="I39" s="98" t="s">
        <v>295</v>
      </c>
      <c r="J39" s="107"/>
      <c r="K39" s="140" t="s">
        <v>295</v>
      </c>
      <c r="L39" s="108" t="s">
        <v>826</v>
      </c>
      <c r="M39" s="100" t="s">
        <v>296</v>
      </c>
      <c r="N39" s="126" t="s">
        <v>1100</v>
      </c>
      <c r="O39" s="97" t="s">
        <v>296</v>
      </c>
      <c r="P39" s="122" t="s">
        <v>718</v>
      </c>
      <c r="Q39" s="98" t="s">
        <v>296</v>
      </c>
      <c r="R39" s="19" t="s">
        <v>1137</v>
      </c>
      <c r="S39" s="98" t="s">
        <v>296</v>
      </c>
      <c r="T39" s="115" t="s">
        <v>839</v>
      </c>
      <c r="U39" s="167" t="s">
        <v>296</v>
      </c>
      <c r="V39" s="101" t="s">
        <v>1159</v>
      </c>
      <c r="W39" s="98" t="s">
        <v>296</v>
      </c>
      <c r="X39" s="104" t="s">
        <v>850</v>
      </c>
      <c r="Y39" s="98" t="s">
        <v>296</v>
      </c>
      <c r="Z39" s="19" t="s">
        <v>971</v>
      </c>
      <c r="AA39" s="98" t="s">
        <v>296</v>
      </c>
      <c r="AB39" s="19" t="s">
        <v>862</v>
      </c>
      <c r="AC39" s="102" t="s">
        <v>296</v>
      </c>
      <c r="AD39" s="180" t="s">
        <v>1235</v>
      </c>
      <c r="AE39" s="98" t="s">
        <v>296</v>
      </c>
      <c r="AF39" s="197" t="s">
        <v>1270</v>
      </c>
      <c r="AG39" s="98" t="s">
        <v>296</v>
      </c>
      <c r="AH39" s="122" t="s">
        <v>175</v>
      </c>
      <c r="AI39" s="213" t="s">
        <v>296</v>
      </c>
      <c r="AJ39" s="220" t="s">
        <v>1406</v>
      </c>
      <c r="AK39" s="98" t="s">
        <v>296</v>
      </c>
      <c r="AL39" s="122" t="s">
        <v>899</v>
      </c>
      <c r="AM39" s="98" t="s">
        <v>296</v>
      </c>
      <c r="AN39" s="115" t="s">
        <v>1320</v>
      </c>
      <c r="AO39" s="97" t="s">
        <v>295</v>
      </c>
      <c r="AP39" s="110"/>
      <c r="AQ39" s="213" t="s">
        <v>296</v>
      </c>
      <c r="AR39" s="104" t="s">
        <v>1353</v>
      </c>
      <c r="AS39" s="97" t="s">
        <v>296</v>
      </c>
      <c r="AT39" s="211" t="s">
        <v>1373</v>
      </c>
      <c r="AU39" s="73"/>
      <c r="AV39" s="73"/>
      <c r="AW39" s="73"/>
      <c r="AX39" s="73"/>
      <c r="AY39" s="73"/>
      <c r="AZ39" s="73"/>
      <c r="BA39" s="73"/>
    </row>
    <row r="40" spans="1:53" ht="74.400000000000006" customHeight="1" x14ac:dyDescent="0.3">
      <c r="A40" s="41" t="s">
        <v>176</v>
      </c>
      <c r="B40" s="2" t="s">
        <v>337</v>
      </c>
      <c r="C40" s="97" t="s">
        <v>296</v>
      </c>
      <c r="D40" s="122" t="s">
        <v>1006</v>
      </c>
      <c r="E40" s="127" t="s">
        <v>295</v>
      </c>
      <c r="F40" s="124" t="s">
        <v>1029</v>
      </c>
      <c r="G40" s="133" t="s">
        <v>295</v>
      </c>
      <c r="H40"/>
      <c r="I40" s="98" t="s">
        <v>295</v>
      </c>
      <c r="J40" s="107"/>
      <c r="K40" s="140" t="s">
        <v>295</v>
      </c>
      <c r="L40" s="108" t="s">
        <v>826</v>
      </c>
      <c r="M40" s="100" t="s">
        <v>296</v>
      </c>
      <c r="N40" s="126" t="s">
        <v>1101</v>
      </c>
      <c r="O40" s="97" t="s">
        <v>296</v>
      </c>
      <c r="P40" s="122" t="s">
        <v>718</v>
      </c>
      <c r="Q40" s="98" t="s">
        <v>296</v>
      </c>
      <c r="R40" s="19" t="s">
        <v>1138</v>
      </c>
      <c r="S40" s="98" t="s">
        <v>296</v>
      </c>
      <c r="T40" s="19" t="s">
        <v>840</v>
      </c>
      <c r="U40" s="167" t="s">
        <v>295</v>
      </c>
      <c r="V40" s="132" t="s">
        <v>1160</v>
      </c>
      <c r="W40" s="98" t="s">
        <v>296</v>
      </c>
      <c r="X40" s="104" t="s">
        <v>850</v>
      </c>
      <c r="Y40" s="98" t="s">
        <v>296</v>
      </c>
      <c r="Z40" s="19" t="s">
        <v>971</v>
      </c>
      <c r="AA40" s="98" t="s">
        <v>296</v>
      </c>
      <c r="AB40" s="19" t="s">
        <v>863</v>
      </c>
      <c r="AC40" s="102" t="s">
        <v>296</v>
      </c>
      <c r="AD40" s="180" t="s">
        <v>1236</v>
      </c>
      <c r="AE40" s="98" t="s">
        <v>296</v>
      </c>
      <c r="AF40" s="196" t="s">
        <v>1271</v>
      </c>
      <c r="AG40" s="98" t="s">
        <v>296</v>
      </c>
      <c r="AH40" s="111" t="s">
        <v>1285</v>
      </c>
      <c r="AI40" s="98" t="s">
        <v>295</v>
      </c>
      <c r="AJ40" s="223" t="s">
        <v>1407</v>
      </c>
      <c r="AK40" s="204" t="s">
        <v>296</v>
      </c>
      <c r="AL40" s="104" t="s">
        <v>899</v>
      </c>
      <c r="AM40" s="98" t="s">
        <v>296</v>
      </c>
      <c r="AN40" s="20" t="s">
        <v>1321</v>
      </c>
      <c r="AO40" s="97" t="s">
        <v>295</v>
      </c>
      <c r="AP40" s="208"/>
      <c r="AQ40" s="213" t="s">
        <v>296</v>
      </c>
      <c r="AR40" s="20" t="s">
        <v>1352</v>
      </c>
      <c r="AS40" s="97" t="s">
        <v>296</v>
      </c>
      <c r="AT40" s="211" t="s">
        <v>1374</v>
      </c>
      <c r="AU40" s="73"/>
      <c r="AV40" s="73"/>
      <c r="AW40" s="73"/>
      <c r="AX40" s="73"/>
      <c r="AY40" s="73"/>
      <c r="AZ40" s="73"/>
      <c r="BA40" s="73"/>
    </row>
    <row r="41" spans="1:53" ht="73.2" customHeight="1" x14ac:dyDescent="0.3">
      <c r="A41" s="41" t="s">
        <v>178</v>
      </c>
      <c r="B41" s="2" t="s">
        <v>338</v>
      </c>
      <c r="C41" s="97" t="s">
        <v>296</v>
      </c>
      <c r="D41" s="122" t="s">
        <v>1007</v>
      </c>
      <c r="E41" s="127" t="s">
        <v>295</v>
      </c>
      <c r="F41" s="124" t="s">
        <v>1024</v>
      </c>
      <c r="G41" s="133" t="s">
        <v>295</v>
      </c>
      <c r="H41"/>
      <c r="I41" s="133" t="s">
        <v>295</v>
      </c>
      <c r="J41" s="122"/>
      <c r="K41" s="140" t="s">
        <v>295</v>
      </c>
      <c r="L41" s="108" t="s">
        <v>827</v>
      </c>
      <c r="M41" s="100" t="s">
        <v>296</v>
      </c>
      <c r="N41" s="122" t="s">
        <v>704</v>
      </c>
      <c r="O41" s="97" t="s">
        <v>296</v>
      </c>
      <c r="P41" s="122" t="s">
        <v>718</v>
      </c>
      <c r="Q41" s="98" t="s">
        <v>296</v>
      </c>
      <c r="R41" s="19" t="s">
        <v>1138</v>
      </c>
      <c r="S41" s="98" t="s">
        <v>296</v>
      </c>
      <c r="T41" s="19" t="s">
        <v>839</v>
      </c>
      <c r="U41" s="167" t="s">
        <v>295</v>
      </c>
      <c r="V41" s="132" t="s">
        <v>1160</v>
      </c>
      <c r="W41" s="98" t="s">
        <v>296</v>
      </c>
      <c r="X41" s="19" t="s">
        <v>851</v>
      </c>
      <c r="Y41" s="98" t="s">
        <v>296</v>
      </c>
      <c r="Z41" s="122" t="s">
        <v>1186</v>
      </c>
      <c r="AA41" s="98" t="s">
        <v>295</v>
      </c>
      <c r="AB41" s="104"/>
      <c r="AC41" s="102" t="s">
        <v>296</v>
      </c>
      <c r="AD41" s="180" t="s">
        <v>1237</v>
      </c>
      <c r="AE41" s="98" t="s">
        <v>296</v>
      </c>
      <c r="AF41" s="196" t="s">
        <v>1272</v>
      </c>
      <c r="AG41" s="98" t="s">
        <v>296</v>
      </c>
      <c r="AH41" s="124" t="s">
        <v>1286</v>
      </c>
      <c r="AI41" s="98" t="s">
        <v>296</v>
      </c>
      <c r="AJ41" s="220" t="s">
        <v>1409</v>
      </c>
      <c r="AK41" s="98" t="s">
        <v>296</v>
      </c>
      <c r="AL41" s="104" t="s">
        <v>899</v>
      </c>
      <c r="AM41" s="98" t="s">
        <v>296</v>
      </c>
      <c r="AN41" s="19" t="s">
        <v>1322</v>
      </c>
      <c r="AO41" s="97" t="s">
        <v>296</v>
      </c>
      <c r="AP41" s="211" t="s">
        <v>662</v>
      </c>
      <c r="AQ41" s="98" t="s">
        <v>295</v>
      </c>
      <c r="AR41" s="115"/>
      <c r="AS41" s="97" t="s">
        <v>296</v>
      </c>
      <c r="AT41" s="208" t="s">
        <v>1375</v>
      </c>
      <c r="AU41" s="73"/>
      <c r="AV41" s="73"/>
      <c r="AW41" s="73"/>
      <c r="AX41" s="73"/>
      <c r="AY41" s="73"/>
      <c r="AZ41" s="73"/>
      <c r="BA41" s="73"/>
    </row>
    <row r="42" spans="1:53" ht="63" customHeight="1" x14ac:dyDescent="0.3">
      <c r="A42" s="41" t="s">
        <v>181</v>
      </c>
      <c r="B42" s="2" t="s">
        <v>339</v>
      </c>
      <c r="C42" s="97" t="s">
        <v>296</v>
      </c>
      <c r="D42" s="122" t="s">
        <v>1007</v>
      </c>
      <c r="E42" s="97" t="s">
        <v>295</v>
      </c>
      <c r="F42" s="104"/>
      <c r="G42" s="133" t="s">
        <v>295</v>
      </c>
      <c r="H42"/>
      <c r="I42" s="98" t="s">
        <v>295</v>
      </c>
      <c r="J42" s="107"/>
      <c r="K42" s="140" t="s">
        <v>295</v>
      </c>
      <c r="L42" s="108" t="s">
        <v>827</v>
      </c>
      <c r="M42" s="100" t="s">
        <v>296</v>
      </c>
      <c r="N42" s="122" t="s">
        <v>704</v>
      </c>
      <c r="O42" s="97" t="s">
        <v>296</v>
      </c>
      <c r="P42" s="122" t="s">
        <v>719</v>
      </c>
      <c r="Q42" s="161" t="s">
        <v>296</v>
      </c>
      <c r="R42" s="104" t="s">
        <v>1138</v>
      </c>
      <c r="S42" s="98" t="s">
        <v>296</v>
      </c>
      <c r="T42" s="104" t="s">
        <v>839</v>
      </c>
      <c r="U42" s="172" t="s">
        <v>295</v>
      </c>
      <c r="V42" s="171" t="s">
        <v>1160</v>
      </c>
      <c r="W42" s="114" t="s">
        <v>295</v>
      </c>
      <c r="X42" s="104"/>
      <c r="Y42" s="98" t="s">
        <v>296</v>
      </c>
      <c r="Z42" s="19" t="s">
        <v>1186</v>
      </c>
      <c r="AA42" s="98" t="s">
        <v>295</v>
      </c>
      <c r="AB42" s="104"/>
      <c r="AC42" s="102" t="s">
        <v>296</v>
      </c>
      <c r="AD42" s="180" t="s">
        <v>1238</v>
      </c>
      <c r="AE42" s="98" t="s">
        <v>296</v>
      </c>
      <c r="AF42" s="196" t="s">
        <v>1273</v>
      </c>
      <c r="AG42" s="98" t="s">
        <v>296</v>
      </c>
      <c r="AH42" s="124" t="s">
        <v>1287</v>
      </c>
      <c r="AI42" s="98" t="s">
        <v>296</v>
      </c>
      <c r="AJ42" s="188" t="s">
        <v>1408</v>
      </c>
      <c r="AK42" s="204" t="s">
        <v>296</v>
      </c>
      <c r="AL42" s="104" t="s">
        <v>899</v>
      </c>
      <c r="AM42" s="204" t="s">
        <v>310</v>
      </c>
      <c r="AN42" s="20" t="s">
        <v>1323</v>
      </c>
      <c r="AO42" s="97" t="s">
        <v>295</v>
      </c>
      <c r="AP42" s="110"/>
      <c r="AQ42" s="98" t="s">
        <v>295</v>
      </c>
      <c r="AR42" s="104"/>
      <c r="AS42" s="97" t="s">
        <v>296</v>
      </c>
      <c r="AT42" s="208" t="s">
        <v>1376</v>
      </c>
      <c r="AU42" s="73"/>
      <c r="AV42" s="73"/>
      <c r="AW42" s="73"/>
      <c r="AX42" s="73"/>
      <c r="AY42" s="73"/>
      <c r="AZ42" s="73"/>
      <c r="BA42" s="73"/>
    </row>
    <row r="43" spans="1:53" ht="178.2" x14ac:dyDescent="0.3">
      <c r="A43" s="41" t="s">
        <v>183</v>
      </c>
      <c r="B43" s="2" t="s">
        <v>340</v>
      </c>
      <c r="C43" s="97" t="s">
        <v>295</v>
      </c>
      <c r="D43" s="104" t="s">
        <v>762</v>
      </c>
      <c r="E43" s="97" t="s">
        <v>295</v>
      </c>
      <c r="F43" s="132" t="s">
        <v>1030</v>
      </c>
      <c r="G43" s="98" t="s">
        <v>295</v>
      </c>
      <c r="H43" s="103"/>
      <c r="I43" s="98" t="s">
        <v>295</v>
      </c>
      <c r="J43" s="107"/>
      <c r="K43" s="99" t="s">
        <v>295</v>
      </c>
      <c r="L43" s="108"/>
      <c r="M43" s="100" t="s">
        <v>296</v>
      </c>
      <c r="N43" s="151" t="s">
        <v>705</v>
      </c>
      <c r="O43" s="97" t="s">
        <v>295</v>
      </c>
      <c r="P43" s="104"/>
      <c r="Q43" s="161" t="s">
        <v>295</v>
      </c>
      <c r="R43" s="122"/>
      <c r="S43" s="98" t="s">
        <v>295</v>
      </c>
      <c r="T43" s="104"/>
      <c r="U43" s="172" t="s">
        <v>295</v>
      </c>
      <c r="V43" s="171" t="s">
        <v>1160</v>
      </c>
      <c r="W43" s="114" t="s">
        <v>295</v>
      </c>
      <c r="X43" s="104"/>
      <c r="Y43" s="178" t="s">
        <v>295</v>
      </c>
      <c r="Z43" s="19"/>
      <c r="AA43" s="98" t="s">
        <v>295</v>
      </c>
      <c r="AB43" s="104"/>
      <c r="AC43" s="189" t="s">
        <v>296</v>
      </c>
      <c r="AD43" s="122" t="s">
        <v>1239</v>
      </c>
      <c r="AE43" s="191" t="s">
        <v>295</v>
      </c>
      <c r="AF43" s="104"/>
      <c r="AG43" s="98" t="s">
        <v>295</v>
      </c>
      <c r="AH43" s="111"/>
      <c r="AI43" s="213" t="s">
        <v>295</v>
      </c>
      <c r="AJ43" s="226" t="s">
        <v>1402</v>
      </c>
      <c r="AK43" s="98" t="s">
        <v>295</v>
      </c>
      <c r="AL43" s="104"/>
      <c r="AM43" s="98" t="s">
        <v>295</v>
      </c>
      <c r="AN43" s="104"/>
      <c r="AO43" s="207" t="s">
        <v>295</v>
      </c>
      <c r="AP43" s="211" t="s">
        <v>663</v>
      </c>
      <c r="AQ43" s="98" t="s">
        <v>295</v>
      </c>
      <c r="AR43" s="104"/>
      <c r="AS43" s="97" t="s">
        <v>295</v>
      </c>
      <c r="AT43" s="110"/>
      <c r="AU43" s="73"/>
      <c r="AV43" s="73"/>
      <c r="AW43" s="73"/>
      <c r="AX43" s="73"/>
      <c r="AY43" s="73"/>
      <c r="AZ43" s="73"/>
      <c r="BA43" s="73"/>
    </row>
    <row r="44" spans="1:53" ht="51.6" customHeight="1" x14ac:dyDescent="0.3">
      <c r="A44" s="41" t="s">
        <v>185</v>
      </c>
      <c r="B44" s="2" t="s">
        <v>341</v>
      </c>
      <c r="C44" s="97" t="s">
        <v>296</v>
      </c>
      <c r="D44" s="122" t="s">
        <v>1007</v>
      </c>
      <c r="E44" s="127" t="s">
        <v>295</v>
      </c>
      <c r="F44" s="122"/>
      <c r="G44" s="98" t="s">
        <v>295</v>
      </c>
      <c r="H44" s="107"/>
      <c r="I44" s="98" t="s">
        <v>295</v>
      </c>
      <c r="J44" s="107"/>
      <c r="K44" s="140" t="s">
        <v>295</v>
      </c>
      <c r="L44" s="108" t="s">
        <v>827</v>
      </c>
      <c r="M44" s="100" t="s">
        <v>296</v>
      </c>
      <c r="N44" s="122" t="s">
        <v>704</v>
      </c>
      <c r="O44" s="97" t="s">
        <v>296</v>
      </c>
      <c r="P44" t="s">
        <v>719</v>
      </c>
      <c r="Q44" s="98" t="s">
        <v>296</v>
      </c>
      <c r="R44" s="122" t="s">
        <v>1138</v>
      </c>
      <c r="S44" s="98" t="s">
        <v>296</v>
      </c>
      <c r="T44" s="122" t="s">
        <v>839</v>
      </c>
      <c r="U44" s="172" t="s">
        <v>295</v>
      </c>
      <c r="V44" s="171" t="s">
        <v>1160</v>
      </c>
      <c r="W44" s="114" t="s">
        <v>295</v>
      </c>
      <c r="X44" s="104"/>
      <c r="Y44" s="98" t="s">
        <v>296</v>
      </c>
      <c r="Z44" s="19" t="s">
        <v>971</v>
      </c>
      <c r="AA44" s="98" t="s">
        <v>295</v>
      </c>
      <c r="AB44" s="104"/>
      <c r="AC44" s="102" t="s">
        <v>296</v>
      </c>
      <c r="AD44" s="187" t="s">
        <v>1240</v>
      </c>
      <c r="AE44" s="98" t="s">
        <v>296</v>
      </c>
      <c r="AF44" s="196" t="s">
        <v>1274</v>
      </c>
      <c r="AG44" s="98" t="s">
        <v>296</v>
      </c>
      <c r="AH44" s="124" t="s">
        <v>1287</v>
      </c>
      <c r="AI44" s="98" t="s">
        <v>296</v>
      </c>
      <c r="AJ44" s="121" t="s">
        <v>1408</v>
      </c>
      <c r="AK44" s="204" t="s">
        <v>296</v>
      </c>
      <c r="AL44" s="104" t="s">
        <v>899</v>
      </c>
      <c r="AM44" s="98" t="s">
        <v>296</v>
      </c>
      <c r="AN44" s="20" t="s">
        <v>1323</v>
      </c>
      <c r="AO44" s="97" t="s">
        <v>295</v>
      </c>
      <c r="AP44" s="110"/>
      <c r="AQ44" s="98" t="s">
        <v>295</v>
      </c>
      <c r="AR44" s="104"/>
      <c r="AS44" s="97" t="s">
        <v>296</v>
      </c>
      <c r="AT44" s="124" t="s">
        <v>1377</v>
      </c>
      <c r="AU44" s="73"/>
      <c r="AV44" s="73"/>
      <c r="AW44" s="73"/>
      <c r="AX44" s="73"/>
      <c r="AY44" s="73"/>
      <c r="AZ44" s="73"/>
      <c r="BA44" s="73"/>
    </row>
    <row r="45" spans="1:53" ht="70.95" customHeight="1" x14ac:dyDescent="0.3">
      <c r="A45" s="41" t="s">
        <v>187</v>
      </c>
      <c r="B45" s="2" t="s">
        <v>342</v>
      </c>
      <c r="C45" s="97" t="s">
        <v>296</v>
      </c>
      <c r="D45" s="122" t="s">
        <v>763</v>
      </c>
      <c r="E45" s="127" t="s">
        <v>296</v>
      </c>
      <c r="F45" s="122" t="s">
        <v>1031</v>
      </c>
      <c r="G45" s="98" t="s">
        <v>295</v>
      </c>
      <c r="H45" s="107"/>
      <c r="I45" s="133" t="s">
        <v>295</v>
      </c>
      <c r="J45" s="131" t="s">
        <v>1070</v>
      </c>
      <c r="K45" s="140" t="s">
        <v>295</v>
      </c>
      <c r="L45" s="108" t="s">
        <v>827</v>
      </c>
      <c r="M45" s="100" t="s">
        <v>296</v>
      </c>
      <c r="N45" s="126" t="s">
        <v>1102</v>
      </c>
      <c r="O45" s="97" t="s">
        <v>296</v>
      </c>
      <c r="P45" s="122" t="s">
        <v>719</v>
      </c>
      <c r="Q45" s="161" t="s">
        <v>296</v>
      </c>
      <c r="R45" s="115" t="s">
        <v>1139</v>
      </c>
      <c r="S45" s="98" t="s">
        <v>295</v>
      </c>
      <c r="T45" s="104"/>
      <c r="U45" s="172" t="s">
        <v>295</v>
      </c>
      <c r="V45" s="171" t="s">
        <v>1160</v>
      </c>
      <c r="W45" s="114" t="s">
        <v>295</v>
      </c>
      <c r="X45" s="104"/>
      <c r="Y45" s="98" t="s">
        <v>296</v>
      </c>
      <c r="Z45" s="19" t="s">
        <v>971</v>
      </c>
      <c r="AA45" s="98" t="s">
        <v>295</v>
      </c>
      <c r="AB45" s="104"/>
      <c r="AC45" s="102" t="s">
        <v>296</v>
      </c>
      <c r="AD45" t="s">
        <v>1241</v>
      </c>
      <c r="AE45" s="98" t="s">
        <v>296</v>
      </c>
      <c r="AF45" s="196" t="s">
        <v>1274</v>
      </c>
      <c r="AG45" s="98" t="s">
        <v>296</v>
      </c>
      <c r="AH45" s="198" t="s">
        <v>1288</v>
      </c>
      <c r="AI45" s="98" t="s">
        <v>310</v>
      </c>
      <c r="AJ45" s="121" t="s">
        <v>880</v>
      </c>
      <c r="AK45" s="204" t="s">
        <v>296</v>
      </c>
      <c r="AL45" s="104" t="s">
        <v>1302</v>
      </c>
      <c r="AM45" s="204" t="s">
        <v>310</v>
      </c>
      <c r="AN45" s="19" t="s">
        <v>1324</v>
      </c>
      <c r="AO45" s="97" t="s">
        <v>296</v>
      </c>
      <c r="AP45" s="211" t="s">
        <v>664</v>
      </c>
      <c r="AQ45" s="98" t="s">
        <v>295</v>
      </c>
      <c r="AR45" s="104"/>
      <c r="AS45" s="97" t="s">
        <v>296</v>
      </c>
      <c r="AT45" s="208" t="s">
        <v>1378</v>
      </c>
      <c r="AU45" s="73"/>
      <c r="AV45" s="73"/>
      <c r="AW45" s="73"/>
      <c r="AX45" s="73"/>
      <c r="AY45" s="73"/>
      <c r="AZ45" s="73"/>
      <c r="BA45" s="73"/>
    </row>
    <row r="46" spans="1:53" ht="86.4" x14ac:dyDescent="0.3">
      <c r="A46" s="41" t="s">
        <v>189</v>
      </c>
      <c r="B46" s="2" t="s">
        <v>343</v>
      </c>
      <c r="C46" s="97" t="s">
        <v>296</v>
      </c>
      <c r="D46" s="122" t="s">
        <v>1008</v>
      </c>
      <c r="E46" s="97" t="s">
        <v>296</v>
      </c>
      <c r="F46" s="142" t="s">
        <v>1032</v>
      </c>
      <c r="G46" s="98" t="s">
        <v>296</v>
      </c>
      <c r="H46" s="124" t="s">
        <v>806</v>
      </c>
      <c r="I46" s="98" t="s">
        <v>296</v>
      </c>
      <c r="J46" s="122" t="s">
        <v>793</v>
      </c>
      <c r="K46" s="99" t="s">
        <v>296</v>
      </c>
      <c r="L46" s="139" t="s">
        <v>820</v>
      </c>
      <c r="M46" s="100" t="s">
        <v>296</v>
      </c>
      <c r="N46" s="122" t="s">
        <v>1103</v>
      </c>
      <c r="O46" s="97" t="s">
        <v>296</v>
      </c>
      <c r="P46" t="s">
        <v>1124</v>
      </c>
      <c r="Q46" s="98" t="s">
        <v>296</v>
      </c>
      <c r="R46" s="104" t="s">
        <v>813</v>
      </c>
      <c r="S46" s="98" t="s">
        <v>296</v>
      </c>
      <c r="T46" s="19" t="s">
        <v>841</v>
      </c>
      <c r="U46" s="100" t="s">
        <v>296</v>
      </c>
      <c r="V46" s="174" t="s">
        <v>1162</v>
      </c>
      <c r="W46" s="98" t="s">
        <v>296</v>
      </c>
      <c r="X46" s="19" t="s">
        <v>852</v>
      </c>
      <c r="Y46" s="98" t="s">
        <v>296</v>
      </c>
      <c r="Z46" s="126" t="s">
        <v>1185</v>
      </c>
      <c r="AA46" s="98" t="s">
        <v>296</v>
      </c>
      <c r="AB46" s="19" t="s">
        <v>864</v>
      </c>
      <c r="AC46" s="102" t="s">
        <v>296</v>
      </c>
      <c r="AD46" s="126" t="s">
        <v>1243</v>
      </c>
      <c r="AE46" s="98" t="s">
        <v>296</v>
      </c>
      <c r="AF46" s="19" t="s">
        <v>1275</v>
      </c>
      <c r="AG46" s="98" t="s">
        <v>296</v>
      </c>
      <c r="AH46" s="111" t="s">
        <v>974</v>
      </c>
      <c r="AI46" s="98" t="s">
        <v>296</v>
      </c>
      <c r="AJ46" s="121" t="s">
        <v>881</v>
      </c>
      <c r="AK46" s="98" t="s">
        <v>296</v>
      </c>
      <c r="AL46" s="19" t="s">
        <v>900</v>
      </c>
      <c r="AM46" s="98" t="s">
        <v>296</v>
      </c>
      <c r="AN46" s="19" t="s">
        <v>918</v>
      </c>
      <c r="AO46" s="97" t="s">
        <v>296</v>
      </c>
      <c r="AP46" s="122" t="s">
        <v>1338</v>
      </c>
      <c r="AQ46" s="98" t="s">
        <v>296</v>
      </c>
      <c r="AR46" s="19" t="s">
        <v>929</v>
      </c>
      <c r="AS46" s="97" t="s">
        <v>296</v>
      </c>
      <c r="AT46" s="208" t="s">
        <v>1379</v>
      </c>
      <c r="AU46" s="73"/>
      <c r="AV46" s="73"/>
      <c r="AW46" s="73"/>
      <c r="AX46" s="73"/>
      <c r="AY46" s="73"/>
      <c r="AZ46" s="73"/>
      <c r="BA46" s="73"/>
    </row>
    <row r="47" spans="1:53" ht="45.75" customHeight="1" x14ac:dyDescent="0.3">
      <c r="A47" s="41" t="s">
        <v>191</v>
      </c>
      <c r="B47" s="129" t="s">
        <v>1303</v>
      </c>
      <c r="C47" s="127" t="s">
        <v>296</v>
      </c>
      <c r="D47" s="20" t="s">
        <v>1009</v>
      </c>
      <c r="E47" s="97" t="s">
        <v>296</v>
      </c>
      <c r="F47" s="126" t="s">
        <v>1033</v>
      </c>
      <c r="G47" s="98" t="s">
        <v>296</v>
      </c>
      <c r="H47" s="122" t="s">
        <v>807</v>
      </c>
      <c r="I47" s="133" t="s">
        <v>295</v>
      </c>
      <c r="J47" s="122"/>
      <c r="K47" s="99" t="s">
        <v>296</v>
      </c>
      <c r="L47" s="108" t="s">
        <v>820</v>
      </c>
      <c r="M47" s="100" t="s">
        <v>296</v>
      </c>
      <c r="N47" s="124" t="s">
        <v>1104</v>
      </c>
      <c r="O47" s="97" t="s">
        <v>296</v>
      </c>
      <c r="P47" t="s">
        <v>720</v>
      </c>
      <c r="Q47" s="98" t="s">
        <v>296</v>
      </c>
      <c r="R47" s="115" t="s">
        <v>813</v>
      </c>
      <c r="S47" s="98" t="s">
        <v>296</v>
      </c>
      <c r="T47" s="19" t="s">
        <v>841</v>
      </c>
      <c r="U47" s="100" t="s">
        <v>310</v>
      </c>
      <c r="V47" s="173" t="s">
        <v>1161</v>
      </c>
      <c r="W47" s="98" t="s">
        <v>296</v>
      </c>
      <c r="X47" s="115" t="s">
        <v>852</v>
      </c>
      <c r="Y47" s="98" t="s">
        <v>296</v>
      </c>
      <c r="Z47" s="122" t="s">
        <v>744</v>
      </c>
      <c r="AA47" s="98" t="s">
        <v>296</v>
      </c>
      <c r="AB47" s="19" t="s">
        <v>865</v>
      </c>
      <c r="AC47" s="102" t="s">
        <v>296</v>
      </c>
      <c r="AD47" t="s">
        <v>1242</v>
      </c>
      <c r="AE47" s="98" t="s">
        <v>296</v>
      </c>
      <c r="AF47" s="104" t="s">
        <v>874</v>
      </c>
      <c r="AG47" s="98" t="s">
        <v>296</v>
      </c>
      <c r="AH47" s="111" t="s">
        <v>974</v>
      </c>
      <c r="AI47" s="213" t="s">
        <v>295</v>
      </c>
      <c r="AJ47" s="121"/>
      <c r="AK47" s="98" t="s">
        <v>296</v>
      </c>
      <c r="AL47" s="104" t="s">
        <v>900</v>
      </c>
      <c r="AM47" s="98" t="s">
        <v>296</v>
      </c>
      <c r="AN47" s="115" t="s">
        <v>1325</v>
      </c>
      <c r="AO47" s="97" t="s">
        <v>296</v>
      </c>
      <c r="AP47" t="s">
        <v>665</v>
      </c>
      <c r="AQ47" s="98" t="s">
        <v>296</v>
      </c>
      <c r="AR47" s="19" t="s">
        <v>929</v>
      </c>
      <c r="AS47" s="97" t="s">
        <v>296</v>
      </c>
      <c r="AT47" s="105" t="s">
        <v>687</v>
      </c>
      <c r="AU47" s="73"/>
      <c r="AV47" s="73"/>
      <c r="AW47" s="73"/>
      <c r="AX47" s="73"/>
      <c r="AY47" s="73"/>
      <c r="AZ47" s="73"/>
      <c r="BA47" s="73"/>
    </row>
    <row r="48" spans="1:53" ht="107.4" customHeight="1" x14ac:dyDescent="0.3">
      <c r="A48" s="41" t="s">
        <v>193</v>
      </c>
      <c r="B48" s="2" t="s">
        <v>345</v>
      </c>
      <c r="C48" s="127" t="s">
        <v>295</v>
      </c>
      <c r="D48" s="124" t="s">
        <v>1010</v>
      </c>
      <c r="E48" s="97" t="s">
        <v>296</v>
      </c>
      <c r="F48" s="126" t="s">
        <v>1034</v>
      </c>
      <c r="G48" s="98" t="s">
        <v>296</v>
      </c>
      <c r="H48" t="s">
        <v>807</v>
      </c>
      <c r="I48" s="98" t="s">
        <v>296</v>
      </c>
      <c r="J48" s="122" t="s">
        <v>794</v>
      </c>
      <c r="K48" s="99" t="s">
        <v>296</v>
      </c>
      <c r="L48" s="108" t="s">
        <v>820</v>
      </c>
      <c r="M48" s="100" t="s">
        <v>296</v>
      </c>
      <c r="N48" s="124" t="s">
        <v>1105</v>
      </c>
      <c r="O48" s="97" t="s">
        <v>296</v>
      </c>
      <c r="P48" s="126" t="s">
        <v>1125</v>
      </c>
      <c r="Q48" s="98" t="s">
        <v>296</v>
      </c>
      <c r="R48" s="115" t="s">
        <v>813</v>
      </c>
      <c r="S48" s="98" t="s">
        <v>296</v>
      </c>
      <c r="T48" s="115" t="s">
        <v>841</v>
      </c>
      <c r="U48" s="100" t="s">
        <v>296</v>
      </c>
      <c r="V48" t="s">
        <v>1161</v>
      </c>
      <c r="W48" s="98" t="s">
        <v>296</v>
      </c>
      <c r="X48" s="19" t="s">
        <v>1175</v>
      </c>
      <c r="Y48" s="98" t="s">
        <v>296</v>
      </c>
      <c r="Z48" s="122" t="s">
        <v>103</v>
      </c>
      <c r="AA48" s="98" t="s">
        <v>296</v>
      </c>
      <c r="AB48" s="19" t="s">
        <v>864</v>
      </c>
      <c r="AC48" s="102" t="s">
        <v>296</v>
      </c>
      <c r="AD48" t="s">
        <v>1244</v>
      </c>
      <c r="AE48" s="98" t="s">
        <v>296</v>
      </c>
      <c r="AF48" s="104" t="s">
        <v>1275</v>
      </c>
      <c r="AG48" s="98" t="s">
        <v>296</v>
      </c>
      <c r="AH48" s="198" t="s">
        <v>953</v>
      </c>
      <c r="AI48" s="98" t="s">
        <v>296</v>
      </c>
      <c r="AJ48" s="121" t="s">
        <v>881</v>
      </c>
      <c r="AK48" s="98" t="s">
        <v>296</v>
      </c>
      <c r="AL48" s="104" t="s">
        <v>900</v>
      </c>
      <c r="AM48" s="98" t="s">
        <v>296</v>
      </c>
      <c r="AN48" s="115" t="s">
        <v>1325</v>
      </c>
      <c r="AO48" s="97" t="s">
        <v>296</v>
      </c>
      <c r="AP48" s="122" t="s">
        <v>666</v>
      </c>
      <c r="AQ48" s="98" t="s">
        <v>296</v>
      </c>
      <c r="AR48" s="19" t="s">
        <v>929</v>
      </c>
      <c r="AS48" s="97" t="s">
        <v>296</v>
      </c>
      <c r="AT48" s="105" t="s">
        <v>1380</v>
      </c>
      <c r="AU48" s="73"/>
      <c r="AV48" s="73"/>
      <c r="AW48" s="73"/>
      <c r="AX48" s="73"/>
      <c r="AY48" s="73"/>
      <c r="AZ48" s="73"/>
      <c r="BA48" s="73"/>
    </row>
    <row r="49" spans="1:53" ht="58.5" customHeight="1" x14ac:dyDescent="0.3">
      <c r="A49" s="41" t="s">
        <v>195</v>
      </c>
      <c r="B49" s="2" t="s">
        <v>346</v>
      </c>
      <c r="C49" s="97" t="s">
        <v>296</v>
      </c>
      <c r="D49" s="122" t="s">
        <v>1011</v>
      </c>
      <c r="E49" s="97" t="s">
        <v>296</v>
      </c>
      <c r="F49" s="131" t="s">
        <v>783</v>
      </c>
      <c r="G49" s="98" t="s">
        <v>296</v>
      </c>
      <c r="H49" s="122" t="s">
        <v>1052</v>
      </c>
      <c r="I49" s="98" t="s">
        <v>295</v>
      </c>
      <c r="J49" s="103"/>
      <c r="K49" s="99" t="s">
        <v>296</v>
      </c>
      <c r="L49" s="108" t="s">
        <v>819</v>
      </c>
      <c r="M49" s="100" t="s">
        <v>296</v>
      </c>
      <c r="N49" s="122" t="s">
        <v>1106</v>
      </c>
      <c r="O49" s="97" t="s">
        <v>296</v>
      </c>
      <c r="P49" s="122" t="s">
        <v>711</v>
      </c>
      <c r="Q49" s="98" t="s">
        <v>296</v>
      </c>
      <c r="R49" s="115" t="s">
        <v>813</v>
      </c>
      <c r="S49" s="98" t="s">
        <v>295</v>
      </c>
      <c r="T49" s="104"/>
      <c r="U49" s="100" t="s">
        <v>296</v>
      </c>
      <c r="V49" s="122" t="s">
        <v>731</v>
      </c>
      <c r="W49" s="98" t="s">
        <v>296</v>
      </c>
      <c r="X49" t="s">
        <v>852</v>
      </c>
      <c r="Y49" s="98" t="s">
        <v>296</v>
      </c>
      <c r="Z49" s="122" t="s">
        <v>86</v>
      </c>
      <c r="AA49" s="98" t="s">
        <v>295</v>
      </c>
      <c r="AB49" s="104"/>
      <c r="AC49" s="102" t="s">
        <v>296</v>
      </c>
      <c r="AD49" t="s">
        <v>1245</v>
      </c>
      <c r="AE49" s="98" t="s">
        <v>296</v>
      </c>
      <c r="AF49" s="104" t="s">
        <v>1275</v>
      </c>
      <c r="AG49" s="98" t="s">
        <v>296</v>
      </c>
      <c r="AH49" s="199" t="s">
        <v>974</v>
      </c>
      <c r="AI49" s="98" t="s">
        <v>296</v>
      </c>
      <c r="AJ49" s="122" t="s">
        <v>1410</v>
      </c>
      <c r="AK49" s="98" t="s">
        <v>296</v>
      </c>
      <c r="AL49" s="104" t="s">
        <v>900</v>
      </c>
      <c r="AM49" s="98" t="s">
        <v>296</v>
      </c>
      <c r="AN49" s="19" t="s">
        <v>1326</v>
      </c>
      <c r="AO49" s="97" t="s">
        <v>296</v>
      </c>
      <c r="AP49" s="124" t="s">
        <v>667</v>
      </c>
      <c r="AQ49" s="98" t="s">
        <v>295</v>
      </c>
      <c r="AR49" s="104"/>
      <c r="AS49" s="97" t="s">
        <v>296</v>
      </c>
      <c r="AT49" s="125" t="s">
        <v>991</v>
      </c>
      <c r="AU49" s="73"/>
      <c r="AV49" s="73"/>
      <c r="AW49" s="73"/>
      <c r="AX49" s="73"/>
      <c r="AY49" s="73"/>
      <c r="AZ49" s="73"/>
      <c r="BA49" s="73"/>
    </row>
    <row r="50" spans="1:53" ht="96" customHeight="1" thickBot="1" x14ac:dyDescent="0.35">
      <c r="A50" s="41" t="s">
        <v>197</v>
      </c>
      <c r="B50" s="2" t="s">
        <v>347</v>
      </c>
      <c r="C50" s="97" t="s">
        <v>296</v>
      </c>
      <c r="D50" s="124" t="s">
        <v>1012</v>
      </c>
      <c r="E50" s="97" t="s">
        <v>296</v>
      </c>
      <c r="F50" s="131" t="s">
        <v>1035</v>
      </c>
      <c r="G50" s="98" t="s">
        <v>295</v>
      </c>
      <c r="H50" s="107"/>
      <c r="I50" s="98" t="s">
        <v>295</v>
      </c>
      <c r="J50" s="107"/>
      <c r="K50" s="99" t="s">
        <v>295</v>
      </c>
      <c r="L50" s="108"/>
      <c r="M50" s="100" t="s">
        <v>295</v>
      </c>
      <c r="N50" s="112"/>
      <c r="O50" s="97" t="s">
        <v>296</v>
      </c>
      <c r="P50" s="126" t="s">
        <v>1126</v>
      </c>
      <c r="Q50" s="98" t="s">
        <v>295</v>
      </c>
      <c r="R50" s="163" t="s">
        <v>1140</v>
      </c>
      <c r="S50" s="98" t="s">
        <v>295</v>
      </c>
      <c r="T50" s="104"/>
      <c r="U50" s="100" t="s">
        <v>296</v>
      </c>
      <c r="V50" t="s">
        <v>732</v>
      </c>
      <c r="W50" s="98" t="s">
        <v>295</v>
      </c>
      <c r="X50" s="104"/>
      <c r="Y50" s="98" t="s">
        <v>295</v>
      </c>
      <c r="Z50" s="104" t="s">
        <v>745</v>
      </c>
      <c r="AA50" s="178" t="s">
        <v>296</v>
      </c>
      <c r="AB50" s="104" t="s">
        <v>1202</v>
      </c>
      <c r="AC50" s="102" t="s">
        <v>295</v>
      </c>
      <c r="AD50" s="187" t="s">
        <v>693</v>
      </c>
      <c r="AE50" s="191" t="s">
        <v>295</v>
      </c>
      <c r="AF50" s="20" t="s">
        <v>1276</v>
      </c>
      <c r="AG50" s="193" t="s">
        <v>296</v>
      </c>
      <c r="AH50" s="126" t="s">
        <v>1290</v>
      </c>
      <c r="AI50" s="114" t="s">
        <v>295</v>
      </c>
      <c r="AJ50" s="103"/>
      <c r="AK50" s="98" t="s">
        <v>295</v>
      </c>
      <c r="AL50" s="104"/>
      <c r="AM50" s="98" t="s">
        <v>295</v>
      </c>
      <c r="AN50" s="104"/>
      <c r="AO50" s="97" t="s">
        <v>295</v>
      </c>
      <c r="AP50" s="117"/>
      <c r="AQ50" s="98" t="s">
        <v>295</v>
      </c>
      <c r="AR50" s="104"/>
      <c r="AS50" s="97" t="s">
        <v>296</v>
      </c>
      <c r="AT50" s="125" t="s">
        <v>688</v>
      </c>
      <c r="AU50" s="73"/>
      <c r="AV50" s="73"/>
      <c r="AW50" s="73"/>
      <c r="AX50" s="73"/>
      <c r="AY50" s="73"/>
      <c r="AZ50" s="73"/>
      <c r="BA50" s="73"/>
    </row>
    <row r="51" spans="1:53" ht="99.6" customHeight="1" thickBot="1" x14ac:dyDescent="0.35">
      <c r="A51" s="41" t="s">
        <v>199</v>
      </c>
      <c r="B51" s="2" t="s">
        <v>348</v>
      </c>
      <c r="C51" s="97" t="s">
        <v>295</v>
      </c>
      <c r="D51" s="104"/>
      <c r="E51" s="97" t="s">
        <v>296</v>
      </c>
      <c r="F51" s="122" t="s">
        <v>784</v>
      </c>
      <c r="G51" s="98" t="s">
        <v>295</v>
      </c>
      <c r="H51" s="107"/>
      <c r="I51" s="98" t="s">
        <v>295</v>
      </c>
      <c r="J51" s="107"/>
      <c r="K51" s="99" t="s">
        <v>295</v>
      </c>
      <c r="L51" s="108"/>
      <c r="M51" s="100" t="s">
        <v>295</v>
      </c>
      <c r="N51" s="112"/>
      <c r="O51" s="97" t="s">
        <v>296</v>
      </c>
      <c r="P51" t="s">
        <v>721</v>
      </c>
      <c r="Q51" s="98" t="s">
        <v>295</v>
      </c>
      <c r="R51" s="163" t="s">
        <v>1140</v>
      </c>
      <c r="S51" s="98" t="s">
        <v>295</v>
      </c>
      <c r="T51" s="104"/>
      <c r="U51" s="167" t="s">
        <v>296</v>
      </c>
      <c r="V51" s="101"/>
      <c r="W51" s="98" t="s">
        <v>295</v>
      </c>
      <c r="X51" s="104"/>
      <c r="Y51" s="98" t="s">
        <v>295</v>
      </c>
      <c r="Z51" s="104" t="s">
        <v>745</v>
      </c>
      <c r="AA51" s="178" t="s">
        <v>295</v>
      </c>
      <c r="AB51" s="104"/>
      <c r="AC51" s="189" t="s">
        <v>296</v>
      </c>
      <c r="AD51" s="180" t="s">
        <v>1246</v>
      </c>
      <c r="AE51" s="98" t="s">
        <v>295</v>
      </c>
      <c r="AF51" s="104"/>
      <c r="AG51" s="113" t="s">
        <v>295</v>
      </c>
      <c r="AH51" s="126" t="s">
        <v>1289</v>
      </c>
      <c r="AI51" s="114" t="s">
        <v>295</v>
      </c>
      <c r="AJ51" s="227" t="s">
        <v>1411</v>
      </c>
      <c r="AK51" s="98" t="s">
        <v>295</v>
      </c>
      <c r="AL51" s="104"/>
      <c r="AM51" s="98" t="s">
        <v>295</v>
      </c>
      <c r="AN51" s="104"/>
      <c r="AO51" s="97" t="s">
        <v>295</v>
      </c>
      <c r="AP51" s="117"/>
      <c r="AQ51" s="98" t="s">
        <v>296</v>
      </c>
      <c r="AR51" s="122" t="s">
        <v>929</v>
      </c>
      <c r="AS51" s="97" t="s">
        <v>296</v>
      </c>
      <c r="AT51" s="217" t="s">
        <v>1381</v>
      </c>
      <c r="AU51" s="73"/>
      <c r="AV51" s="73"/>
      <c r="AW51" s="73"/>
      <c r="AX51" s="73"/>
      <c r="AY51" s="73"/>
      <c r="AZ51" s="73"/>
      <c r="BA51" s="73"/>
    </row>
    <row r="52" spans="1:53" ht="28.8" x14ac:dyDescent="0.3">
      <c r="A52" s="41" t="s">
        <v>201</v>
      </c>
      <c r="B52" s="2" t="s">
        <v>349</v>
      </c>
      <c r="C52" s="97" t="s">
        <v>296</v>
      </c>
      <c r="D52" s="122" t="s">
        <v>764</v>
      </c>
      <c r="E52" s="97" t="s">
        <v>296</v>
      </c>
      <c r="F52" t="s">
        <v>1036</v>
      </c>
      <c r="G52" s="98" t="s">
        <v>295</v>
      </c>
      <c r="H52" s="109"/>
      <c r="I52" s="98" t="s">
        <v>295</v>
      </c>
      <c r="J52" s="109"/>
      <c r="K52" s="99" t="s">
        <v>295</v>
      </c>
      <c r="L52" s="108"/>
      <c r="M52" s="100" t="s">
        <v>295</v>
      </c>
      <c r="N52" s="101"/>
      <c r="O52" s="97" t="s">
        <v>295</v>
      </c>
      <c r="P52" s="104"/>
      <c r="Q52" s="98" t="s">
        <v>295</v>
      </c>
      <c r="R52" s="163" t="s">
        <v>1140</v>
      </c>
      <c r="S52" s="98" t="s">
        <v>295</v>
      </c>
      <c r="T52" s="111"/>
      <c r="U52" s="167" t="s">
        <v>296</v>
      </c>
      <c r="V52" s="101"/>
      <c r="W52" s="98" t="s">
        <v>295</v>
      </c>
      <c r="X52" s="111"/>
      <c r="Y52" s="98" t="s">
        <v>295</v>
      </c>
      <c r="Z52" s="104" t="s">
        <v>745</v>
      </c>
      <c r="AA52" s="178" t="s">
        <v>296</v>
      </c>
      <c r="AB52" s="111" t="s">
        <v>1203</v>
      </c>
      <c r="AC52" s="102" t="s">
        <v>296</v>
      </c>
      <c r="AD52" s="187" t="s">
        <v>1247</v>
      </c>
      <c r="AE52" s="118" t="s">
        <v>295</v>
      </c>
      <c r="AF52" s="111"/>
      <c r="AG52" s="191" t="s">
        <v>295</v>
      </c>
      <c r="AH52" s="200"/>
      <c r="AI52" s="98" t="s">
        <v>295</v>
      </c>
      <c r="AJ52" s="119"/>
      <c r="AK52" s="98" t="s">
        <v>295</v>
      </c>
      <c r="AL52" s="104"/>
      <c r="AM52" s="98" t="s">
        <v>296</v>
      </c>
      <c r="AN52" s="19" t="s">
        <v>1327</v>
      </c>
      <c r="AO52" s="97" t="s">
        <v>295</v>
      </c>
      <c r="AP52" s="117"/>
      <c r="AQ52" s="98" t="s">
        <v>295</v>
      </c>
      <c r="AR52" s="111"/>
      <c r="AS52" s="97" t="s">
        <v>295</v>
      </c>
      <c r="AT52" s="110"/>
      <c r="AU52" s="73"/>
      <c r="AV52" s="73"/>
      <c r="AW52" s="73"/>
      <c r="AX52" s="73"/>
      <c r="AY52" s="73"/>
      <c r="AZ52" s="73"/>
      <c r="BA52" s="73"/>
    </row>
    <row r="53" spans="1:53" ht="129.6" x14ac:dyDescent="0.3">
      <c r="A53" s="41" t="s">
        <v>203</v>
      </c>
      <c r="B53" s="2" t="s">
        <v>350</v>
      </c>
      <c r="C53" s="97" t="s">
        <v>296</v>
      </c>
      <c r="D53" s="122" t="s">
        <v>162</v>
      </c>
      <c r="E53" s="97" t="s">
        <v>296</v>
      </c>
      <c r="F53" s="122" t="s">
        <v>781</v>
      </c>
      <c r="G53" s="98" t="s">
        <v>295</v>
      </c>
      <c r="H53" s="103"/>
      <c r="I53" s="98" t="s">
        <v>295</v>
      </c>
      <c r="J53" s="103"/>
      <c r="K53" s="99" t="s">
        <v>295</v>
      </c>
      <c r="L53" s="108"/>
      <c r="M53" s="100" t="s">
        <v>296</v>
      </c>
      <c r="N53" s="124" t="s">
        <v>1107</v>
      </c>
      <c r="O53" s="97" t="s">
        <v>295</v>
      </c>
      <c r="P53" s="104"/>
      <c r="Q53" s="161" t="s">
        <v>295</v>
      </c>
      <c r="R53" s="122"/>
      <c r="S53" s="98" t="s">
        <v>295</v>
      </c>
      <c r="T53" s="104"/>
      <c r="U53" s="167" t="s">
        <v>295</v>
      </c>
      <c r="V53" s="101"/>
      <c r="W53" s="98" t="s">
        <v>295</v>
      </c>
      <c r="X53" s="104"/>
      <c r="Y53" s="98" t="s">
        <v>295</v>
      </c>
      <c r="Z53" s="104"/>
      <c r="AA53" s="98" t="s">
        <v>295</v>
      </c>
      <c r="AB53" s="104"/>
      <c r="AC53" s="102" t="s">
        <v>296</v>
      </c>
      <c r="AD53" s="122" t="s">
        <v>1231</v>
      </c>
      <c r="AE53" s="98" t="s">
        <v>295</v>
      </c>
      <c r="AF53" s="115"/>
      <c r="AG53" s="116" t="s">
        <v>296</v>
      </c>
      <c r="AH53" s="124" t="s">
        <v>956</v>
      </c>
      <c r="AI53" s="98" t="s">
        <v>296</v>
      </c>
      <c r="AJ53" s="225" t="s">
        <v>1412</v>
      </c>
      <c r="AK53" s="98" t="s">
        <v>296</v>
      </c>
      <c r="AL53" s="19" t="s">
        <v>897</v>
      </c>
      <c r="AM53" s="98" t="s">
        <v>296</v>
      </c>
      <c r="AN53" s="19" t="s">
        <v>919</v>
      </c>
      <c r="AO53" s="97" t="s">
        <v>295</v>
      </c>
      <c r="AP53" s="117"/>
      <c r="AQ53" s="213" t="s">
        <v>295</v>
      </c>
      <c r="AR53" s="192"/>
      <c r="AS53" s="97" t="s">
        <v>296</v>
      </c>
      <c r="AT53" s="216" t="s">
        <v>1382</v>
      </c>
      <c r="AU53" s="73"/>
      <c r="AV53" s="73"/>
      <c r="AW53" s="73"/>
      <c r="AX53" s="73"/>
      <c r="AY53" s="73"/>
      <c r="AZ53" s="73"/>
      <c r="BA53" s="73"/>
    </row>
    <row r="54" spans="1:53" ht="48" customHeight="1" x14ac:dyDescent="0.3">
      <c r="A54" s="41" t="s">
        <v>205</v>
      </c>
      <c r="B54" s="2" t="s">
        <v>351</v>
      </c>
      <c r="C54" s="97" t="s">
        <v>296</v>
      </c>
      <c r="D54" s="122" t="s">
        <v>765</v>
      </c>
      <c r="E54" s="97" t="s">
        <v>296</v>
      </c>
      <c r="F54" s="122" t="s">
        <v>207</v>
      </c>
      <c r="G54" s="133" t="s">
        <v>296</v>
      </c>
      <c r="H54" s="103" t="s">
        <v>1053</v>
      </c>
      <c r="I54" s="98" t="s">
        <v>295</v>
      </c>
      <c r="J54" s="107"/>
      <c r="K54" s="99" t="s">
        <v>296</v>
      </c>
      <c r="L54" s="122" t="s">
        <v>820</v>
      </c>
      <c r="M54" s="100" t="s">
        <v>295</v>
      </c>
      <c r="N54" s="112"/>
      <c r="O54" s="97" t="s">
        <v>296</v>
      </c>
      <c r="P54" t="s">
        <v>1127</v>
      </c>
      <c r="Q54" s="98" t="s">
        <v>296</v>
      </c>
      <c r="R54" s="122" t="s">
        <v>812</v>
      </c>
      <c r="S54" s="98" t="s">
        <v>295</v>
      </c>
      <c r="T54" s="104"/>
      <c r="U54" s="100" t="s">
        <v>296</v>
      </c>
      <c r="V54" s="124" t="s">
        <v>1163</v>
      </c>
      <c r="W54" s="98" t="s">
        <v>296</v>
      </c>
      <c r="X54" s="122" t="s">
        <v>848</v>
      </c>
      <c r="Y54" s="98" t="s">
        <v>296</v>
      </c>
      <c r="Z54" s="122" t="s">
        <v>746</v>
      </c>
      <c r="AA54" s="98" t="s">
        <v>295</v>
      </c>
      <c r="AB54" s="104"/>
      <c r="AC54" s="102" t="s">
        <v>296</v>
      </c>
      <c r="AD54" t="s">
        <v>1248</v>
      </c>
      <c r="AE54" s="98" t="s">
        <v>295</v>
      </c>
      <c r="AF54" s="104"/>
      <c r="AG54" s="98" t="s">
        <v>296</v>
      </c>
      <c r="AH54" s="122" t="s">
        <v>115</v>
      </c>
      <c r="AI54" s="98" t="s">
        <v>296</v>
      </c>
      <c r="AJ54" s="121" t="s">
        <v>882</v>
      </c>
      <c r="AK54" s="98" t="s">
        <v>296</v>
      </c>
      <c r="AL54" s="19" t="s">
        <v>901</v>
      </c>
      <c r="AM54" s="98" t="s">
        <v>296</v>
      </c>
      <c r="AN54" s="19" t="s">
        <v>911</v>
      </c>
      <c r="AO54" s="97" t="s">
        <v>296</v>
      </c>
      <c r="AP54" s="122" t="s">
        <v>668</v>
      </c>
      <c r="AQ54" s="98" t="s">
        <v>296</v>
      </c>
      <c r="AR54" s="120" t="s">
        <v>1355</v>
      </c>
      <c r="AS54" s="97" t="s">
        <v>296</v>
      </c>
      <c r="AT54" s="105" t="s">
        <v>679</v>
      </c>
      <c r="AU54" s="73"/>
      <c r="AV54" s="73"/>
      <c r="AW54" s="73"/>
      <c r="AX54" s="73"/>
      <c r="AY54" s="73"/>
      <c r="AZ54" s="73"/>
      <c r="BA54" s="73"/>
    </row>
    <row r="55" spans="1:53" ht="62.4" customHeight="1" x14ac:dyDescent="0.3">
      <c r="A55" s="41" t="s">
        <v>208</v>
      </c>
      <c r="B55" s="2" t="s">
        <v>352</v>
      </c>
      <c r="C55" s="97" t="s">
        <v>296</v>
      </c>
      <c r="D55" s="126" t="s">
        <v>1013</v>
      </c>
      <c r="E55" s="97" t="s">
        <v>295</v>
      </c>
      <c r="F55" s="115"/>
      <c r="G55" s="98" t="s">
        <v>296</v>
      </c>
      <c r="H55" s="126" t="s">
        <v>808</v>
      </c>
      <c r="I55" s="98" t="s">
        <v>296</v>
      </c>
      <c r="J55" s="122" t="s">
        <v>795</v>
      </c>
      <c r="K55" s="99" t="s">
        <v>295</v>
      </c>
      <c r="L55" s="108"/>
      <c r="M55" s="100" t="s">
        <v>295</v>
      </c>
      <c r="N55" s="112"/>
      <c r="O55" s="97" t="s">
        <v>295</v>
      </c>
      <c r="P55" s="104"/>
      <c r="Q55" s="98" t="s">
        <v>295</v>
      </c>
      <c r="R55" t="s">
        <v>814</v>
      </c>
      <c r="S55" s="98" t="s">
        <v>296</v>
      </c>
      <c r="T55" s="19" t="s">
        <v>842</v>
      </c>
      <c r="U55" s="100" t="s">
        <v>296</v>
      </c>
      <c r="V55" t="s">
        <v>733</v>
      </c>
      <c r="W55" s="98" t="s">
        <v>296</v>
      </c>
      <c r="X55" s="19" t="s">
        <v>853</v>
      </c>
      <c r="Y55" s="98" t="s">
        <v>296</v>
      </c>
      <c r="Z55" s="181" t="s">
        <v>747</v>
      </c>
      <c r="AA55" s="98" t="s">
        <v>296</v>
      </c>
      <c r="AB55" s="19" t="s">
        <v>866</v>
      </c>
      <c r="AC55" s="102" t="s">
        <v>296</v>
      </c>
      <c r="AD55" s="122" t="s">
        <v>1249</v>
      </c>
      <c r="AE55" s="98" t="s">
        <v>296</v>
      </c>
      <c r="AF55" s="19" t="s">
        <v>210</v>
      </c>
      <c r="AG55" s="98" t="s">
        <v>295</v>
      </c>
      <c r="AH55" s="111"/>
      <c r="AI55" s="98" t="s">
        <v>310</v>
      </c>
      <c r="AJ55" s="221" t="s">
        <v>883</v>
      </c>
      <c r="AK55" s="98" t="s">
        <v>296</v>
      </c>
      <c r="AL55" s="19" t="s">
        <v>902</v>
      </c>
      <c r="AM55" s="98" t="s">
        <v>296</v>
      </c>
      <c r="AN55" s="19" t="s">
        <v>1328</v>
      </c>
      <c r="AO55" s="207" t="s">
        <v>296</v>
      </c>
      <c r="AP55" s="105" t="s">
        <v>671</v>
      </c>
      <c r="AQ55" s="98" t="s">
        <v>295</v>
      </c>
      <c r="AR55" s="111"/>
      <c r="AS55" s="97" t="s">
        <v>296</v>
      </c>
      <c r="AT55" s="209" t="s">
        <v>690</v>
      </c>
      <c r="AU55" s="73"/>
      <c r="AV55" s="73"/>
      <c r="AW55" s="73"/>
      <c r="AX55" s="73"/>
      <c r="AY55" s="73"/>
      <c r="AZ55" s="73"/>
      <c r="BA55" s="73"/>
    </row>
    <row r="56" spans="1:53" s="16" customFormat="1" ht="43.2" x14ac:dyDescent="0.3">
      <c r="A56" s="41" t="s">
        <v>212</v>
      </c>
      <c r="B56" s="2" t="s">
        <v>353</v>
      </c>
      <c r="C56" s="97" t="s">
        <v>296</v>
      </c>
      <c r="D56" s="122" t="s">
        <v>214</v>
      </c>
      <c r="E56" s="97" t="s">
        <v>296</v>
      </c>
      <c r="F56" s="122" t="s">
        <v>215</v>
      </c>
      <c r="G56" s="98" t="s">
        <v>295</v>
      </c>
      <c r="H56" s="122" t="s">
        <v>809</v>
      </c>
      <c r="I56" s="98" t="s">
        <v>296</v>
      </c>
      <c r="J56" s="122" t="s">
        <v>796</v>
      </c>
      <c r="K56" s="99" t="s">
        <v>296</v>
      </c>
      <c r="L56" s="139" t="s">
        <v>828</v>
      </c>
      <c r="M56" s="100" t="s">
        <v>296</v>
      </c>
      <c r="N56" s="101" t="s">
        <v>1108</v>
      </c>
      <c r="O56" s="97" t="s">
        <v>295</v>
      </c>
      <c r="P56" s="104"/>
      <c r="Q56" s="98" t="s">
        <v>296</v>
      </c>
      <c r="R56" s="19" t="s">
        <v>814</v>
      </c>
      <c r="S56" s="98" t="s">
        <v>296</v>
      </c>
      <c r="T56" s="115" t="s">
        <v>842</v>
      </c>
      <c r="U56" s="100" t="s">
        <v>296</v>
      </c>
      <c r="V56" t="s">
        <v>733</v>
      </c>
      <c r="W56" s="98" t="s">
        <v>296</v>
      </c>
      <c r="X56" s="19" t="s">
        <v>853</v>
      </c>
      <c r="Y56" s="178" t="s">
        <v>295</v>
      </c>
      <c r="Z56"/>
      <c r="AA56" s="98" t="s">
        <v>296</v>
      </c>
      <c r="AB56" s="104" t="s">
        <v>866</v>
      </c>
      <c r="AC56" s="102" t="s">
        <v>296</v>
      </c>
      <c r="AD56" s="124"/>
      <c r="AE56" s="98" t="s">
        <v>296</v>
      </c>
      <c r="AF56" s="19" t="s">
        <v>216</v>
      </c>
      <c r="AG56" s="98" t="s">
        <v>295</v>
      </c>
      <c r="AH56" s="111"/>
      <c r="AI56" s="98" t="s">
        <v>296</v>
      </c>
      <c r="AJ56" s="188" t="s">
        <v>884</v>
      </c>
      <c r="AK56" s="98" t="s">
        <v>296</v>
      </c>
      <c r="AL56" s="205" t="s">
        <v>902</v>
      </c>
      <c r="AM56" s="98" t="s">
        <v>296</v>
      </c>
      <c r="AN56" s="115" t="s">
        <v>1328</v>
      </c>
      <c r="AO56" s="97" t="s">
        <v>296</v>
      </c>
      <c r="AP56" s="122" t="s">
        <v>669</v>
      </c>
      <c r="AQ56" s="98" t="s">
        <v>295</v>
      </c>
      <c r="AR56" s="111"/>
      <c r="AS56" s="97" t="s">
        <v>296</v>
      </c>
      <c r="AT56" s="125" t="s">
        <v>1383</v>
      </c>
      <c r="AU56" s="72"/>
      <c r="AV56" s="72"/>
      <c r="AW56" s="72"/>
      <c r="AX56" s="72"/>
      <c r="AY56" s="72"/>
      <c r="AZ56" s="72"/>
      <c r="BA56" s="72"/>
    </row>
    <row r="57" spans="1:53" ht="43.2" x14ac:dyDescent="0.3">
      <c r="A57" s="41" t="s">
        <v>217</v>
      </c>
      <c r="B57" s="2" t="s">
        <v>354</v>
      </c>
      <c r="C57" s="97" t="s">
        <v>296</v>
      </c>
      <c r="D57" s="122" t="s">
        <v>219</v>
      </c>
      <c r="E57" s="97" t="s">
        <v>296</v>
      </c>
      <c r="F57" s="19" t="s">
        <v>1037</v>
      </c>
      <c r="G57" s="98" t="s">
        <v>296</v>
      </c>
      <c r="H57" s="122" t="s">
        <v>810</v>
      </c>
      <c r="I57" s="98" t="s">
        <v>296</v>
      </c>
      <c r="J57" s="135" t="s">
        <v>797</v>
      </c>
      <c r="K57" s="99" t="s">
        <v>296</v>
      </c>
      <c r="L57" s="139" t="s">
        <v>828</v>
      </c>
      <c r="M57" s="100" t="s">
        <v>296</v>
      </c>
      <c r="N57" s="112" t="s">
        <v>1108</v>
      </c>
      <c r="O57" s="97" t="s">
        <v>295</v>
      </c>
      <c r="P57" s="104"/>
      <c r="Q57" s="161" t="s">
        <v>295</v>
      </c>
      <c r="R57" s="19" t="s">
        <v>814</v>
      </c>
      <c r="S57" s="98" t="s">
        <v>295</v>
      </c>
      <c r="T57" s="115"/>
      <c r="U57" s="100" t="s">
        <v>296</v>
      </c>
      <c r="V57" t="s">
        <v>733</v>
      </c>
      <c r="W57" s="98" t="s">
        <v>295</v>
      </c>
      <c r="X57" s="115"/>
      <c r="Y57" s="178" t="s">
        <v>295</v>
      </c>
      <c r="Z57" s="104"/>
      <c r="AA57" s="178" t="s">
        <v>296</v>
      </c>
      <c r="AB57" s="104" t="s">
        <v>866</v>
      </c>
      <c r="AC57" s="102" t="s">
        <v>296</v>
      </c>
      <c r="AD57" s="107" t="s">
        <v>972</v>
      </c>
      <c r="AE57" s="98" t="s">
        <v>295</v>
      </c>
      <c r="AF57" s="104"/>
      <c r="AG57" s="191" t="s">
        <v>296</v>
      </c>
      <c r="AH57" s="192" t="s">
        <v>1291</v>
      </c>
      <c r="AI57" s="213" t="s">
        <v>296</v>
      </c>
      <c r="AJ57" s="103" t="s">
        <v>879</v>
      </c>
      <c r="AK57" s="98" t="s">
        <v>296</v>
      </c>
      <c r="AL57" s="205" t="s">
        <v>902</v>
      </c>
      <c r="AM57" s="98" t="s">
        <v>296</v>
      </c>
      <c r="AN57" s="19" t="s">
        <v>921</v>
      </c>
      <c r="AO57" s="97" t="s">
        <v>296</v>
      </c>
      <c r="AP57" t="s">
        <v>670</v>
      </c>
      <c r="AQ57" s="98" t="s">
        <v>295</v>
      </c>
      <c r="AR57" s="111"/>
      <c r="AS57" s="97" t="s">
        <v>296</v>
      </c>
      <c r="AT57" s="208" t="s">
        <v>1384</v>
      </c>
      <c r="AU57" s="73"/>
      <c r="AV57" s="73"/>
      <c r="AW57" s="73"/>
      <c r="AX57" s="73"/>
      <c r="AY57" s="73"/>
      <c r="AZ57" s="73"/>
      <c r="BA57" s="73"/>
    </row>
    <row r="58" spans="1:53" ht="100.8" x14ac:dyDescent="0.3">
      <c r="A58" s="41" t="s">
        <v>220</v>
      </c>
      <c r="B58" s="2" t="s">
        <v>355</v>
      </c>
      <c r="C58" s="127" t="s">
        <v>295</v>
      </c>
      <c r="D58" s="122"/>
      <c r="E58" s="127" t="s">
        <v>296</v>
      </c>
      <c r="F58" s="104" t="s">
        <v>1038</v>
      </c>
      <c r="G58" s="98" t="s">
        <v>296</v>
      </c>
      <c r="H58" s="122" t="s">
        <v>1054</v>
      </c>
      <c r="I58" s="98" t="s">
        <v>295</v>
      </c>
      <c r="J58" s="107"/>
      <c r="K58" s="99" t="s">
        <v>295</v>
      </c>
      <c r="L58" s="108"/>
      <c r="M58" s="100" t="s">
        <v>295</v>
      </c>
      <c r="N58" s="101"/>
      <c r="O58" s="97" t="s">
        <v>295</v>
      </c>
      <c r="P58" s="104"/>
      <c r="Q58" s="161" t="s">
        <v>295</v>
      </c>
      <c r="R58" s="19" t="s">
        <v>814</v>
      </c>
      <c r="S58" s="98" t="s">
        <v>295</v>
      </c>
      <c r="T58" s="104"/>
      <c r="U58" s="100" t="s">
        <v>295</v>
      </c>
      <c r="V58" s="101"/>
      <c r="W58" s="98" t="s">
        <v>295</v>
      </c>
      <c r="X58" s="104"/>
      <c r="Y58" s="98" t="s">
        <v>295</v>
      </c>
      <c r="Z58" s="104"/>
      <c r="AA58" s="98" t="s">
        <v>295</v>
      </c>
      <c r="AB58" s="104"/>
      <c r="AC58" s="102" t="s">
        <v>296</v>
      </c>
      <c r="AD58" s="187" t="s">
        <v>694</v>
      </c>
      <c r="AE58" s="98" t="s">
        <v>295</v>
      </c>
      <c r="AF58" s="104"/>
      <c r="AG58" s="98" t="s">
        <v>295</v>
      </c>
      <c r="AH58" s="111"/>
      <c r="AI58" s="213" t="s">
        <v>296</v>
      </c>
      <c r="AJ58" s="121" t="s">
        <v>1413</v>
      </c>
      <c r="AK58" s="204" t="s">
        <v>296</v>
      </c>
      <c r="AL58" s="205" t="s">
        <v>902</v>
      </c>
      <c r="AM58" s="98" t="s">
        <v>296</v>
      </c>
      <c r="AN58" s="104" t="s">
        <v>920</v>
      </c>
      <c r="AO58" s="97" t="s">
        <v>296</v>
      </c>
      <c r="AP58" s="124" t="s">
        <v>1339</v>
      </c>
      <c r="AQ58" s="213" t="s">
        <v>310</v>
      </c>
      <c r="AR58" s="111" t="s">
        <v>1356</v>
      </c>
      <c r="AS58" s="97" t="s">
        <v>295</v>
      </c>
      <c r="AT58" s="110"/>
      <c r="AU58" s="73"/>
      <c r="AV58" s="73"/>
      <c r="AW58" s="73"/>
      <c r="AX58" s="73"/>
      <c r="AY58" s="73"/>
      <c r="AZ58" s="73"/>
      <c r="BA58" s="73"/>
    </row>
    <row r="59" spans="1:53" ht="57.6" x14ac:dyDescent="0.3">
      <c r="A59" s="41" t="s">
        <v>222</v>
      </c>
      <c r="B59" s="2" t="s">
        <v>356</v>
      </c>
      <c r="C59" s="97" t="s">
        <v>295</v>
      </c>
      <c r="D59" s="104"/>
      <c r="E59" s="97" t="s">
        <v>295</v>
      </c>
      <c r="F59" s="104" t="s">
        <v>1037</v>
      </c>
      <c r="G59" s="98" t="s">
        <v>295</v>
      </c>
      <c r="H59" s="109"/>
      <c r="I59" s="98" t="s">
        <v>295</v>
      </c>
      <c r="J59" s="119"/>
      <c r="K59" s="99" t="s">
        <v>295</v>
      </c>
      <c r="L59" s="108"/>
      <c r="M59" s="100" t="s">
        <v>295</v>
      </c>
      <c r="N59" s="101"/>
      <c r="O59" s="97" t="s">
        <v>295</v>
      </c>
      <c r="P59" s="104"/>
      <c r="Q59" s="98" t="s">
        <v>295</v>
      </c>
      <c r="R59" s="104"/>
      <c r="S59" s="98" t="s">
        <v>295</v>
      </c>
      <c r="T59" s="111"/>
      <c r="U59" s="100" t="s">
        <v>295</v>
      </c>
      <c r="V59" s="101"/>
      <c r="W59" s="98" t="s">
        <v>295</v>
      </c>
      <c r="X59" s="111"/>
      <c r="Y59" s="98" t="s">
        <v>295</v>
      </c>
      <c r="Z59" s="104"/>
      <c r="AA59" s="98" t="s">
        <v>295</v>
      </c>
      <c r="AB59" s="111"/>
      <c r="AC59" s="102" t="s">
        <v>296</v>
      </c>
      <c r="AD59" s="107" t="s">
        <v>1250</v>
      </c>
      <c r="AE59" s="98" t="s">
        <v>295</v>
      </c>
      <c r="AF59" s="111"/>
      <c r="AG59" s="98" t="s">
        <v>295</v>
      </c>
      <c r="AH59" s="111"/>
      <c r="AI59" s="213" t="s">
        <v>296</v>
      </c>
      <c r="AJ59" s="121" t="s">
        <v>880</v>
      </c>
      <c r="AK59" s="204" t="s">
        <v>296</v>
      </c>
      <c r="AL59" s="205" t="s">
        <v>902</v>
      </c>
      <c r="AM59" s="98" t="s">
        <v>295</v>
      </c>
      <c r="AN59" s="104"/>
      <c r="AO59" s="97" t="s">
        <v>295</v>
      </c>
      <c r="AP59" s="110"/>
      <c r="AQ59" s="98" t="s">
        <v>295</v>
      </c>
      <c r="AR59" s="111"/>
      <c r="AS59" s="97" t="s">
        <v>295</v>
      </c>
      <c r="AT59" s="110"/>
      <c r="AU59" s="73"/>
      <c r="AV59" s="73"/>
      <c r="AW59" s="73"/>
      <c r="AX59" s="73"/>
      <c r="AY59" s="73"/>
      <c r="AZ59" s="73"/>
      <c r="BA59" s="73"/>
    </row>
    <row r="60" spans="1:53" ht="66" customHeight="1" x14ac:dyDescent="0.3">
      <c r="A60" s="41" t="s">
        <v>224</v>
      </c>
      <c r="B60" s="2" t="s">
        <v>357</v>
      </c>
      <c r="C60" s="97" t="s">
        <v>296</v>
      </c>
      <c r="D60" s="122" t="s">
        <v>766</v>
      </c>
      <c r="E60" s="127" t="s">
        <v>296</v>
      </c>
      <c r="F60" s="131" t="s">
        <v>1039</v>
      </c>
      <c r="G60" s="98" t="s">
        <v>295</v>
      </c>
      <c r="H60" s="107"/>
      <c r="I60" s="98" t="s">
        <v>295</v>
      </c>
      <c r="J60" s="107"/>
      <c r="K60" s="99" t="s">
        <v>296</v>
      </c>
      <c r="L60" s="139" t="s">
        <v>829</v>
      </c>
      <c r="M60" s="100" t="s">
        <v>295</v>
      </c>
      <c r="N60" s="103"/>
      <c r="O60" s="97" t="s">
        <v>296</v>
      </c>
      <c r="P60" s="122" t="s">
        <v>722</v>
      </c>
      <c r="Q60" s="98" t="s">
        <v>296</v>
      </c>
      <c r="R60" s="122" t="s">
        <v>1141</v>
      </c>
      <c r="S60" s="98" t="s">
        <v>296</v>
      </c>
      <c r="T60" s="122" t="s">
        <v>843</v>
      </c>
      <c r="U60" s="167" t="s">
        <v>296</v>
      </c>
      <c r="V60" s="175" t="s">
        <v>1164</v>
      </c>
      <c r="W60" s="178" t="s">
        <v>296</v>
      </c>
      <c r="X60" s="104" t="s">
        <v>1176</v>
      </c>
      <c r="Y60" s="98" t="s">
        <v>296</v>
      </c>
      <c r="Z60" s="181" t="s">
        <v>748</v>
      </c>
      <c r="AA60" s="178" t="s">
        <v>296</v>
      </c>
      <c r="AB60" s="115" t="s">
        <v>1204</v>
      </c>
      <c r="AC60" s="102" t="s">
        <v>296</v>
      </c>
      <c r="AD60" t="s">
        <v>1251</v>
      </c>
      <c r="AE60" s="98" t="s">
        <v>296</v>
      </c>
      <c r="AF60" s="19" t="s">
        <v>226</v>
      </c>
      <c r="AG60" s="191" t="s">
        <v>296</v>
      </c>
      <c r="AH60" s="111" t="s">
        <v>1292</v>
      </c>
      <c r="AI60" s="98" t="s">
        <v>296</v>
      </c>
      <c r="AJ60" s="223" t="s">
        <v>885</v>
      </c>
      <c r="AK60" s="98" t="s">
        <v>296</v>
      </c>
      <c r="AL60" s="106" t="s">
        <v>903</v>
      </c>
      <c r="AM60" s="98" t="s">
        <v>296</v>
      </c>
      <c r="AN60" s="19" t="s">
        <v>922</v>
      </c>
      <c r="AO60" s="97" t="s">
        <v>295</v>
      </c>
      <c r="AP60" s="110"/>
      <c r="AQ60" s="98" t="s">
        <v>295</v>
      </c>
      <c r="AR60" s="104"/>
      <c r="AS60" s="97" t="s">
        <v>296</v>
      </c>
      <c r="AT60" s="125" t="s">
        <v>79</v>
      </c>
      <c r="AU60" s="73"/>
      <c r="AV60" s="73"/>
      <c r="AW60" s="73"/>
      <c r="AX60" s="73"/>
      <c r="AY60" s="73"/>
      <c r="AZ60" s="73"/>
      <c r="BA60" s="73"/>
    </row>
    <row r="61" spans="1:53" ht="91.5" customHeight="1" x14ac:dyDescent="0.3">
      <c r="A61" s="41" t="s">
        <v>227</v>
      </c>
      <c r="B61" s="129" t="s">
        <v>1014</v>
      </c>
      <c r="C61" s="127" t="s">
        <v>295</v>
      </c>
      <c r="D61" s="122"/>
      <c r="E61" s="127" t="s">
        <v>310</v>
      </c>
      <c r="F61" s="124" t="s">
        <v>1040</v>
      </c>
      <c r="G61" s="133" t="s">
        <v>295</v>
      </c>
      <c r="H61" s="130" t="s">
        <v>1055</v>
      </c>
      <c r="I61" s="98" t="s">
        <v>295</v>
      </c>
      <c r="J61" s="107"/>
      <c r="K61" s="140" t="s">
        <v>295</v>
      </c>
      <c r="L61" s="139"/>
      <c r="M61" s="150" t="s">
        <v>310</v>
      </c>
      <c r="N61" s="124" t="s">
        <v>1109</v>
      </c>
      <c r="O61" s="160" t="s">
        <v>295</v>
      </c>
      <c r="P61" s="122"/>
      <c r="Q61" s="98" t="s">
        <v>295</v>
      </c>
      <c r="R61" s="115"/>
      <c r="S61" s="98" t="s">
        <v>295</v>
      </c>
      <c r="T61" s="115"/>
      <c r="U61" s="167" t="s">
        <v>295</v>
      </c>
      <c r="V61"/>
      <c r="W61" s="178" t="s">
        <v>295</v>
      </c>
      <c r="X61" s="122" t="s">
        <v>854</v>
      </c>
      <c r="Y61" s="178" t="s">
        <v>295</v>
      </c>
      <c r="Z61" s="104" t="s">
        <v>749</v>
      </c>
      <c r="AA61" s="98" t="s">
        <v>295</v>
      </c>
      <c r="AB61" s="104"/>
      <c r="AC61" s="189" t="s">
        <v>295</v>
      </c>
      <c r="AD61" s="188"/>
      <c r="AE61" s="98" t="s">
        <v>310</v>
      </c>
      <c r="AF61" s="20" t="s">
        <v>1277</v>
      </c>
      <c r="AG61" s="15" t="s">
        <v>310</v>
      </c>
      <c r="AH61" s="123" t="s">
        <v>954</v>
      </c>
      <c r="AI61" s="98" t="s">
        <v>295</v>
      </c>
      <c r="AJ61" s="109"/>
      <c r="AK61" s="98" t="s">
        <v>295</v>
      </c>
      <c r="AL61" s="104"/>
      <c r="AM61" s="98" t="s">
        <v>296</v>
      </c>
      <c r="AN61" s="104" t="s">
        <v>1329</v>
      </c>
      <c r="AO61" s="97" t="s">
        <v>295</v>
      </c>
      <c r="AP61" s="110"/>
      <c r="AQ61" s="98" t="s">
        <v>295</v>
      </c>
      <c r="AR61" s="104"/>
      <c r="AS61" s="97" t="s">
        <v>295</v>
      </c>
      <c r="AT61" s="110"/>
      <c r="AU61" s="73"/>
      <c r="AV61" s="73"/>
      <c r="AW61" s="73"/>
      <c r="AX61" s="73"/>
      <c r="AY61" s="73"/>
      <c r="AZ61" s="73"/>
      <c r="BA61" s="73"/>
    </row>
    <row r="62" spans="1:53" ht="57.6" x14ac:dyDescent="0.3">
      <c r="A62" s="41" t="s">
        <v>229</v>
      </c>
      <c r="B62" s="2" t="s">
        <v>359</v>
      </c>
      <c r="C62" s="97" t="s">
        <v>296</v>
      </c>
      <c r="D62" s="122" t="s">
        <v>1015</v>
      </c>
      <c r="E62" s="97" t="s">
        <v>296</v>
      </c>
      <c r="F62" s="122" t="s">
        <v>786</v>
      </c>
      <c r="G62" s="98" t="s">
        <v>296</v>
      </c>
      <c r="H62" s="122" t="s">
        <v>1056</v>
      </c>
      <c r="I62" s="98" t="s">
        <v>295</v>
      </c>
      <c r="J62" s="107"/>
      <c r="K62" s="99" t="s">
        <v>295</v>
      </c>
      <c r="L62" s="108"/>
      <c r="M62" s="100" t="s">
        <v>296</v>
      </c>
      <c r="N62" s="122" t="s">
        <v>707</v>
      </c>
      <c r="O62" s="97" t="s">
        <v>296</v>
      </c>
      <c r="P62" s="122" t="s">
        <v>723</v>
      </c>
      <c r="Q62" s="98" t="s">
        <v>296</v>
      </c>
      <c r="R62" s="19" t="s">
        <v>966</v>
      </c>
      <c r="S62" s="98" t="s">
        <v>295</v>
      </c>
      <c r="T62" s="115"/>
      <c r="U62" s="167" t="s">
        <v>296</v>
      </c>
      <c r="V62" s="101" t="s">
        <v>1165</v>
      </c>
      <c r="W62" s="178" t="s">
        <v>296</v>
      </c>
      <c r="X62" s="104" t="s">
        <v>1177</v>
      </c>
      <c r="Y62" s="98" t="s">
        <v>295</v>
      </c>
      <c r="Z62" s="104"/>
      <c r="AA62" s="98" t="s">
        <v>296</v>
      </c>
      <c r="AB62" s="19" t="s">
        <v>867</v>
      </c>
      <c r="AC62" s="102" t="s">
        <v>296</v>
      </c>
      <c r="AD62" s="122" t="s">
        <v>1252</v>
      </c>
      <c r="AE62" s="191" t="s">
        <v>296</v>
      </c>
      <c r="AF62" s="115" t="s">
        <v>231</v>
      </c>
      <c r="AG62" s="98" t="s">
        <v>295</v>
      </c>
      <c r="AH62" s="111"/>
      <c r="AI62" s="98" t="s">
        <v>310</v>
      </c>
      <c r="AJ62" s="223" t="s">
        <v>886</v>
      </c>
      <c r="AK62" s="204" t="s">
        <v>296</v>
      </c>
      <c r="AL62" s="104" t="s">
        <v>1304</v>
      </c>
      <c r="AM62" s="98" t="s">
        <v>296</v>
      </c>
      <c r="AN62" s="19" t="s">
        <v>923</v>
      </c>
      <c r="AO62" s="97" t="s">
        <v>296</v>
      </c>
      <c r="AP62" s="124" t="s">
        <v>672</v>
      </c>
      <c r="AQ62" s="213" t="s">
        <v>296</v>
      </c>
      <c r="AR62" s="104" t="s">
        <v>1358</v>
      </c>
      <c r="AS62" s="97" t="s">
        <v>296</v>
      </c>
      <c r="AT62" s="125" t="s">
        <v>692</v>
      </c>
      <c r="AU62" s="73"/>
      <c r="AV62" s="73"/>
      <c r="AW62" s="73"/>
      <c r="AX62" s="73"/>
      <c r="AY62" s="73"/>
      <c r="AZ62" s="73"/>
      <c r="BA62" s="73"/>
    </row>
    <row r="63" spans="1:53" ht="72" x14ac:dyDescent="0.3">
      <c r="A63" s="41" t="s">
        <v>232</v>
      </c>
      <c r="B63" s="2" t="s">
        <v>360</v>
      </c>
      <c r="C63" s="97" t="s">
        <v>296</v>
      </c>
      <c r="D63" s="122" t="s">
        <v>767</v>
      </c>
      <c r="E63" s="97" t="s">
        <v>296</v>
      </c>
      <c r="F63" s="122" t="s">
        <v>787</v>
      </c>
      <c r="G63" s="98" t="s">
        <v>296</v>
      </c>
      <c r="H63" t="s">
        <v>1057</v>
      </c>
      <c r="I63" s="98" t="s">
        <v>295</v>
      </c>
      <c r="J63" s="107"/>
      <c r="K63" s="99" t="s">
        <v>295</v>
      </c>
      <c r="L63" s="108"/>
      <c r="M63" s="100" t="s">
        <v>296</v>
      </c>
      <c r="N63" s="122" t="s">
        <v>708</v>
      </c>
      <c r="O63" s="97" t="s">
        <v>296</v>
      </c>
      <c r="P63" s="122" t="s">
        <v>724</v>
      </c>
      <c r="Q63" s="98" t="s">
        <v>296</v>
      </c>
      <c r="R63" s="19" t="s">
        <v>1142</v>
      </c>
      <c r="S63" s="98" t="s">
        <v>295</v>
      </c>
      <c r="T63" s="104"/>
      <c r="U63" s="100" t="s">
        <v>296</v>
      </c>
      <c r="V63" s="122" t="s">
        <v>734</v>
      </c>
      <c r="W63" s="178" t="s">
        <v>296</v>
      </c>
      <c r="X63" s="104" t="s">
        <v>1177</v>
      </c>
      <c r="Y63" s="98" t="s">
        <v>295</v>
      </c>
      <c r="Z63" s="104"/>
      <c r="AA63" s="98" t="s">
        <v>296</v>
      </c>
      <c r="AB63" s="115" t="s">
        <v>868</v>
      </c>
      <c r="AC63" s="102" t="s">
        <v>296</v>
      </c>
      <c r="AD63" s="107" t="s">
        <v>1252</v>
      </c>
      <c r="AE63" s="98" t="s">
        <v>296</v>
      </c>
      <c r="AF63" s="19" t="s">
        <v>231</v>
      </c>
      <c r="AG63" s="98" t="s">
        <v>296</v>
      </c>
      <c r="AH63" s="111" t="s">
        <v>1293</v>
      </c>
      <c r="AI63" s="98" t="s">
        <v>295</v>
      </c>
      <c r="AJ63" s="109"/>
      <c r="AK63" s="98" t="s">
        <v>296</v>
      </c>
      <c r="AL63" s="104" t="s">
        <v>904</v>
      </c>
      <c r="AM63" s="98" t="s">
        <v>296</v>
      </c>
      <c r="AN63" s="104" t="s">
        <v>1330</v>
      </c>
      <c r="AO63" s="97" t="s">
        <v>295</v>
      </c>
      <c r="AP63" s="105"/>
      <c r="AQ63" s="213" t="s">
        <v>296</v>
      </c>
      <c r="AR63" s="104" t="s">
        <v>1357</v>
      </c>
      <c r="AS63" s="207" t="s">
        <v>310</v>
      </c>
      <c r="AT63" s="211" t="s">
        <v>1387</v>
      </c>
      <c r="AU63" s="73"/>
      <c r="AV63" s="73"/>
      <c r="AW63" s="73"/>
      <c r="AX63" s="73"/>
      <c r="AY63" s="73"/>
      <c r="AZ63" s="73"/>
      <c r="BA63" s="73"/>
    </row>
    <row r="64" spans="1:53" ht="72" x14ac:dyDescent="0.3">
      <c r="A64" s="41" t="s">
        <v>234</v>
      </c>
      <c r="B64" s="2" t="s">
        <v>361</v>
      </c>
      <c r="C64" s="97" t="s">
        <v>296</v>
      </c>
      <c r="D64" s="122" t="s">
        <v>768</v>
      </c>
      <c r="E64" s="127" t="s">
        <v>295</v>
      </c>
      <c r="F64" s="122"/>
      <c r="G64" s="98" t="s">
        <v>295</v>
      </c>
      <c r="H64" s="107"/>
      <c r="I64" s="98" t="s">
        <v>295</v>
      </c>
      <c r="J64" s="107"/>
      <c r="K64" s="99" t="s">
        <v>295</v>
      </c>
      <c r="L64" s="108"/>
      <c r="M64" s="150" t="s">
        <v>295</v>
      </c>
      <c r="N64" s="112"/>
      <c r="O64" s="160" t="s">
        <v>295</v>
      </c>
      <c r="P64"/>
      <c r="Q64" s="98" t="s">
        <v>296</v>
      </c>
      <c r="R64" s="19" t="s">
        <v>967</v>
      </c>
      <c r="S64" s="98" t="s">
        <v>295</v>
      </c>
      <c r="T64" s="104"/>
      <c r="U64" s="100" t="s">
        <v>295</v>
      </c>
      <c r="V64" s="101"/>
      <c r="W64" s="178" t="s">
        <v>310</v>
      </c>
      <c r="X64" s="104" t="s">
        <v>1178</v>
      </c>
      <c r="Y64" s="98" t="s">
        <v>295</v>
      </c>
      <c r="Z64" s="104"/>
      <c r="AA64" s="98" t="s">
        <v>295</v>
      </c>
      <c r="AB64" s="104"/>
      <c r="AC64" s="102" t="s">
        <v>296</v>
      </c>
      <c r="AD64" s="107" t="s">
        <v>1252</v>
      </c>
      <c r="AE64" s="98" t="s">
        <v>296</v>
      </c>
      <c r="AF64" s="19" t="s">
        <v>231</v>
      </c>
      <c r="AG64" s="191" t="s">
        <v>295</v>
      </c>
      <c r="AH64" s="111"/>
      <c r="AI64" s="98" t="s">
        <v>295</v>
      </c>
      <c r="AJ64" s="109"/>
      <c r="AK64" s="98" t="s">
        <v>295</v>
      </c>
      <c r="AL64" s="104"/>
      <c r="AM64" s="204" t="s">
        <v>295</v>
      </c>
      <c r="AN64" s="19"/>
      <c r="AO64" s="97" t="s">
        <v>296</v>
      </c>
      <c r="AP64" s="122" t="s">
        <v>673</v>
      </c>
      <c r="AQ64" s="98" t="s">
        <v>295</v>
      </c>
      <c r="AR64" s="104"/>
      <c r="AS64" s="97" t="s">
        <v>295</v>
      </c>
      <c r="AT64" s="110"/>
      <c r="AU64" s="73"/>
      <c r="AV64" s="73"/>
      <c r="AW64" s="73"/>
      <c r="AX64" s="73"/>
      <c r="AY64" s="73"/>
      <c r="AZ64" s="73"/>
      <c r="BA64" s="73"/>
    </row>
    <row r="65" spans="1:53" ht="103.5" customHeight="1" x14ac:dyDescent="0.3">
      <c r="A65" s="41" t="s">
        <v>236</v>
      </c>
      <c r="B65" s="2" t="s">
        <v>362</v>
      </c>
      <c r="C65" s="97" t="s">
        <v>296</v>
      </c>
      <c r="D65" s="122" t="s">
        <v>769</v>
      </c>
      <c r="E65" s="97" t="s">
        <v>296</v>
      </c>
      <c r="F65" s="122" t="s">
        <v>787</v>
      </c>
      <c r="G65" s="133" t="s">
        <v>295</v>
      </c>
      <c r="H65" s="107"/>
      <c r="I65" s="98" t="s">
        <v>295</v>
      </c>
      <c r="J65" s="107"/>
      <c r="K65" s="99" t="s">
        <v>295</v>
      </c>
      <c r="L65" s="108"/>
      <c r="M65" s="100" t="s">
        <v>296</v>
      </c>
      <c r="N65" s="122" t="s">
        <v>708</v>
      </c>
      <c r="O65" s="97" t="s">
        <v>296</v>
      </c>
      <c r="P65" t="s">
        <v>724</v>
      </c>
      <c r="Q65" s="98" t="s">
        <v>296</v>
      </c>
      <c r="R65" s="19" t="s">
        <v>968</v>
      </c>
      <c r="S65" s="98" t="s">
        <v>295</v>
      </c>
      <c r="T65" s="104"/>
      <c r="U65" s="100" t="s">
        <v>296</v>
      </c>
      <c r="V65" t="s">
        <v>734</v>
      </c>
      <c r="W65" s="98" t="s">
        <v>296</v>
      </c>
      <c r="X65" t="s">
        <v>855</v>
      </c>
      <c r="Y65" s="178" t="s">
        <v>295</v>
      </c>
      <c r="Z65" s="181" t="s">
        <v>750</v>
      </c>
      <c r="AA65" s="98" t="s">
        <v>295</v>
      </c>
      <c r="AB65" s="104"/>
      <c r="AC65" s="102" t="s">
        <v>296</v>
      </c>
      <c r="AD65" s="107" t="s">
        <v>1252</v>
      </c>
      <c r="AE65" s="98" t="s">
        <v>296</v>
      </c>
      <c r="AF65" s="104" t="s">
        <v>231</v>
      </c>
      <c r="AG65" s="98" t="s">
        <v>296</v>
      </c>
      <c r="AH65" s="111" t="s">
        <v>1293</v>
      </c>
      <c r="AI65" s="98" t="s">
        <v>295</v>
      </c>
      <c r="AJ65" s="109"/>
      <c r="AK65" s="234" t="s">
        <v>295</v>
      </c>
      <c r="AL65" s="104" t="s">
        <v>904</v>
      </c>
      <c r="AM65" s="204" t="s">
        <v>295</v>
      </c>
      <c r="AN65" s="104"/>
      <c r="AO65" s="97" t="s">
        <v>295</v>
      </c>
      <c r="AP65" s="110"/>
      <c r="AQ65" s="98" t="s">
        <v>296</v>
      </c>
      <c r="AR65" s="122" t="s">
        <v>925</v>
      </c>
      <c r="AS65" s="207" t="s">
        <v>295</v>
      </c>
      <c r="AT65" s="125"/>
      <c r="AU65" s="73"/>
      <c r="AV65" s="73"/>
      <c r="AW65" s="73"/>
      <c r="AX65" s="73"/>
      <c r="AY65" s="73"/>
      <c r="AZ65" s="73"/>
      <c r="BA65" s="73"/>
    </row>
    <row r="66" spans="1:53" ht="76.5" customHeight="1" x14ac:dyDescent="0.3">
      <c r="A66" s="41" t="s">
        <v>238</v>
      </c>
      <c r="B66" s="2" t="s">
        <v>363</v>
      </c>
      <c r="C66" s="97" t="s">
        <v>295</v>
      </c>
      <c r="D66" s="115"/>
      <c r="E66" s="127" t="s">
        <v>310</v>
      </c>
      <c r="F66" s="131" t="s">
        <v>788</v>
      </c>
      <c r="G66" s="133" t="s">
        <v>310</v>
      </c>
      <c r="H66" s="119" t="s">
        <v>1058</v>
      </c>
      <c r="I66" s="98" t="s">
        <v>296</v>
      </c>
      <c r="J66" s="122" t="s">
        <v>240</v>
      </c>
      <c r="K66" s="140" t="s">
        <v>310</v>
      </c>
      <c r="L66" s="132" t="s">
        <v>1076</v>
      </c>
      <c r="M66" s="100" t="s">
        <v>296</v>
      </c>
      <c r="N66" t="s">
        <v>1110</v>
      </c>
      <c r="O66" s="160" t="s">
        <v>295</v>
      </c>
      <c r="P66" s="122"/>
      <c r="Q66" s="98" t="s">
        <v>295</v>
      </c>
      <c r="R66" s="104"/>
      <c r="S66" s="98" t="s">
        <v>295</v>
      </c>
      <c r="T66" s="111"/>
      <c r="U66" s="100" t="s">
        <v>295</v>
      </c>
      <c r="V66" s="112"/>
      <c r="W66" s="98" t="s">
        <v>295</v>
      </c>
      <c r="X66" s="111"/>
      <c r="Y66" s="98" t="s">
        <v>296</v>
      </c>
      <c r="Z66" s="104" t="s">
        <v>751</v>
      </c>
      <c r="AA66" s="98" t="s">
        <v>296</v>
      </c>
      <c r="AB66" s="122" t="s">
        <v>241</v>
      </c>
      <c r="AC66" s="189" t="s">
        <v>295</v>
      </c>
      <c r="AD66" s="107" t="s">
        <v>973</v>
      </c>
      <c r="AE66" s="191" t="s">
        <v>295</v>
      </c>
      <c r="AF66"/>
      <c r="AG66" s="98" t="s">
        <v>295</v>
      </c>
      <c r="AH66" s="111"/>
      <c r="AI66" s="98" t="s">
        <v>295</v>
      </c>
      <c r="AJ66" s="122" t="s">
        <v>1414</v>
      </c>
      <c r="AK66" s="98" t="s">
        <v>295</v>
      </c>
      <c r="AL66" s="104"/>
      <c r="AM66" s="98" t="s">
        <v>295</v>
      </c>
      <c r="AN66" s="115"/>
      <c r="AO66" s="97" t="s">
        <v>295</v>
      </c>
      <c r="AP66" s="110"/>
      <c r="AQ66" s="98" t="s">
        <v>295</v>
      </c>
      <c r="AR66" s="111"/>
      <c r="AS66" s="207" t="s">
        <v>295</v>
      </c>
      <c r="AT66" s="105"/>
      <c r="AU66" s="73"/>
      <c r="AV66" s="73"/>
      <c r="AW66" s="73"/>
      <c r="AX66" s="73"/>
      <c r="AY66" s="73"/>
      <c r="AZ66" s="73"/>
      <c r="BA66" s="73"/>
    </row>
    <row r="67" spans="1:53" ht="28.8" x14ac:dyDescent="0.3">
      <c r="A67" s="41" t="s">
        <v>242</v>
      </c>
      <c r="B67" s="2" t="s">
        <v>364</v>
      </c>
      <c r="C67" s="97" t="s">
        <v>296</v>
      </c>
      <c r="D67" s="122" t="s">
        <v>770</v>
      </c>
      <c r="E67" s="97" t="s">
        <v>296</v>
      </c>
      <c r="F67" s="122" t="s">
        <v>789</v>
      </c>
      <c r="G67" s="98" t="s">
        <v>296</v>
      </c>
      <c r="H67" s="122" t="s">
        <v>934</v>
      </c>
      <c r="I67" s="98" t="s">
        <v>296</v>
      </c>
      <c r="J67" s="122" t="s">
        <v>244</v>
      </c>
      <c r="K67" s="99" t="s">
        <v>296</v>
      </c>
      <c r="L67" s="139" t="s">
        <v>245</v>
      </c>
      <c r="M67" s="100" t="s">
        <v>296</v>
      </c>
      <c r="N67" s="122" t="s">
        <v>709</v>
      </c>
      <c r="O67" s="97" t="s">
        <v>296</v>
      </c>
      <c r="P67" s="122" t="s">
        <v>725</v>
      </c>
      <c r="Q67" s="98" t="s">
        <v>296</v>
      </c>
      <c r="R67" s="19" t="s">
        <v>815</v>
      </c>
      <c r="S67" s="98" t="s">
        <v>296</v>
      </c>
      <c r="T67" s="122" t="s">
        <v>940</v>
      </c>
      <c r="U67" s="100" t="s">
        <v>296</v>
      </c>
      <c r="V67" s="132" t="s">
        <v>1166</v>
      </c>
      <c r="W67" s="98" t="s">
        <v>296</v>
      </c>
      <c r="X67" s="122" t="s">
        <v>1179</v>
      </c>
      <c r="Y67" s="98" t="s">
        <v>296</v>
      </c>
      <c r="Z67" s="122" t="s">
        <v>1187</v>
      </c>
      <c r="AA67" s="98" t="s">
        <v>296</v>
      </c>
      <c r="AB67" s="122" t="s">
        <v>1205</v>
      </c>
      <c r="AC67" s="102" t="s">
        <v>296</v>
      </c>
      <c r="AD67" s="122" t="s">
        <v>1253</v>
      </c>
      <c r="AE67" s="98" t="s">
        <v>296</v>
      </c>
      <c r="AF67" s="122" t="s">
        <v>246</v>
      </c>
      <c r="AG67" s="98" t="s">
        <v>296</v>
      </c>
      <c r="AH67" s="122" t="s">
        <v>247</v>
      </c>
      <c r="AI67" s="98" t="s">
        <v>296</v>
      </c>
      <c r="AJ67" s="122" t="s">
        <v>1294</v>
      </c>
      <c r="AK67" s="98" t="s">
        <v>296</v>
      </c>
      <c r="AL67" s="115" t="s">
        <v>905</v>
      </c>
      <c r="AM67" s="98" t="s">
        <v>296</v>
      </c>
      <c r="AN67" s="19" t="s">
        <v>924</v>
      </c>
      <c r="AO67" s="207" t="s">
        <v>296</v>
      </c>
      <c r="AP67" s="110" t="s">
        <v>1340</v>
      </c>
      <c r="AQ67" s="98" t="s">
        <v>296</v>
      </c>
      <c r="AR67" s="122" t="s">
        <v>1346</v>
      </c>
      <c r="AS67" s="207" t="s">
        <v>296</v>
      </c>
      <c r="AT67" s="105" t="s">
        <v>1388</v>
      </c>
      <c r="AU67" s="73"/>
      <c r="AV67" s="73"/>
      <c r="AW67" s="73"/>
      <c r="AX67" s="73"/>
      <c r="AY67" s="73"/>
      <c r="AZ67" s="73"/>
      <c r="BA67" s="73"/>
    </row>
    <row r="68" spans="1:53" ht="72" x14ac:dyDescent="0.3">
      <c r="A68" s="41" t="s">
        <v>248</v>
      </c>
      <c r="B68" s="2" t="s">
        <v>365</v>
      </c>
      <c r="C68" s="97" t="s">
        <v>296</v>
      </c>
      <c r="D68" t="s">
        <v>770</v>
      </c>
      <c r="E68" s="97" t="s">
        <v>296</v>
      </c>
      <c r="F68" t="s">
        <v>789</v>
      </c>
      <c r="G68" s="98" t="s">
        <v>296</v>
      </c>
      <c r="H68" s="122" t="s">
        <v>934</v>
      </c>
      <c r="I68" s="98" t="s">
        <v>296</v>
      </c>
      <c r="J68" s="122" t="s">
        <v>244</v>
      </c>
      <c r="K68" s="99" t="s">
        <v>296</v>
      </c>
      <c r="L68" s="139" t="s">
        <v>245</v>
      </c>
      <c r="M68" s="100" t="s">
        <v>296</v>
      </c>
      <c r="N68" t="s">
        <v>709</v>
      </c>
      <c r="O68" s="97" t="s">
        <v>296</v>
      </c>
      <c r="P68" s="122" t="s">
        <v>725</v>
      </c>
      <c r="Q68" s="98" t="s">
        <v>296</v>
      </c>
      <c r="R68" s="115" t="s">
        <v>815</v>
      </c>
      <c r="S68" s="98" t="s">
        <v>296</v>
      </c>
      <c r="T68" s="122" t="s">
        <v>940</v>
      </c>
      <c r="U68" s="100" t="s">
        <v>296</v>
      </c>
      <c r="V68" s="132" t="s">
        <v>1166</v>
      </c>
      <c r="W68" s="178" t="s">
        <v>296</v>
      </c>
      <c r="X68" s="120" t="s">
        <v>1179</v>
      </c>
      <c r="Y68" s="178" t="s">
        <v>310</v>
      </c>
      <c r="Z68" s="124" t="s">
        <v>1188</v>
      </c>
      <c r="AA68" s="98" t="s">
        <v>295</v>
      </c>
      <c r="AB68" s="124" t="s">
        <v>1206</v>
      </c>
      <c r="AC68" s="102" t="s">
        <v>296</v>
      </c>
      <c r="AD68" s="122" t="s">
        <v>1253</v>
      </c>
      <c r="AE68" s="98" t="s">
        <v>296</v>
      </c>
      <c r="AF68" t="s">
        <v>246</v>
      </c>
      <c r="AG68" s="98" t="s">
        <v>296</v>
      </c>
      <c r="AH68" t="s">
        <v>247</v>
      </c>
      <c r="AI68" s="98" t="s">
        <v>296</v>
      </c>
      <c r="AJ68" t="s">
        <v>1294</v>
      </c>
      <c r="AK68" s="98" t="s">
        <v>296</v>
      </c>
      <c r="AL68" s="115" t="s">
        <v>905</v>
      </c>
      <c r="AM68" s="98" t="s">
        <v>296</v>
      </c>
      <c r="AN68" s="115" t="s">
        <v>924</v>
      </c>
      <c r="AO68" s="207" t="s">
        <v>296</v>
      </c>
      <c r="AP68" s="110" t="s">
        <v>1340</v>
      </c>
      <c r="AQ68" s="213" t="s">
        <v>296</v>
      </c>
      <c r="AR68" s="122" t="s">
        <v>1346</v>
      </c>
      <c r="AS68" s="207" t="s">
        <v>296</v>
      </c>
      <c r="AT68" s="105" t="s">
        <v>1388</v>
      </c>
      <c r="AU68" s="73"/>
      <c r="AV68" s="73"/>
      <c r="AW68" s="73"/>
      <c r="AX68" s="73"/>
      <c r="AY68" s="73"/>
      <c r="AZ68" s="73"/>
      <c r="BA68" s="73"/>
    </row>
    <row r="69" spans="1:53" x14ac:dyDescent="0.3">
      <c r="J69" s="69"/>
      <c r="V69" s="81"/>
    </row>
    <row r="70" spans="1:53" x14ac:dyDescent="0.3">
      <c r="J70" s="69"/>
    </row>
    <row r="71" spans="1:53" x14ac:dyDescent="0.3">
      <c r="J71" s="69"/>
    </row>
    <row r="72" spans="1:53" x14ac:dyDescent="0.3">
      <c r="J72" s="69"/>
    </row>
    <row r="73" spans="1:53" x14ac:dyDescent="0.3">
      <c r="J73" s="69"/>
    </row>
    <row r="74" spans="1:53" x14ac:dyDescent="0.3">
      <c r="J74" s="69"/>
    </row>
    <row r="75" spans="1:53" x14ac:dyDescent="0.3">
      <c r="J75" s="69"/>
    </row>
    <row r="76" spans="1:53" x14ac:dyDescent="0.3">
      <c r="J76" s="69"/>
    </row>
    <row r="77" spans="1:53" x14ac:dyDescent="0.3">
      <c r="J77" s="69"/>
    </row>
    <row r="78" spans="1:53" x14ac:dyDescent="0.3">
      <c r="J78" s="69"/>
    </row>
    <row r="79" spans="1:53" x14ac:dyDescent="0.3">
      <c r="J79" s="69"/>
    </row>
    <row r="80" spans="1:53" x14ac:dyDescent="0.3">
      <c r="J80" s="69"/>
    </row>
    <row r="81" spans="10:10" x14ac:dyDescent="0.3">
      <c r="J81" s="69"/>
    </row>
    <row r="82" spans="10:10" x14ac:dyDescent="0.3">
      <c r="J82" s="69"/>
    </row>
    <row r="83" spans="10:10" x14ac:dyDescent="0.3">
      <c r="J83" s="69"/>
    </row>
    <row r="84" spans="10:10" x14ac:dyDescent="0.3">
      <c r="J84" s="69"/>
    </row>
    <row r="85" spans="10:10" x14ac:dyDescent="0.3">
      <c r="J85" s="69"/>
    </row>
    <row r="86" spans="10:10" x14ac:dyDescent="0.3">
      <c r="J86" s="69"/>
    </row>
    <row r="87" spans="10:10" x14ac:dyDescent="0.3">
      <c r="J87" s="69"/>
    </row>
    <row r="88" spans="10:10" x14ac:dyDescent="0.3">
      <c r="J88" s="69"/>
    </row>
    <row r="89" spans="10:10" x14ac:dyDescent="0.3">
      <c r="J89" s="69"/>
    </row>
    <row r="90" spans="10:10" x14ac:dyDescent="0.3">
      <c r="J90" s="69"/>
    </row>
    <row r="91" spans="10:10" x14ac:dyDescent="0.3">
      <c r="J91" s="69"/>
    </row>
    <row r="92" spans="10:10" x14ac:dyDescent="0.3">
      <c r="J92" s="69"/>
    </row>
    <row r="93" spans="10:10" x14ac:dyDescent="0.3">
      <c r="J93" s="69"/>
    </row>
    <row r="94" spans="10:10" x14ac:dyDescent="0.3">
      <c r="J94" s="69"/>
    </row>
    <row r="95" spans="10:10" x14ac:dyDescent="0.3">
      <c r="J95" s="69"/>
    </row>
    <row r="96" spans="10:10" x14ac:dyDescent="0.3">
      <c r="J96" s="69"/>
    </row>
    <row r="97" spans="10:10" x14ac:dyDescent="0.3">
      <c r="J97" s="69"/>
    </row>
    <row r="98" spans="10:10" x14ac:dyDescent="0.3">
      <c r="J98" s="69"/>
    </row>
    <row r="99" spans="10:10" x14ac:dyDescent="0.3">
      <c r="J99" s="69"/>
    </row>
    <row r="100" spans="10:10" x14ac:dyDescent="0.3">
      <c r="J100" s="69"/>
    </row>
    <row r="101" spans="10:10" x14ac:dyDescent="0.3">
      <c r="J101" s="69"/>
    </row>
    <row r="102" spans="10:10" x14ac:dyDescent="0.3">
      <c r="J102" s="69"/>
    </row>
    <row r="103" spans="10:10" x14ac:dyDescent="0.3">
      <c r="J103" s="69"/>
    </row>
    <row r="104" spans="10:10" x14ac:dyDescent="0.3">
      <c r="J104" s="69"/>
    </row>
    <row r="105" spans="10:10" x14ac:dyDescent="0.3">
      <c r="J105" s="69"/>
    </row>
    <row r="106" spans="10:10" x14ac:dyDescent="0.3">
      <c r="J106" s="69"/>
    </row>
    <row r="107" spans="10:10" x14ac:dyDescent="0.3">
      <c r="J107" s="69"/>
    </row>
    <row r="108" spans="10:10" x14ac:dyDescent="0.3">
      <c r="J108" s="69"/>
    </row>
    <row r="109" spans="10:10" x14ac:dyDescent="0.3">
      <c r="J109" s="69"/>
    </row>
    <row r="110" spans="10:10" x14ac:dyDescent="0.3">
      <c r="J110" s="69"/>
    </row>
    <row r="111" spans="10:10" x14ac:dyDescent="0.3">
      <c r="J111" s="69"/>
    </row>
    <row r="112" spans="10:10" x14ac:dyDescent="0.3">
      <c r="J112" s="69"/>
    </row>
    <row r="113" spans="10:10" x14ac:dyDescent="0.3">
      <c r="J113" s="69"/>
    </row>
    <row r="114" spans="10:10" x14ac:dyDescent="0.3">
      <c r="J114" s="69"/>
    </row>
    <row r="115" spans="10:10" x14ac:dyDescent="0.3">
      <c r="J115" s="69"/>
    </row>
    <row r="116" spans="10:10" x14ac:dyDescent="0.3">
      <c r="J116" s="69"/>
    </row>
  </sheetData>
  <hyperlinks>
    <hyperlink ref="AT17" r:id="rId1"/>
    <hyperlink ref="AT19" r:id="rId2"/>
    <hyperlink ref="AT21" r:id="rId3" display="https://chor.gov.ua/nash-kray"/>
    <hyperlink ref="AT30" r:id="rId4"/>
    <hyperlink ref="AT55" r:id="rId5" display="https://chor.gov.ua/oblasna-rada/vakansiji"/>
    <hyperlink ref="AT57" r:id="rId6" display="https://chor.gov.ua/nasha-diyalnist/anonsi/item/8412-informatsiia-pro-konkurs-na-posadu-dyrektora-komunalnoho-pidpryie"/>
    <hyperlink ref="AT11" r:id="rId7"/>
    <hyperlink ref="AT14" r:id="rId8" display="https://chor.gov.ua/normativni-dokumenti/protokoli-sesij"/>
    <hyperlink ref="AT13" r:id="rId9" display="https://chor.gov.ua/normativni-dokumenti/proekti-regulyatornih-aktiv-ta-rishen"/>
    <hyperlink ref="AT12" r:id="rId10" display="https://chor.gov.ua/nasha-diyalnist/anonsi/item/10695-sklykaietsia-tretia-sesiia-oblasnoi-rady-vosmoho-sklykannia"/>
    <hyperlink ref="AT10" r:id="rId11"/>
    <hyperlink ref="AT2" r:id="rId12" display="https://chor.gov.ua/zv-yazki-z-gromadskistyu/elektronna-priymalnya"/>
    <hyperlink ref="AT16" r:id="rId13"/>
    <hyperlink ref="AT18" r:id="rId14"/>
    <hyperlink ref="AT20" r:id="rId15" display="https://chor.gov.ua/oblasni-programi/item/6525-chynni-oblasni-prohramy-zizminamy"/>
    <hyperlink ref="AT28" r:id="rId16" display="https://chor.gov.ua/oblasna-rada/kontakti"/>
    <hyperlink ref="AT35" r:id="rId17"/>
    <hyperlink ref="AT36" r:id="rId18" display="https://ukm.chor.gov.ua/pro-upravlinnya-komunalnogo-majna/ob-ekti-komunalnoji-vlasnosti/item/71-perelik-ob-iektiv-nerukhomoho-maina-spilnoi-vlasnosti-terytorialn"/>
    <hyperlink ref="AT37" r:id="rId19" display="https://ukm.chor.gov.ua/normativni-dokumenti/normativno-pravova-informatsiya/item/641-polozhennia-pro-poriadok-peredachi-ob-iektiv-prava-spilnoi-vlasno"/>
    <hyperlink ref="AT38" r:id="rId20" display="https://ukm.chor.gov.ua/normativni-dokumenti/normativno-pravova-informatsiya/item/6-polozhennia-pro-poriadok-vidchuzhennia-ta-spysannia-maina-shcho-i"/>
    <hyperlink ref="AT41" r:id="rId21" display="https://ukm.chor.gov.ua/potochna-diyalnist/informatsiya-pro-provedennya-konkursiv-na-pravo-orendi-komunalnogo-majna-oblasti"/>
    <hyperlink ref="AT45" r:id="rId22" display="https://ukm.chor.gov.ua/informatsiya-pro-orendu-majna/item/752-informatsiia-pro-stan-nadkhodzhen-koshtiv-vid-orendy-maina-spilno"/>
    <hyperlink ref="AT46" r:id="rId23" display="https://chor.gov.ua/oblasnij-byudzhet"/>
    <hyperlink ref="AT50" r:id="rId24"/>
    <hyperlink ref="AT54" r:id="rId25"/>
    <hyperlink ref="AT56" r:id="rId26"/>
    <hyperlink ref="AT60" r:id="rId27"/>
    <hyperlink ref="AT62" r:id="rId28"/>
    <hyperlink ref="R35" r:id="rId29"/>
    <hyperlink ref="R36" r:id="rId30"/>
    <hyperlink ref="R56" r:id="rId31"/>
    <hyperlink ref="R57" r:id="rId32"/>
    <hyperlink ref="R58" r:id="rId33"/>
    <hyperlink ref="R62" r:id="rId34"/>
    <hyperlink ref="R64" r:id="rId35"/>
    <hyperlink ref="R65" r:id="rId36"/>
    <hyperlink ref="R21" r:id="rId37"/>
    <hyperlink ref="R16" r:id="rId38"/>
    <hyperlink ref="V54" r:id="rId39"/>
    <hyperlink ref="Z45" r:id="rId40"/>
    <hyperlink ref="Z44" r:id="rId41"/>
    <hyperlink ref="Z40" r:id="rId42"/>
    <hyperlink ref="Z39" r:id="rId43"/>
    <hyperlink ref="Z38" r:id="rId44"/>
    <hyperlink ref="Z37" r:id="rId45"/>
    <hyperlink ref="Z36" r:id="rId46"/>
    <hyperlink ref="Z35" r:id="rId47"/>
    <hyperlink ref="Z30" r:id="rId48"/>
    <hyperlink ref="AB10" r:id="rId49"/>
    <hyperlink ref="AB18" r:id="rId50"/>
    <hyperlink ref="AH16" r:id="rId51"/>
    <hyperlink ref="AJ45" r:id="rId52"/>
    <hyperlink ref="AT23" r:id="rId53"/>
    <hyperlink ref="AT24" r:id="rId54" display="https://chor.gov.ua/oblasnij-konkurs-zhurnalistskikh-robit"/>
    <hyperlink ref="AT25" r:id="rId55" display="https://chor.gov.ua/oblasnij-konkurs-zhurnalistskikh-robit"/>
    <hyperlink ref="AT49" r:id="rId56"/>
    <hyperlink ref="D10" r:id="rId57"/>
    <hyperlink ref="D11" r:id="rId58"/>
    <hyperlink ref="D12" r:id="rId59" display="http://www.vinrada.gov.ua/grafik-provedennya-zasidan-postijnih-komisij.htm"/>
    <hyperlink ref="D13" r:id="rId60"/>
    <hyperlink ref="D14" r:id="rId61"/>
    <hyperlink ref="D15" r:id="rId62"/>
    <hyperlink ref="D17" r:id="rId63"/>
    <hyperlink ref="D18" r:id="rId64"/>
    <hyperlink ref="D19" r:id="rId65"/>
    <hyperlink ref="D22" r:id="rId66"/>
    <hyperlink ref="D23" r:id="rId67"/>
    <hyperlink ref="D24" r:id="rId68"/>
    <hyperlink ref="D27" r:id="rId69"/>
    <hyperlink ref="D29" r:id="rId70"/>
    <hyperlink ref="D30" r:id="rId71"/>
    <hyperlink ref="D32" r:id="rId72"/>
    <hyperlink ref="D33" r:id="rId73"/>
    <hyperlink ref="D34" r:id="rId74"/>
    <hyperlink ref="D37" r:id="rId75" display="https://vinrada.gov.ua/perelik-orendariv-v-budinkah-scho-znahodyatsya-na-balansi-upravlinnya-spilnoi-komunalnoi-vlasnosti.htm"/>
    <hyperlink ref="D40" r:id="rId76"/>
    <hyperlink ref="D42" r:id="rId77"/>
    <hyperlink ref="D41" r:id="rId78"/>
    <hyperlink ref="D44" r:id="rId79"/>
    <hyperlink ref="D45" r:id="rId80"/>
    <hyperlink ref="D46" r:id="rId81"/>
    <hyperlink ref="D47" r:id="rId82"/>
    <hyperlink ref="D48" r:id="rId83"/>
    <hyperlink ref="D49" r:id="rId84"/>
    <hyperlink ref="D50" r:id="rId85" display="https://vinrada.gov.ua/mehanizm-gromadskoi-uchasti-normativna-baza.htm"/>
    <hyperlink ref="D52" r:id="rId86"/>
    <hyperlink ref="D53" r:id="rId87"/>
    <hyperlink ref="D54" r:id="rId88"/>
    <hyperlink ref="D56" r:id="rId89"/>
    <hyperlink ref="D57" r:id="rId90"/>
    <hyperlink ref="D60" r:id="rId91"/>
    <hyperlink ref="D62" r:id="rId92"/>
    <hyperlink ref="D63" r:id="rId93"/>
    <hyperlink ref="D64" r:id="rId94"/>
    <hyperlink ref="D65" r:id="rId95"/>
    <hyperlink ref="D67" r:id="rId96"/>
    <hyperlink ref="F10" r:id="rId97"/>
    <hyperlink ref="F11" r:id="rId98"/>
    <hyperlink ref="F12" r:id="rId99"/>
    <hyperlink ref="F17" r:id="rId100"/>
    <hyperlink ref="F19" r:id="rId101"/>
    <hyperlink ref="F21" r:id="rId102"/>
    <hyperlink ref="F22" r:id="rId103"/>
    <hyperlink ref="F23" r:id="rId104"/>
    <hyperlink ref="F24" r:id="rId105"/>
    <hyperlink ref="F25" r:id="rId106"/>
    <hyperlink ref="F26" r:id="rId107"/>
    <hyperlink ref="F29" r:id="rId108"/>
    <hyperlink ref="F30" r:id="rId109"/>
    <hyperlink ref="F31" r:id="rId110"/>
    <hyperlink ref="F35" r:id="rId111"/>
    <hyperlink ref="F36" r:id="rId112" display="http://volynrada.gov.ua/communal/perelik-maina-spilnoyi-vlasnosti-teritorialnikh-gromad-sil-selishch-mist-oblasti-shcho-pere"/>
    <hyperlink ref="F37" r:id="rId113" display="http://volynrada.gov.ua/communal/polozhennya-pro-diyalnist-auktsionnoyi-komisiyi-z-prodazhu-ob-yektiv-maloyi-privatizatsiyi-"/>
    <hyperlink ref="F38" r:id="rId114"/>
    <hyperlink ref="F39" r:id="rId115" display="http://volynrada.gov.ua/communal/polozhennya-pro-orendu-nerukhomogo-maina-spilnoyi-vlasnosti-teritorialnikh-gromad-sil-selis"/>
    <hyperlink ref="F41" r:id="rId116"/>
    <hyperlink ref="F46" r:id="rId117"/>
    <hyperlink ref="F45" r:id="rId118" tooltip="Реєстр договорів оренди спільної власності громад сіл, селищ, міст області" display="r_e_ie_s_t_r"/>
    <hyperlink ref="F51" r:id="rId119"/>
    <hyperlink ref="F53" r:id="rId120"/>
    <hyperlink ref="F54" r:id="rId121"/>
    <hyperlink ref="F56" r:id="rId122"/>
    <hyperlink ref="F57" r:id="rId123"/>
    <hyperlink ref="F61" r:id="rId124"/>
    <hyperlink ref="F62" r:id="rId125"/>
    <hyperlink ref="F65" r:id="rId126"/>
    <hyperlink ref="F67" r:id="rId127"/>
    <hyperlink ref="H2" r:id="rId128"/>
    <hyperlink ref="J2" r:id="rId129"/>
    <hyperlink ref="H10" r:id="rId130"/>
    <hyperlink ref="H11" r:id="rId131"/>
    <hyperlink ref="H14" r:id="rId132"/>
    <hyperlink ref="H16" r:id="rId133"/>
    <hyperlink ref="H20" r:id="rId134"/>
    <hyperlink ref="H21" r:id="rId135"/>
    <hyperlink ref="H29" r:id="rId136"/>
    <hyperlink ref="H30" r:id="rId137"/>
    <hyperlink ref="H35" r:id="rId138"/>
    <hyperlink ref="H46" r:id="rId139"/>
    <hyperlink ref="H47" r:id="rId140"/>
    <hyperlink ref="H49" r:id="rId141"/>
    <hyperlink ref="H56" r:id="rId142"/>
    <hyperlink ref="H57" r:id="rId143"/>
    <hyperlink ref="H58" r:id="rId144"/>
    <hyperlink ref="H62" r:id="rId145"/>
    <hyperlink ref="H67" r:id="rId146"/>
    <hyperlink ref="H68" r:id="rId147"/>
    <hyperlink ref="J10" r:id="rId148"/>
    <hyperlink ref="J11" r:id="rId149"/>
    <hyperlink ref="J14" display="https://zt.gov.ua/index.php/2015-12-25-09-37-43/%D0%BF%D1%80%D0%BE%D1%82%D0%BE%D0%BA%D0%BE%D0%BB-%D1%81%D0%B5%D1%81%D1%96%D1%97.html_x000a_https://zt.gov.ua/index.php/2015-12-25-09-37-43/%D0%B5%D0%BB%D0%B5%D0%BA%D1%82%D1%80%D0%BE%D0%BD%D0%BD%D0%B8%D0%B9-%D0%BF%"/>
    <hyperlink ref="J19" r:id="rId150"/>
    <hyperlink ref="J21" r:id="rId151"/>
    <hyperlink ref="H23" r:id="rId152"/>
    <hyperlink ref="J46" r:id="rId153"/>
    <hyperlink ref="J48" r:id="rId154"/>
    <hyperlink ref="J55" r:id="rId155"/>
    <hyperlink ref="J56" r:id="rId156"/>
    <hyperlink ref="J66" r:id="rId157"/>
    <hyperlink ref="J67" r:id="rId158"/>
    <hyperlink ref="J68" r:id="rId159"/>
    <hyperlink ref="L2" r:id="rId160"/>
    <hyperlink ref="L10" r:id="rId161"/>
    <hyperlink ref="L11" r:id="rId162"/>
    <hyperlink ref="L12" r:id="rId163"/>
    <hyperlink ref="L13" r:id="rId164"/>
    <hyperlink ref="L14" r:id="rId165"/>
    <hyperlink ref="L16" r:id="rId166"/>
    <hyperlink ref="L17" r:id="rId167"/>
    <hyperlink ref="L18" r:id="rId168"/>
    <hyperlink ref="L20" r:id="rId169"/>
    <hyperlink ref="L21" r:id="rId170"/>
    <hyperlink ref="L22" r:id="rId171"/>
    <hyperlink ref="L27" r:id="rId172"/>
    <hyperlink ref="L46" r:id="rId173"/>
    <hyperlink ref="L54" r:id="rId174"/>
    <hyperlink ref="L56" r:id="rId175"/>
    <hyperlink ref="L57" r:id="rId176"/>
    <hyperlink ref="L60" r:id="rId177"/>
    <hyperlink ref="L67" r:id="rId178"/>
    <hyperlink ref="L68" r:id="rId179"/>
    <hyperlink ref="N2" r:id="rId180"/>
    <hyperlink ref="R2" r:id="rId181"/>
    <hyperlink ref="T2" r:id="rId182"/>
    <hyperlink ref="Z2" r:id="rId183"/>
    <hyperlink ref="AB2" r:id="rId184"/>
    <hyperlink ref="AF2" r:id="rId185"/>
    <hyperlink ref="AF9" r:id="rId186" display="https://sorada.gov.ua/pro-oblasnu-radu/kerivnytstvo-oblasnoji-rady.html"/>
    <hyperlink ref="AH2" r:id="rId187"/>
    <hyperlink ref="AN2" r:id="rId188"/>
    <hyperlink ref="AR2" r:id="rId189"/>
    <hyperlink ref="N10" r:id="rId190"/>
    <hyperlink ref="N11" r:id="rId191"/>
    <hyperlink ref="N15" r:id="rId192"/>
    <hyperlink ref="N17" r:id="rId193"/>
    <hyperlink ref="N18" r:id="rId194"/>
    <hyperlink ref="N19" r:id="rId195"/>
    <hyperlink ref="N20" r:id="rId196"/>
    <hyperlink ref="N21" r:id="rId197"/>
    <hyperlink ref="N23" r:id="rId198"/>
    <hyperlink ref="N29" r:id="rId199"/>
    <hyperlink ref="N30" r:id="rId200"/>
    <hyperlink ref="N33" r:id="rId201"/>
    <hyperlink ref="N37" r:id="rId202"/>
    <hyperlink ref="N38" r:id="rId203" display="https://zor.gov.ua/content/dvadcyat-druga-sesiya-pyatogo-sklykannya"/>
    <hyperlink ref="N41" r:id="rId204"/>
    <hyperlink ref="N42" r:id="rId205"/>
    <hyperlink ref="N44" r:id="rId206"/>
    <hyperlink ref="N46" r:id="rId207"/>
    <hyperlink ref="N47" r:id="rId208" display="http://zor.gov.ua/sessii_ta_rishenya_radi"/>
    <hyperlink ref="N48" r:id="rId209" display="https://zor.gov.ua/content/2020-rik"/>
    <hyperlink ref="N53" r:id="rId210" display="http://zor.gov.ua/komunalna-vlasnist/komunalna-ustanova-zaporizkyy-geriatrychnyy-pansionat-zaporizkoyi-oblasnoyi-rady"/>
    <hyperlink ref="N61" r:id="rId211"/>
    <hyperlink ref="N62" r:id="rId212"/>
    <hyperlink ref="N63" r:id="rId213"/>
    <hyperlink ref="N65" r:id="rId214"/>
    <hyperlink ref="N67" r:id="rId215"/>
    <hyperlink ref="P2" r:id="rId216"/>
    <hyperlink ref="P10" r:id="rId217"/>
    <hyperlink ref="P13" r:id="rId218"/>
    <hyperlink ref="P16" r:id="rId219"/>
    <hyperlink ref="P17" r:id="rId220"/>
    <hyperlink ref="P20" r:id="rId221"/>
    <hyperlink ref="P23" r:id="rId222"/>
    <hyperlink ref="P24" r:id="rId223"/>
    <hyperlink ref="P28" r:id="rId224"/>
    <hyperlink ref="P35" r:id="rId225"/>
    <hyperlink ref="P36" r:id="rId226"/>
    <hyperlink ref="P37" r:id="rId227"/>
    <hyperlink ref="P38" r:id="rId228"/>
    <hyperlink ref="P39" r:id="rId229"/>
    <hyperlink ref="P40" r:id="rId230"/>
    <hyperlink ref="P41" r:id="rId231"/>
    <hyperlink ref="P42" r:id="rId232"/>
    <hyperlink ref="P45" r:id="rId233"/>
    <hyperlink ref="P49" r:id="rId234"/>
    <hyperlink ref="P60" r:id="rId235"/>
    <hyperlink ref="P62" r:id="rId236"/>
    <hyperlink ref="P63" r:id="rId237"/>
    <hyperlink ref="P67" r:id="rId238"/>
    <hyperlink ref="P68" r:id="rId239"/>
    <hyperlink ref="R10" r:id="rId240"/>
    <hyperlink ref="R11" r:id="rId241"/>
    <hyperlink ref="R12" r:id="rId242"/>
    <hyperlink ref="R14" r:id="rId243"/>
    <hyperlink ref="R17" r:id="rId244"/>
    <hyperlink ref="R19" r:id="rId245"/>
    <hyperlink ref="R20" r:id="rId246"/>
    <hyperlink ref="R23" r:id="rId247"/>
    <hyperlink ref="R24" r:id="rId248"/>
    <hyperlink ref="R25" r:id="rId249"/>
    <hyperlink ref="R54" r:id="rId250"/>
    <hyperlink ref="R67" r:id="rId251"/>
    <hyperlink ref="T10" r:id="rId252"/>
    <hyperlink ref="T11" r:id="rId253"/>
    <hyperlink ref="T14" r:id="rId254"/>
    <hyperlink ref="T15" r:id="rId255"/>
    <hyperlink ref="T16" r:id="rId256"/>
    <hyperlink ref="T19" r:id="rId257"/>
    <hyperlink ref="T20" r:id="rId258"/>
    <hyperlink ref="T21" r:id="rId259"/>
    <hyperlink ref="T23" r:id="rId260"/>
    <hyperlink ref="T27" r:id="rId261"/>
    <hyperlink ref="T29" r:id="rId262"/>
    <hyperlink ref="T30" r:id="rId263"/>
    <hyperlink ref="T35" r:id="rId264"/>
    <hyperlink ref="T37" r:id="rId265"/>
    <hyperlink ref="T38" r:id="rId266"/>
    <hyperlink ref="T40" r:id="rId267"/>
    <hyperlink ref="T41" r:id="rId268"/>
    <hyperlink ref="T44" r:id="rId269"/>
    <hyperlink ref="T46" r:id="rId270"/>
    <hyperlink ref="T47" r:id="rId271"/>
    <hyperlink ref="T55" r:id="rId272"/>
    <hyperlink ref="T60" r:id="rId273"/>
    <hyperlink ref="T67" r:id="rId274"/>
    <hyperlink ref="T68" r:id="rId275"/>
    <hyperlink ref="V2" r:id="rId276"/>
    <hyperlink ref="V10" r:id="rId277"/>
    <hyperlink ref="V11" r:id="rId278"/>
    <hyperlink ref="V12" r:id="rId279"/>
    <hyperlink ref="V16" r:id="rId280" display="https://lvivoblrada.gov.ua/news/konkursna-komisiya-obrala-kandidativ-na-posadi-direktoriv-troh-zakladiv-osviti_x000a_"/>
    <hyperlink ref="V19" r:id="rId281"/>
    <hyperlink ref="V20" r:id="rId282"/>
    <hyperlink ref="V21" r:id="rId283"/>
    <hyperlink ref="V23" r:id="rId284"/>
    <hyperlink ref="V36" r:id="rId285"/>
    <hyperlink ref="V35" r:id="rId286"/>
    <hyperlink ref="V37" r:id="rId287"/>
    <hyperlink ref="V38" r:id="rId288"/>
    <hyperlink ref="V46" r:id="rId289"/>
    <hyperlink ref="V49" r:id="rId290"/>
    <hyperlink ref="V63" r:id="rId291"/>
    <hyperlink ref="X2" r:id="rId292"/>
    <hyperlink ref="X9" r:id="rId293"/>
    <hyperlink ref="X10" r:id="rId294"/>
    <hyperlink ref="X11" r:id="rId295"/>
    <hyperlink ref="X14" r:id="rId296"/>
    <hyperlink ref="X15" r:id="rId297"/>
    <hyperlink ref="X16" r:id="rId298"/>
    <hyperlink ref="X18" r:id="rId299"/>
    <hyperlink ref="X20" r:id="rId300"/>
    <hyperlink ref="X21" r:id="rId301"/>
    <hyperlink ref="X35" r:id="rId302"/>
    <hyperlink ref="X38" r:id="rId303"/>
    <hyperlink ref="X41" r:id="rId304"/>
    <hyperlink ref="X46" r:id="rId305"/>
    <hyperlink ref="X48" r:id="rId306"/>
    <hyperlink ref="X54" r:id="rId307"/>
    <hyperlink ref="X55" r:id="rId308"/>
    <hyperlink ref="X56" r:id="rId309"/>
    <hyperlink ref="X61" r:id="rId310"/>
    <hyperlink ref="Z10" r:id="rId311"/>
    <hyperlink ref="Z11" r:id="rId312"/>
    <hyperlink ref="Z13" r:id="rId313"/>
    <hyperlink ref="Z15" r:id="rId314"/>
    <hyperlink ref="Z16" r:id="rId315"/>
    <hyperlink ref="Z17" r:id="rId316"/>
    <hyperlink ref="Z18" r:id="rId317"/>
    <hyperlink ref="Z19" r:id="rId318"/>
    <hyperlink ref="Z20" r:id="rId319"/>
    <hyperlink ref="Z22" r:id="rId320"/>
    <hyperlink ref="Z24" r:id="rId321"/>
    <hyperlink ref="Z26" r:id="rId322"/>
    <hyperlink ref="Z27" r:id="rId323"/>
    <hyperlink ref="Z29" r:id="rId324"/>
    <hyperlink ref="Z31" r:id="rId325"/>
    <hyperlink ref="Z47" r:id="rId326"/>
    <hyperlink ref="Z48" r:id="rId327"/>
    <hyperlink ref="Z49" r:id="rId328"/>
    <hyperlink ref="Z54" r:id="rId329"/>
    <hyperlink ref="Z67" r:id="rId330"/>
    <hyperlink ref="Z68" r:id="rId331"/>
    <hyperlink ref="AB12" r:id="rId332"/>
    <hyperlink ref="AB13" r:id="rId333" display="http://oblrada-pl.gov.ua/index.php?option=com_content&amp;view=article&amp;id=10469&amp;Itemid=37"/>
    <hyperlink ref="AB14" r:id="rId334"/>
    <hyperlink ref="AB16" r:id="rId335"/>
    <hyperlink ref="AB19" r:id="rId336"/>
    <hyperlink ref="AB21" r:id="rId337"/>
    <hyperlink ref="AB29" r:id="rId338"/>
    <hyperlink ref="AB37" r:id="rId339"/>
    <hyperlink ref="AB39" r:id="rId340"/>
    <hyperlink ref="AB40" r:id="rId341"/>
    <hyperlink ref="AB46" r:id="rId342"/>
    <hyperlink ref="AB47" r:id="rId343"/>
    <hyperlink ref="AB48" r:id="rId344"/>
    <hyperlink ref="AB55" r:id="rId345"/>
    <hyperlink ref="AB62" r:id="rId346"/>
    <hyperlink ref="AB66" r:id="rId347"/>
    <hyperlink ref="AB67" r:id="rId348"/>
    <hyperlink ref="AB68" r:id="rId349"/>
    <hyperlink ref="AD2" r:id="rId350" display="https://ror.gov.ua/priiom-gromadyan"/>
    <hyperlink ref="AD10" r:id="rId351"/>
    <hyperlink ref="AD12" r:id="rId352" display="https://ror.gov.ua/"/>
    <hyperlink ref="AD17" r:id="rId353"/>
    <hyperlink ref="AD18" r:id="rId354"/>
    <hyperlink ref="AD19" r:id="rId355" display="https://ror.gov.ua/zvit-pro-robotu-iz-zapitami-na-publichnu-informaciyu"/>
    <hyperlink ref="AD21" r:id="rId356" display="https://ror.gov.ua/rivnemap"/>
    <hyperlink ref="AD22" r:id="rId357"/>
    <hyperlink ref="AD23" r:id="rId358"/>
    <hyperlink ref="AD26" r:id="rId359" display="http://oblrada.rv.ua/documents/oblprogram/zvit.php"/>
    <hyperlink ref="AD27" r:id="rId360"/>
    <hyperlink ref="AD37" r:id="rId361" display="https://ror.gov.ua/informaciya-pro-vidchuzhennya-maina"/>
    <hyperlink ref="AD43" r:id="rId362" display="https://ror.gov.ua/proyekti-rishen-oblasnoyi-radi"/>
    <hyperlink ref="AD53" r:id="rId363"/>
    <hyperlink ref="AD62" r:id="rId364"/>
    <hyperlink ref="AD67" r:id="rId365" display="https://www.facebook.com/rivneregionrada"/>
    <hyperlink ref="AD68" r:id="rId366" display="https://www.facebook.com/rivneregionrada"/>
    <hyperlink ref="AF16" r:id="rId367"/>
    <hyperlink ref="AF19" r:id="rId368"/>
    <hyperlink ref="AF21" r:id="rId369"/>
    <hyperlink ref="AF22" r:id="rId370"/>
    <hyperlink ref="AF23" r:id="rId371"/>
    <hyperlink ref="AF24" r:id="rId372"/>
    <hyperlink ref="AF25" r:id="rId373"/>
    <hyperlink ref="AF29" r:id="rId374"/>
    <hyperlink ref="AF31" r:id="rId375"/>
    <hyperlink ref="AF35" r:id="rId376"/>
    <hyperlink ref="AF36" r:id="rId377" display="https://sorada.gov.ua/upr-mayno/3681-perelik-objektiv-neruhomosti-spilnoji-vlasnosti-terytorialnyh-gromad-sil-selyshch-mist-sumskoji-oblasti.html"/>
    <hyperlink ref="AF46" r:id="rId378"/>
    <hyperlink ref="AF50" r:id="rId379"/>
    <hyperlink ref="AF55" r:id="rId380"/>
    <hyperlink ref="AF56" r:id="rId381"/>
    <hyperlink ref="AF60" r:id="rId382"/>
    <hyperlink ref="AF61" r:id="rId383"/>
    <hyperlink ref="AF63" r:id="rId384"/>
    <hyperlink ref="AF64" r:id="rId385"/>
    <hyperlink ref="AF67" r:id="rId386"/>
    <hyperlink ref="AH12" r:id="rId387"/>
    <hyperlink ref="AH15" r:id="rId388"/>
    <hyperlink ref="AH19" r:id="rId389"/>
    <hyperlink ref="AH20" r:id="rId390"/>
    <hyperlink ref="AH21" r:id="rId391"/>
    <hyperlink ref="AH23" r:id="rId392"/>
    <hyperlink ref="AH29" r:id="rId393"/>
    <hyperlink ref="AH31" r:id="rId394"/>
    <hyperlink ref="AH35" r:id="rId395"/>
    <hyperlink ref="AH36" r:id="rId396"/>
    <hyperlink ref="AH39" r:id="rId397"/>
    <hyperlink ref="AH41" r:id="rId398"/>
    <hyperlink ref="AH42" r:id="rId399"/>
    <hyperlink ref="AH44" r:id="rId400"/>
    <hyperlink ref="AH53" r:id="rId401"/>
    <hyperlink ref="AH54" r:id="rId402"/>
    <hyperlink ref="AH57" r:id="rId403"/>
    <hyperlink ref="AH67" r:id="rId404"/>
    <hyperlink ref="AJ9" r:id="rId405" display="http://www.oblrada.kharkov.ua/ua/deputies"/>
    <hyperlink ref="AJ67" r:id="rId406"/>
    <hyperlink ref="AL2" r:id="rId407"/>
    <hyperlink ref="AL11" r:id="rId408"/>
    <hyperlink ref="AL13" r:id="rId409"/>
    <hyperlink ref="AL14" r:id="rId410"/>
    <hyperlink ref="AL15" r:id="rId411"/>
    <hyperlink ref="AL16" r:id="rId412"/>
    <hyperlink ref="AL17" r:id="rId413"/>
    <hyperlink ref="AL22" r:id="rId414"/>
    <hyperlink ref="AL23" r:id="rId415"/>
    <hyperlink ref="AL24" r:id="rId416"/>
    <hyperlink ref="AL27" r:id="rId417"/>
    <hyperlink ref="AL31" r:id="rId418"/>
    <hyperlink ref="AL35" r:id="rId419"/>
    <hyperlink ref="AL37" r:id="rId420"/>
    <hyperlink ref="AL39" r:id="rId421"/>
    <hyperlink ref="AL46" r:id="rId422"/>
    <hyperlink ref="AL53" r:id="rId423"/>
    <hyperlink ref="AL54" r:id="rId424"/>
    <hyperlink ref="AL55" r:id="rId425"/>
    <hyperlink ref="AL56" r:id="rId426"/>
    <hyperlink ref="AL57" r:id="rId427"/>
    <hyperlink ref="AL58" r:id="rId428"/>
    <hyperlink ref="AL59" r:id="rId429"/>
    <hyperlink ref="AN10" r:id="rId430"/>
    <hyperlink ref="AN14" r:id="rId431"/>
    <hyperlink ref="AN15" r:id="rId432"/>
    <hyperlink ref="AN16" r:id="rId433"/>
    <hyperlink ref="AN17" r:id="rId434"/>
    <hyperlink ref="AN18" r:id="rId435"/>
    <hyperlink ref="AN19" r:id="rId436"/>
    <hyperlink ref="AN22" r:id="rId437"/>
    <hyperlink ref="AN25" r:id="rId438"/>
    <hyperlink ref="AN27" r:id="rId439"/>
    <hyperlink ref="AN31" r:id="rId440"/>
    <hyperlink ref="AN32" r:id="rId441"/>
    <hyperlink ref="AN33" r:id="rId442"/>
    <hyperlink ref="AN36" r:id="rId443"/>
    <hyperlink ref="AN40" r:id="rId444" display="http://km-oblrada.gov.ua/derzhavni-zakupivli-orenda/perelik-dogovoriv/?hilite=%27e-data%27"/>
    <hyperlink ref="AN45" r:id="rId445"/>
    <hyperlink ref="AN46" r:id="rId446"/>
    <hyperlink ref="AN49" r:id="rId447"/>
    <hyperlink ref="AN53" r:id="rId448"/>
    <hyperlink ref="AN54" r:id="rId449"/>
    <hyperlink ref="AN57" r:id="rId450"/>
    <hyperlink ref="AN60" r:id="rId451"/>
    <hyperlink ref="AN62" r:id="rId452"/>
    <hyperlink ref="AN67" r:id="rId453"/>
    <hyperlink ref="AP10" r:id="rId454"/>
    <hyperlink ref="AP11" r:id="rId455"/>
    <hyperlink ref="AP19" r:id="rId456"/>
    <hyperlink ref="AP23" r:id="rId457"/>
    <hyperlink ref="AP46" r:id="rId458"/>
    <hyperlink ref="AP48" r:id="rId459"/>
    <hyperlink ref="AP49" r:id="rId460"/>
    <hyperlink ref="AP54" r:id="rId461"/>
    <hyperlink ref="AP56" r:id="rId462"/>
    <hyperlink ref="AP58" r:id="rId463" display="https://www.oblradack.gov.ua/ogoloshennia-pro-provedennia-konkursu"/>
    <hyperlink ref="AP62" r:id="rId464"/>
    <hyperlink ref="AP64" r:id="rId465"/>
    <hyperlink ref="AR9" r:id="rId466" display="http://oblrada.cv.ua/structure/"/>
    <hyperlink ref="AR10" r:id="rId467"/>
    <hyperlink ref="AR11" r:id="rId468"/>
    <hyperlink ref="AR12" r:id="rId469"/>
    <hyperlink ref="AR14" r:id="rId470"/>
    <hyperlink ref="AR16" r:id="rId471"/>
    <hyperlink ref="AR18" r:id="rId472"/>
    <hyperlink ref="AR19" r:id="rId473"/>
    <hyperlink ref="AR20" r:id="rId474" display="http://oblrada.cv.ua/_x000a_Програма економічного і соціального розвитку Чернівецької області на 2020 рік"/>
    <hyperlink ref="AR21" r:id="rId475"/>
    <hyperlink ref="AR67" r:id="rId476"/>
    <hyperlink ref="AR68" r:id="rId477"/>
    <hyperlink ref="AR65" r:id="rId478"/>
    <hyperlink ref="AR22" r:id="rId479"/>
    <hyperlink ref="AR35" r:id="rId480"/>
    <hyperlink ref="AR36" r:id="rId481"/>
    <hyperlink ref="AR38" r:id="rId482"/>
    <hyperlink ref="AR37" r:id="rId483"/>
    <hyperlink ref="AR40" r:id="rId484"/>
    <hyperlink ref="AR46" r:id="rId485"/>
    <hyperlink ref="AR47" r:id="rId486"/>
    <hyperlink ref="AR48" r:id="rId487"/>
    <hyperlink ref="AR51" r:id="rId488"/>
    <hyperlink ref="AT15" r:id="rId489" display="https://chor.gov.ua/mediateka/videogalereya"/>
    <hyperlink ref="AT42" r:id="rId490" display="https://ukm.chor.gov.ua/2016-02-05-07-05-44"/>
    <hyperlink ref="AT44" r:id="rId491" display="https://ukm.chor.gov.ua/2016-02-05-07-05-44"/>
    <hyperlink ref="AT51" r:id="rId492" display="https://chor.gov.ua/protokoli-ta-rekomendatsiji-postijnikh-komisij/item/4058-protokoly"/>
    <hyperlink ref="AT53" r:id="rId493" display="https://chor.gov.ua/normativni-dokumenti/rishennya/item/6297-pro-zatverdzhennia-perelikiv-ob-iektiv-spilnoi-vlasnosti-terytori "/>
    <hyperlink ref="AJ12" r:id="rId494" display="http://oblrada.kharkov.ua/ua/press-center/news/25545-plenarne-zasidannya-pozachergovoji-sesiji-kharkivskoji-oblasnoji-radi-vidbudetsya-24-grudnya"/>
    <hyperlink ref="AJ10" r:id="rId495"/>
    <hyperlink ref="AJ11" r:id="rId496"/>
    <hyperlink ref="AJ13" r:id="rId497" display="http://www.ts.lica.com.ua/?type=0&amp;base=77&amp;menu=377376&amp;id=2538"/>
    <hyperlink ref="AJ14" r:id="rId498" display="https://www.ts.lica.com.ua/?type=0&amp;base=77&amp;menu=7&amp;id=3"/>
    <hyperlink ref="AJ15" r:id="rId499" display="http://oblrada.kharkov.ua/ua/press-center/video/332-plenarni-zasidannia-kharkivskoi-oblasnoi-rady"/>
    <hyperlink ref="AJ16" r:id="rId500" display="http://oblrada.kharkov.ua/ua/public-information/protocols-of-standing-committees"/>
    <hyperlink ref="AJ18" display="http://www.oblrada.kharkov.ua/ua/component/content/article/199-press-center/speech-all/18999-kharkivska-oblasna-rada-na-plenarnomu-zasidanni-skhvalila-zvit-golovi-oblasnoji-radi-sergiya-chernova-pro-svoyu-diyalnist?Itemid=1319_x000a_Звіт опублікований за 2018 р"/>
    <hyperlink ref="AJ19" r:id="rId501"/>
    <hyperlink ref="AJ23" r:id="rId502"/>
    <hyperlink ref="AJ24" r:id="rId503"/>
    <hyperlink ref="AJ25" r:id="rId504"/>
    <hyperlink ref="AJ27" r:id="rId505"/>
    <hyperlink ref="AJ29" r:id="rId506"/>
    <hyperlink ref="AJ30" r:id="rId507"/>
    <hyperlink ref="AJ31" r:id="rId508"/>
    <hyperlink ref="AJ35" r:id="rId509"/>
    <hyperlink ref="AJ39" r:id="rId510"/>
    <hyperlink ref="AJ42" r:id="rId511"/>
    <hyperlink ref="AJ41" r:id="rId512" display="http://www.oblrada.kharkov.ua/ua/public-information/management-of-municipal-property/events-and-announcements"/>
    <hyperlink ref="AJ44" r:id="rId513"/>
    <hyperlink ref="AJ46" r:id="rId514"/>
    <hyperlink ref="AJ48" r:id="rId515"/>
    <hyperlink ref="AJ49" r:id="rId516"/>
    <hyperlink ref="AJ54" r:id="rId517"/>
    <hyperlink ref="AJ56" r:id="rId518"/>
    <hyperlink ref="AJ58" r:id="rId519"/>
    <hyperlink ref="AJ66" r:id="rId520" display="http://oblrada.kharkov.ua/ua/press-center/anonsy"/>
  </hyperlinks>
  <pageMargins left="0.7" right="0.7" top="0.75" bottom="0.75" header="0.3" footer="0.3"/>
  <pageSetup paperSize="9" orientation="landscape" r:id="rId5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B1" zoomScale="70" zoomScaleNormal="70" workbookViewId="0">
      <selection activeCell="B3" sqref="B3"/>
    </sheetView>
  </sheetViews>
  <sheetFormatPr defaultColWidth="20.6640625" defaultRowHeight="14.4" x14ac:dyDescent="0.3"/>
  <cols>
    <col min="1" max="1" width="24.5546875" style="4" customWidth="1"/>
    <col min="2" max="4" width="34.33203125" style="4" customWidth="1"/>
    <col min="5" max="5" width="37" style="4" customWidth="1"/>
    <col min="6" max="7" width="43.109375" style="12" customWidth="1"/>
    <col min="8" max="8" width="19.44140625" style="4" customWidth="1"/>
    <col min="9" max="9" width="49.44140625" style="4" customWidth="1"/>
    <col min="10" max="16384" width="20.6640625" style="4"/>
  </cols>
  <sheetData>
    <row r="1" spans="1:7" s="1" customFormat="1" ht="15" customHeight="1" x14ac:dyDescent="0.3">
      <c r="A1" s="1" t="s">
        <v>478</v>
      </c>
      <c r="B1" s="1" t="s">
        <v>478</v>
      </c>
      <c r="C1" s="1" t="s">
        <v>478</v>
      </c>
      <c r="D1" s="1" t="s">
        <v>478</v>
      </c>
      <c r="E1" s="1" t="s">
        <v>478</v>
      </c>
    </row>
    <row r="2" spans="1:7" s="1" customFormat="1" ht="15" customHeight="1" x14ac:dyDescent="0.3">
      <c r="A2" s="2" t="s">
        <v>479</v>
      </c>
      <c r="B2" s="2" t="s">
        <v>480</v>
      </c>
      <c r="C2" s="2" t="s">
        <v>481</v>
      </c>
      <c r="D2" s="1" t="s">
        <v>482</v>
      </c>
      <c r="E2" s="1" t="s">
        <v>483</v>
      </c>
      <c r="F2" s="1" t="s">
        <v>484</v>
      </c>
      <c r="G2" s="1" t="s">
        <v>485</v>
      </c>
    </row>
    <row r="3" spans="1:7" ht="15" customHeight="1" x14ac:dyDescent="0.3">
      <c r="A3" s="53" t="s">
        <v>384</v>
      </c>
      <c r="B3" s="3" t="s">
        <v>486</v>
      </c>
      <c r="C3" s="3" t="s">
        <v>487</v>
      </c>
      <c r="D3" s="3" t="s">
        <v>47</v>
      </c>
      <c r="E3" s="3" t="s">
        <v>294</v>
      </c>
      <c r="F3" s="40" t="s">
        <v>488</v>
      </c>
      <c r="G3" s="4" t="s">
        <v>949</v>
      </c>
    </row>
    <row r="4" spans="1:7" ht="15" customHeight="1" x14ac:dyDescent="0.3">
      <c r="A4" s="53" t="s">
        <v>384</v>
      </c>
      <c r="B4" s="3" t="s">
        <v>489</v>
      </c>
      <c r="C4" s="3" t="s">
        <v>490</v>
      </c>
      <c r="D4" s="3" t="s">
        <v>53</v>
      </c>
      <c r="E4" s="3" t="s">
        <v>297</v>
      </c>
      <c r="F4" s="40" t="s">
        <v>491</v>
      </c>
      <c r="G4" s="4" t="s">
        <v>492</v>
      </c>
    </row>
    <row r="5" spans="1:7" ht="15" customHeight="1" x14ac:dyDescent="0.3">
      <c r="A5" s="53" t="s">
        <v>384</v>
      </c>
      <c r="B5" s="3" t="s">
        <v>493</v>
      </c>
      <c r="C5" s="3" t="s">
        <v>494</v>
      </c>
      <c r="D5" s="3" t="s">
        <v>55</v>
      </c>
      <c r="E5" s="3" t="s">
        <v>298</v>
      </c>
      <c r="F5" s="40" t="s">
        <v>495</v>
      </c>
      <c r="G5" s="4" t="s">
        <v>496</v>
      </c>
    </row>
    <row r="6" spans="1:7" ht="15" customHeight="1" x14ac:dyDescent="0.3">
      <c r="A6" s="53" t="s">
        <v>384</v>
      </c>
      <c r="B6" s="3" t="s">
        <v>497</v>
      </c>
      <c r="C6" s="3" t="s">
        <v>498</v>
      </c>
      <c r="D6" s="3" t="s">
        <v>57</v>
      </c>
      <c r="E6" s="3" t="s">
        <v>299</v>
      </c>
      <c r="F6" s="40" t="s">
        <v>499</v>
      </c>
      <c r="G6" s="4"/>
    </row>
    <row r="7" spans="1:7" ht="15" customHeight="1" x14ac:dyDescent="0.3">
      <c r="A7" s="53" t="s">
        <v>384</v>
      </c>
      <c r="B7" s="3" t="s">
        <v>500</v>
      </c>
      <c r="C7" s="3" t="s">
        <v>501</v>
      </c>
      <c r="D7" s="3" t="s">
        <v>59</v>
      </c>
      <c r="E7" s="3" t="s">
        <v>300</v>
      </c>
      <c r="F7" s="40" t="s">
        <v>502</v>
      </c>
      <c r="G7" s="4"/>
    </row>
    <row r="8" spans="1:7" ht="15" customHeight="1" x14ac:dyDescent="0.3">
      <c r="A8" s="53" t="s">
        <v>384</v>
      </c>
      <c r="B8" s="3" t="s">
        <v>503</v>
      </c>
      <c r="C8" s="3" t="s">
        <v>504</v>
      </c>
      <c r="D8" s="3" t="s">
        <v>61</v>
      </c>
      <c r="E8" s="3" t="s">
        <v>301</v>
      </c>
      <c r="F8" s="40" t="s">
        <v>505</v>
      </c>
      <c r="G8" s="4"/>
    </row>
    <row r="9" spans="1:7" ht="15" customHeight="1" x14ac:dyDescent="0.3">
      <c r="A9" s="53" t="s">
        <v>384</v>
      </c>
      <c r="B9" s="3" t="s">
        <v>506</v>
      </c>
      <c r="C9" s="3" t="s">
        <v>507</v>
      </c>
      <c r="D9" s="3" t="s">
        <v>63</v>
      </c>
      <c r="E9" s="3" t="s">
        <v>302</v>
      </c>
      <c r="F9" s="40" t="s">
        <v>508</v>
      </c>
      <c r="G9" s="4"/>
    </row>
    <row r="10" spans="1:7" ht="15" customHeight="1" x14ac:dyDescent="0.3">
      <c r="A10" s="53" t="s">
        <v>384</v>
      </c>
      <c r="B10" s="3" t="s">
        <v>509</v>
      </c>
      <c r="C10" s="3" t="s">
        <v>510</v>
      </c>
      <c r="D10" s="3" t="s">
        <v>65</v>
      </c>
      <c r="E10" s="3" t="s">
        <v>303</v>
      </c>
      <c r="F10" s="40" t="s">
        <v>511</v>
      </c>
      <c r="G10" s="4"/>
    </row>
    <row r="11" spans="1:7" ht="15" customHeight="1" x14ac:dyDescent="0.3">
      <c r="A11" s="53" t="s">
        <v>384</v>
      </c>
      <c r="B11" s="3" t="s">
        <v>512</v>
      </c>
      <c r="C11" s="3" t="s">
        <v>513</v>
      </c>
      <c r="D11" s="3" t="s">
        <v>394</v>
      </c>
      <c r="E11" s="3" t="s">
        <v>304</v>
      </c>
      <c r="F11" s="40" t="s">
        <v>514</v>
      </c>
      <c r="G11" s="4"/>
    </row>
    <row r="12" spans="1:7" ht="15" customHeight="1" x14ac:dyDescent="0.3">
      <c r="A12" s="53" t="s">
        <v>384</v>
      </c>
      <c r="B12" s="3" t="s">
        <v>515</v>
      </c>
      <c r="C12" s="3" t="s">
        <v>516</v>
      </c>
      <c r="D12" s="3" t="s">
        <v>74</v>
      </c>
      <c r="E12" s="3" t="s">
        <v>305</v>
      </c>
      <c r="F12" s="40" t="s">
        <v>517</v>
      </c>
      <c r="G12" s="4"/>
    </row>
    <row r="13" spans="1:7" ht="15" customHeight="1" x14ac:dyDescent="0.3">
      <c r="A13" s="53" t="s">
        <v>384</v>
      </c>
      <c r="B13" s="3" t="s">
        <v>518</v>
      </c>
      <c r="C13" s="3" t="s">
        <v>519</v>
      </c>
      <c r="D13" s="3" t="s">
        <v>81</v>
      </c>
      <c r="E13" s="3" t="s">
        <v>306</v>
      </c>
      <c r="F13" s="40" t="s">
        <v>520</v>
      </c>
      <c r="G13" s="4"/>
    </row>
    <row r="14" spans="1:7" ht="15" customHeight="1" x14ac:dyDescent="0.3">
      <c r="A14" s="53" t="s">
        <v>384</v>
      </c>
      <c r="B14" s="3" t="s">
        <v>521</v>
      </c>
      <c r="C14" s="3" t="s">
        <v>522</v>
      </c>
      <c r="D14" s="3" t="s">
        <v>84</v>
      </c>
      <c r="E14" s="3" t="s">
        <v>307</v>
      </c>
      <c r="F14" s="40" t="s">
        <v>523</v>
      </c>
      <c r="G14" s="4"/>
    </row>
    <row r="15" spans="1:7" ht="15" customHeight="1" x14ac:dyDescent="0.3">
      <c r="A15" s="53" t="s">
        <v>384</v>
      </c>
      <c r="B15" s="3" t="s">
        <v>524</v>
      </c>
      <c r="C15" s="3" t="s">
        <v>525</v>
      </c>
      <c r="D15" s="3" t="s">
        <v>89</v>
      </c>
      <c r="E15" s="3" t="s">
        <v>308</v>
      </c>
      <c r="F15" s="40" t="s">
        <v>526</v>
      </c>
      <c r="G15" s="4"/>
    </row>
    <row r="16" spans="1:7" ht="15" customHeight="1" x14ac:dyDescent="0.3">
      <c r="A16" s="53" t="s">
        <v>384</v>
      </c>
      <c r="B16" s="3" t="s">
        <v>527</v>
      </c>
      <c r="C16" s="3" t="s">
        <v>528</v>
      </c>
      <c r="D16" s="3" t="s">
        <v>91</v>
      </c>
      <c r="E16" s="3" t="s">
        <v>309</v>
      </c>
      <c r="F16" s="40" t="s">
        <v>529</v>
      </c>
      <c r="G16" s="4"/>
    </row>
    <row r="17" spans="1:7" ht="15" customHeight="1" x14ac:dyDescent="0.3">
      <c r="A17" s="53" t="s">
        <v>384</v>
      </c>
      <c r="B17" s="3" t="s">
        <v>530</v>
      </c>
      <c r="C17" s="3" t="s">
        <v>531</v>
      </c>
      <c r="D17" s="3" t="s">
        <v>97</v>
      </c>
      <c r="E17" s="3" t="s">
        <v>311</v>
      </c>
      <c r="F17" s="40" t="s">
        <v>532</v>
      </c>
      <c r="G17" s="4"/>
    </row>
    <row r="18" spans="1:7" ht="15" customHeight="1" x14ac:dyDescent="0.3">
      <c r="A18" s="53" t="s">
        <v>384</v>
      </c>
      <c r="B18" s="3"/>
      <c r="C18" s="3"/>
      <c r="D18" s="3" t="s">
        <v>99</v>
      </c>
      <c r="E18" s="3" t="s">
        <v>312</v>
      </c>
      <c r="F18" s="40" t="s">
        <v>533</v>
      </c>
      <c r="G18" s="4"/>
    </row>
    <row r="19" spans="1:7" ht="15" customHeight="1" x14ac:dyDescent="0.3">
      <c r="A19" s="53" t="s">
        <v>384</v>
      </c>
      <c r="B19" s="3"/>
      <c r="C19" s="3"/>
      <c r="D19" s="3" t="s">
        <v>106</v>
      </c>
      <c r="E19" s="3" t="s">
        <v>534</v>
      </c>
      <c r="F19" s="40"/>
      <c r="G19" s="4"/>
    </row>
    <row r="20" spans="1:7" ht="15" customHeight="1" x14ac:dyDescent="0.3">
      <c r="A20" s="53" t="s">
        <v>384</v>
      </c>
      <c r="B20" s="3"/>
      <c r="C20" s="3"/>
      <c r="D20" s="3" t="s">
        <v>109</v>
      </c>
      <c r="E20" s="3" t="s">
        <v>314</v>
      </c>
      <c r="F20" s="21"/>
      <c r="G20" s="4"/>
    </row>
    <row r="21" spans="1:7" ht="15" customHeight="1" x14ac:dyDescent="0.3">
      <c r="A21" s="53" t="s">
        <v>384</v>
      </c>
      <c r="B21" s="3"/>
      <c r="C21" s="3"/>
      <c r="D21" s="3" t="s">
        <v>114</v>
      </c>
      <c r="E21" s="3" t="s">
        <v>315</v>
      </c>
      <c r="F21" s="21"/>
      <c r="G21" s="4"/>
    </row>
    <row r="22" spans="1:7" ht="15" customHeight="1" x14ac:dyDescent="0.3">
      <c r="A22" s="53" t="s">
        <v>384</v>
      </c>
      <c r="B22" s="3"/>
      <c r="C22" s="3"/>
      <c r="D22" s="3" t="s">
        <v>117</v>
      </c>
      <c r="E22" s="3" t="s">
        <v>317</v>
      </c>
      <c r="F22" s="21"/>
      <c r="G22" s="4"/>
    </row>
    <row r="23" spans="1:7" ht="15" customHeight="1" x14ac:dyDescent="0.3">
      <c r="A23" s="54" t="s">
        <v>407</v>
      </c>
      <c r="B23" s="5" t="s">
        <v>535</v>
      </c>
      <c r="C23" s="5" t="s">
        <v>536</v>
      </c>
      <c r="D23" s="5" t="s">
        <v>125</v>
      </c>
      <c r="E23" s="5" t="s">
        <v>318</v>
      </c>
      <c r="F23" s="21"/>
      <c r="G23" s="4"/>
    </row>
    <row r="24" spans="1:7" ht="15" customHeight="1" x14ac:dyDescent="0.3">
      <c r="A24" s="54" t="s">
        <v>407</v>
      </c>
      <c r="B24" s="5" t="s">
        <v>537</v>
      </c>
      <c r="C24" s="5" t="s">
        <v>538</v>
      </c>
      <c r="D24" s="5" t="s">
        <v>127</v>
      </c>
      <c r="E24" s="5" t="s">
        <v>319</v>
      </c>
      <c r="F24" s="21"/>
      <c r="G24" s="4"/>
    </row>
    <row r="25" spans="1:7" ht="15" customHeight="1" x14ac:dyDescent="0.3">
      <c r="A25" s="54" t="s">
        <v>407</v>
      </c>
      <c r="B25" s="5" t="s">
        <v>539</v>
      </c>
      <c r="C25" s="5" t="s">
        <v>540</v>
      </c>
      <c r="D25" s="5" t="s">
        <v>130</v>
      </c>
      <c r="E25" s="5" t="s">
        <v>321</v>
      </c>
      <c r="F25" s="21"/>
      <c r="G25" s="4"/>
    </row>
    <row r="26" spans="1:7" ht="15" customHeight="1" x14ac:dyDescent="0.3">
      <c r="A26" s="54" t="s">
        <v>407</v>
      </c>
      <c r="B26" s="5" t="s">
        <v>541</v>
      </c>
      <c r="C26" s="5" t="s">
        <v>542</v>
      </c>
      <c r="D26" s="5" t="s">
        <v>133</v>
      </c>
      <c r="E26" s="5" t="s">
        <v>322</v>
      </c>
      <c r="F26" s="21"/>
      <c r="G26" s="4"/>
    </row>
    <row r="27" spans="1:7" ht="15" customHeight="1" x14ac:dyDescent="0.3">
      <c r="A27" s="54" t="s">
        <v>407</v>
      </c>
      <c r="B27" s="5" t="s">
        <v>543</v>
      </c>
      <c r="C27" s="5" t="s">
        <v>544</v>
      </c>
      <c r="D27" s="5" t="s">
        <v>135</v>
      </c>
      <c r="E27" s="5" t="s">
        <v>323</v>
      </c>
      <c r="F27" s="21"/>
      <c r="G27" s="4"/>
    </row>
    <row r="28" spans="1:7" ht="15" customHeight="1" x14ac:dyDescent="0.3">
      <c r="A28" s="54" t="s">
        <v>407</v>
      </c>
      <c r="B28" s="5" t="s">
        <v>545</v>
      </c>
      <c r="C28" s="5" t="s">
        <v>546</v>
      </c>
      <c r="D28" s="5" t="s">
        <v>138</v>
      </c>
      <c r="E28" s="5" t="s">
        <v>324</v>
      </c>
      <c r="F28" s="21"/>
      <c r="G28" s="4"/>
    </row>
    <row r="29" spans="1:7" ht="15" customHeight="1" x14ac:dyDescent="0.3">
      <c r="A29" s="54" t="s">
        <v>407</v>
      </c>
      <c r="B29" s="5" t="s">
        <v>547</v>
      </c>
      <c r="C29" s="5" t="s">
        <v>548</v>
      </c>
      <c r="D29" s="5" t="s">
        <v>140</v>
      </c>
      <c r="E29" s="5" t="s">
        <v>325</v>
      </c>
      <c r="F29" s="21"/>
      <c r="G29" s="4"/>
    </row>
    <row r="30" spans="1:7" ht="15" customHeight="1" x14ac:dyDescent="0.3">
      <c r="A30" s="55" t="s">
        <v>415</v>
      </c>
      <c r="B30" s="55" t="s">
        <v>549</v>
      </c>
      <c r="C30" s="55" t="s">
        <v>550</v>
      </c>
      <c r="D30" s="55" t="s">
        <v>143</v>
      </c>
      <c r="E30" s="6" t="s">
        <v>326</v>
      </c>
      <c r="F30" s="21"/>
      <c r="G30" s="4"/>
    </row>
    <row r="31" spans="1:7" ht="15" customHeight="1" x14ac:dyDescent="0.3">
      <c r="A31" s="55" t="s">
        <v>415</v>
      </c>
      <c r="B31" s="55" t="s">
        <v>551</v>
      </c>
      <c r="C31" s="55" t="s">
        <v>552</v>
      </c>
      <c r="D31" s="55" t="s">
        <v>147</v>
      </c>
      <c r="E31" s="6" t="s">
        <v>327</v>
      </c>
      <c r="F31" s="21"/>
      <c r="G31" s="4"/>
    </row>
    <row r="32" spans="1:7" ht="15" customHeight="1" x14ac:dyDescent="0.3">
      <c r="A32" s="55" t="s">
        <v>415</v>
      </c>
      <c r="B32" s="55" t="s">
        <v>553</v>
      </c>
      <c r="C32" s="55" t="s">
        <v>554</v>
      </c>
      <c r="D32" s="55" t="s">
        <v>151</v>
      </c>
      <c r="E32" s="6" t="s">
        <v>328</v>
      </c>
      <c r="F32" s="21"/>
      <c r="G32" s="4"/>
    </row>
    <row r="33" spans="1:7" ht="15" customHeight="1" x14ac:dyDescent="0.3">
      <c r="A33" s="55" t="s">
        <v>415</v>
      </c>
      <c r="B33" s="55" t="s">
        <v>555</v>
      </c>
      <c r="C33" s="55" t="s">
        <v>556</v>
      </c>
      <c r="D33" s="55" t="s">
        <v>154</v>
      </c>
      <c r="E33" s="6" t="s">
        <v>329</v>
      </c>
      <c r="F33" s="21"/>
      <c r="G33" s="4"/>
    </row>
    <row r="34" spans="1:7" ht="15" customHeight="1" x14ac:dyDescent="0.3">
      <c r="A34" s="55" t="s">
        <v>415</v>
      </c>
      <c r="B34" s="55" t="s">
        <v>557</v>
      </c>
      <c r="C34" s="55" t="s">
        <v>558</v>
      </c>
      <c r="D34" s="55" t="s">
        <v>157</v>
      </c>
      <c r="E34" s="6" t="s">
        <v>330</v>
      </c>
      <c r="F34" s="21"/>
      <c r="G34" s="4"/>
    </row>
    <row r="35" spans="1:7" ht="15" customHeight="1" x14ac:dyDescent="0.3">
      <c r="A35" s="55" t="s">
        <v>415</v>
      </c>
      <c r="B35" s="55"/>
      <c r="C35" s="55"/>
      <c r="D35" s="55" t="s">
        <v>159</v>
      </c>
      <c r="E35" s="6" t="s">
        <v>331</v>
      </c>
      <c r="F35" s="21"/>
      <c r="G35" s="4"/>
    </row>
    <row r="36" spans="1:7" ht="15" customHeight="1" x14ac:dyDescent="0.3">
      <c r="A36" s="56" t="s">
        <v>422</v>
      </c>
      <c r="B36" s="7" t="s">
        <v>559</v>
      </c>
      <c r="C36" s="7" t="s">
        <v>560</v>
      </c>
      <c r="D36" s="7" t="s">
        <v>161</v>
      </c>
      <c r="E36" s="7" t="s">
        <v>332</v>
      </c>
      <c r="F36" s="21"/>
      <c r="G36" s="4"/>
    </row>
    <row r="37" spans="1:7" ht="15" customHeight="1" x14ac:dyDescent="0.3">
      <c r="A37" s="56" t="s">
        <v>422</v>
      </c>
      <c r="B37" s="7" t="s">
        <v>561</v>
      </c>
      <c r="C37" s="7" t="s">
        <v>562</v>
      </c>
      <c r="D37" s="7" t="s">
        <v>167</v>
      </c>
      <c r="E37" s="7" t="s">
        <v>333</v>
      </c>
      <c r="F37" s="21"/>
      <c r="G37" s="4"/>
    </row>
    <row r="38" spans="1:7" ht="15" customHeight="1" x14ac:dyDescent="0.3">
      <c r="A38" s="56" t="s">
        <v>422</v>
      </c>
      <c r="B38" s="7" t="s">
        <v>563</v>
      </c>
      <c r="C38" s="7" t="s">
        <v>564</v>
      </c>
      <c r="D38" s="7" t="s">
        <v>169</v>
      </c>
      <c r="E38" s="7" t="s">
        <v>334</v>
      </c>
      <c r="F38" s="21"/>
      <c r="G38" s="4"/>
    </row>
    <row r="39" spans="1:7" ht="15" customHeight="1" x14ac:dyDescent="0.3">
      <c r="A39" s="56" t="s">
        <v>422</v>
      </c>
      <c r="B39" s="7" t="s">
        <v>565</v>
      </c>
      <c r="C39" s="7" t="s">
        <v>566</v>
      </c>
      <c r="D39" s="7" t="s">
        <v>171</v>
      </c>
      <c r="E39" s="7" t="s">
        <v>335</v>
      </c>
      <c r="F39" s="21"/>
      <c r="G39" s="4"/>
    </row>
    <row r="40" spans="1:7" ht="15" customHeight="1" x14ac:dyDescent="0.3">
      <c r="A40" s="56" t="s">
        <v>422</v>
      </c>
      <c r="B40" s="7" t="s">
        <v>567</v>
      </c>
      <c r="C40" s="7" t="s">
        <v>568</v>
      </c>
      <c r="D40" s="7" t="s">
        <v>174</v>
      </c>
      <c r="E40" s="7" t="s">
        <v>336</v>
      </c>
      <c r="F40" s="21"/>
      <c r="G40" s="4"/>
    </row>
    <row r="41" spans="1:7" ht="15" customHeight="1" x14ac:dyDescent="0.3">
      <c r="A41" s="56" t="s">
        <v>422</v>
      </c>
      <c r="B41" s="7" t="s">
        <v>569</v>
      </c>
      <c r="C41" s="7" t="s">
        <v>570</v>
      </c>
      <c r="D41" s="7" t="s">
        <v>177</v>
      </c>
      <c r="E41" s="7" t="s">
        <v>337</v>
      </c>
      <c r="F41" s="21"/>
      <c r="G41" s="4"/>
    </row>
    <row r="42" spans="1:7" ht="15" customHeight="1" x14ac:dyDescent="0.3">
      <c r="A42" s="56" t="s">
        <v>422</v>
      </c>
      <c r="B42" s="7" t="s">
        <v>571</v>
      </c>
      <c r="C42" s="7" t="s">
        <v>572</v>
      </c>
      <c r="D42" s="7" t="s">
        <v>179</v>
      </c>
      <c r="E42" s="7" t="s">
        <v>338</v>
      </c>
      <c r="F42" s="21"/>
      <c r="G42" s="4"/>
    </row>
    <row r="43" spans="1:7" ht="15" customHeight="1" x14ac:dyDescent="0.3">
      <c r="A43" s="56" t="s">
        <v>422</v>
      </c>
      <c r="B43" s="7" t="s">
        <v>573</v>
      </c>
      <c r="C43" s="7" t="s">
        <v>574</v>
      </c>
      <c r="D43" s="7" t="s">
        <v>182</v>
      </c>
      <c r="E43" s="7" t="s">
        <v>339</v>
      </c>
      <c r="F43" s="21"/>
      <c r="G43" s="4"/>
    </row>
    <row r="44" spans="1:7" ht="15" customHeight="1" x14ac:dyDescent="0.3">
      <c r="A44" s="56" t="s">
        <v>422</v>
      </c>
      <c r="B44" s="7" t="s">
        <v>575</v>
      </c>
      <c r="C44" s="7" t="s">
        <v>576</v>
      </c>
      <c r="D44" s="7" t="s">
        <v>431</v>
      </c>
      <c r="E44" s="7" t="s">
        <v>340</v>
      </c>
      <c r="F44" s="21"/>
      <c r="G44" s="4"/>
    </row>
    <row r="45" spans="1:7" ht="15" customHeight="1" x14ac:dyDescent="0.3">
      <c r="A45" s="56" t="s">
        <v>422</v>
      </c>
      <c r="B45" s="7" t="s">
        <v>577</v>
      </c>
      <c r="C45" s="7" t="s">
        <v>578</v>
      </c>
      <c r="D45" s="7" t="s">
        <v>186</v>
      </c>
      <c r="E45" s="7" t="s">
        <v>341</v>
      </c>
      <c r="F45" s="21"/>
      <c r="G45" s="4"/>
    </row>
    <row r="46" spans="1:7" ht="15" customHeight="1" x14ac:dyDescent="0.3">
      <c r="A46" s="56" t="s">
        <v>422</v>
      </c>
      <c r="B46" s="7" t="s">
        <v>579</v>
      </c>
      <c r="C46" s="7" t="s">
        <v>580</v>
      </c>
      <c r="D46" s="7" t="s">
        <v>188</v>
      </c>
      <c r="E46" s="7" t="s">
        <v>342</v>
      </c>
      <c r="F46" s="21"/>
      <c r="G46" s="4"/>
    </row>
    <row r="47" spans="1:7" ht="15" customHeight="1" x14ac:dyDescent="0.3">
      <c r="A47" s="57" t="s">
        <v>435</v>
      </c>
      <c r="B47" s="8" t="s">
        <v>581</v>
      </c>
      <c r="C47" s="8" t="s">
        <v>582</v>
      </c>
      <c r="D47" s="8" t="s">
        <v>190</v>
      </c>
      <c r="E47" s="8" t="s">
        <v>343</v>
      </c>
      <c r="F47" s="21"/>
      <c r="G47" s="4"/>
    </row>
    <row r="48" spans="1:7" ht="15" customHeight="1" x14ac:dyDescent="0.3">
      <c r="A48" s="57" t="s">
        <v>435</v>
      </c>
      <c r="B48" s="8" t="s">
        <v>583</v>
      </c>
      <c r="C48" s="8" t="s">
        <v>584</v>
      </c>
      <c r="D48" s="8" t="s">
        <v>192</v>
      </c>
      <c r="E48" s="8" t="s">
        <v>344</v>
      </c>
      <c r="F48" s="21"/>
      <c r="G48" s="4"/>
    </row>
    <row r="49" spans="1:7" ht="15" customHeight="1" x14ac:dyDescent="0.3">
      <c r="A49" s="57" t="s">
        <v>435</v>
      </c>
      <c r="B49" s="8" t="s">
        <v>585</v>
      </c>
      <c r="C49" s="8" t="s">
        <v>586</v>
      </c>
      <c r="D49" s="8" t="s">
        <v>194</v>
      </c>
      <c r="E49" s="8" t="s">
        <v>345</v>
      </c>
      <c r="F49" s="21"/>
      <c r="G49" s="4"/>
    </row>
    <row r="50" spans="1:7" ht="15" customHeight="1" x14ac:dyDescent="0.3">
      <c r="A50" s="57" t="s">
        <v>435</v>
      </c>
      <c r="B50" s="8" t="s">
        <v>587</v>
      </c>
      <c r="C50" s="8" t="s">
        <v>588</v>
      </c>
      <c r="D50" s="8" t="s">
        <v>196</v>
      </c>
      <c r="E50" s="8" t="s">
        <v>346</v>
      </c>
      <c r="F50" s="21"/>
      <c r="G50" s="4"/>
    </row>
    <row r="51" spans="1:7" ht="15" customHeight="1" x14ac:dyDescent="0.3">
      <c r="A51" s="57" t="s">
        <v>435</v>
      </c>
      <c r="B51" s="8" t="s">
        <v>589</v>
      </c>
      <c r="C51" s="8" t="s">
        <v>590</v>
      </c>
      <c r="D51" s="8" t="s">
        <v>198</v>
      </c>
      <c r="E51" s="8" t="s">
        <v>347</v>
      </c>
      <c r="F51" s="21"/>
      <c r="G51" s="4"/>
    </row>
    <row r="52" spans="1:7" ht="15" customHeight="1" x14ac:dyDescent="0.3">
      <c r="A52" s="57" t="s">
        <v>435</v>
      </c>
      <c r="B52" s="8" t="s">
        <v>591</v>
      </c>
      <c r="C52" s="8" t="s">
        <v>592</v>
      </c>
      <c r="D52" s="8" t="s">
        <v>200</v>
      </c>
      <c r="E52" s="8" t="s">
        <v>348</v>
      </c>
      <c r="F52" s="21"/>
      <c r="G52" s="4"/>
    </row>
    <row r="53" spans="1:7" ht="15" customHeight="1" x14ac:dyDescent="0.3">
      <c r="A53" s="57" t="s">
        <v>435</v>
      </c>
      <c r="B53" s="8" t="s">
        <v>593</v>
      </c>
      <c r="C53" s="8" t="s">
        <v>594</v>
      </c>
      <c r="D53" s="8" t="s">
        <v>442</v>
      </c>
      <c r="E53" s="8" t="s">
        <v>349</v>
      </c>
      <c r="F53" s="21"/>
      <c r="G53" s="4"/>
    </row>
    <row r="54" spans="1:7" ht="15" customHeight="1" x14ac:dyDescent="0.3">
      <c r="A54" s="9" t="s">
        <v>445</v>
      </c>
      <c r="B54" s="9" t="s">
        <v>595</v>
      </c>
      <c r="C54" s="9" t="s">
        <v>596</v>
      </c>
      <c r="D54" s="9" t="s">
        <v>444</v>
      </c>
      <c r="E54" s="9" t="s">
        <v>350</v>
      </c>
      <c r="F54" s="21"/>
      <c r="G54" s="4"/>
    </row>
    <row r="55" spans="1:7" ht="15" customHeight="1" x14ac:dyDescent="0.3">
      <c r="A55" s="9" t="s">
        <v>445</v>
      </c>
      <c r="B55" s="9" t="s">
        <v>597</v>
      </c>
      <c r="C55" s="9" t="s">
        <v>598</v>
      </c>
      <c r="D55" s="9" t="s">
        <v>206</v>
      </c>
      <c r="E55" s="9" t="s">
        <v>351</v>
      </c>
      <c r="F55" s="21"/>
      <c r="G55" s="4"/>
    </row>
    <row r="56" spans="1:7" ht="15" customHeight="1" x14ac:dyDescent="0.3">
      <c r="A56" s="10" t="s">
        <v>448</v>
      </c>
      <c r="B56" s="10" t="s">
        <v>599</v>
      </c>
      <c r="C56" s="10" t="s">
        <v>600</v>
      </c>
      <c r="D56" s="10" t="s">
        <v>209</v>
      </c>
      <c r="E56" s="10" t="s">
        <v>352</v>
      </c>
      <c r="F56" s="21"/>
      <c r="G56" s="4"/>
    </row>
    <row r="57" spans="1:7" ht="15" customHeight="1" x14ac:dyDescent="0.3">
      <c r="A57" s="10" t="s">
        <v>448</v>
      </c>
      <c r="B57" s="10" t="s">
        <v>601</v>
      </c>
      <c r="C57" s="10" t="s">
        <v>602</v>
      </c>
      <c r="D57" s="10" t="s">
        <v>213</v>
      </c>
      <c r="E57" s="10" t="s">
        <v>353</v>
      </c>
      <c r="F57" s="21"/>
      <c r="G57" s="4"/>
    </row>
    <row r="58" spans="1:7" ht="15" customHeight="1" x14ac:dyDescent="0.3">
      <c r="A58" s="10" t="s">
        <v>448</v>
      </c>
      <c r="B58" s="10" t="s">
        <v>603</v>
      </c>
      <c r="C58" s="10" t="s">
        <v>604</v>
      </c>
      <c r="D58" s="10" t="s">
        <v>218</v>
      </c>
      <c r="E58" s="10" t="s">
        <v>354</v>
      </c>
      <c r="F58" s="21"/>
      <c r="G58" s="4"/>
    </row>
    <row r="59" spans="1:7" ht="15" customHeight="1" x14ac:dyDescent="0.3">
      <c r="A59" s="10" t="s">
        <v>448</v>
      </c>
      <c r="B59" s="10" t="s">
        <v>605</v>
      </c>
      <c r="C59" s="10" t="s">
        <v>606</v>
      </c>
      <c r="D59" s="10" t="s">
        <v>221</v>
      </c>
      <c r="E59" s="10" t="s">
        <v>355</v>
      </c>
      <c r="F59" s="21"/>
      <c r="G59" s="4"/>
    </row>
    <row r="60" spans="1:7" ht="15" customHeight="1" x14ac:dyDescent="0.3">
      <c r="A60" s="10" t="s">
        <v>448</v>
      </c>
      <c r="B60" s="10" t="s">
        <v>607</v>
      </c>
      <c r="C60" s="10" t="s">
        <v>608</v>
      </c>
      <c r="D60" s="10" t="s">
        <v>453</v>
      </c>
      <c r="E60" s="10" t="s">
        <v>356</v>
      </c>
      <c r="F60" s="21"/>
      <c r="G60" s="4"/>
    </row>
    <row r="61" spans="1:7" ht="15" customHeight="1" x14ac:dyDescent="0.3">
      <c r="A61" s="7" t="s">
        <v>455</v>
      </c>
      <c r="B61" s="7" t="s">
        <v>609</v>
      </c>
      <c r="C61" s="7" t="s">
        <v>610</v>
      </c>
      <c r="D61" s="7" t="s">
        <v>225</v>
      </c>
      <c r="E61" s="7" t="s">
        <v>357</v>
      </c>
      <c r="F61" s="21"/>
      <c r="G61" s="4"/>
    </row>
    <row r="62" spans="1:7" ht="15" customHeight="1" x14ac:dyDescent="0.3">
      <c r="A62" s="7" t="s">
        <v>455</v>
      </c>
      <c r="B62" s="7" t="s">
        <v>611</v>
      </c>
      <c r="C62" s="7" t="s">
        <v>612</v>
      </c>
      <c r="D62" s="7" t="s">
        <v>228</v>
      </c>
      <c r="E62" s="7" t="s">
        <v>358</v>
      </c>
      <c r="F62" s="21"/>
      <c r="G62" s="4"/>
    </row>
    <row r="63" spans="1:7" ht="15" customHeight="1" x14ac:dyDescent="0.3">
      <c r="A63" s="7" t="s">
        <v>455</v>
      </c>
      <c r="B63" s="7" t="s">
        <v>613</v>
      </c>
      <c r="C63" s="7" t="s">
        <v>614</v>
      </c>
      <c r="D63" s="7" t="s">
        <v>230</v>
      </c>
      <c r="E63" s="7" t="s">
        <v>359</v>
      </c>
      <c r="F63" s="21"/>
      <c r="G63" s="4"/>
    </row>
    <row r="64" spans="1:7" ht="15" customHeight="1" x14ac:dyDescent="0.3">
      <c r="A64" s="7" t="s">
        <v>455</v>
      </c>
      <c r="B64" s="7" t="s">
        <v>615</v>
      </c>
      <c r="C64" s="7" t="s">
        <v>616</v>
      </c>
      <c r="D64" s="7" t="s">
        <v>233</v>
      </c>
      <c r="E64" s="7" t="s">
        <v>360</v>
      </c>
      <c r="F64" s="21"/>
      <c r="G64" s="4"/>
    </row>
    <row r="65" spans="1:7" ht="15" customHeight="1" x14ac:dyDescent="0.3">
      <c r="A65" s="7" t="s">
        <v>455</v>
      </c>
      <c r="B65" s="7" t="s">
        <v>617</v>
      </c>
      <c r="C65" s="7" t="s">
        <v>618</v>
      </c>
      <c r="D65" s="7" t="s">
        <v>235</v>
      </c>
      <c r="E65" s="7" t="s">
        <v>361</v>
      </c>
      <c r="F65" s="21"/>
      <c r="G65" s="4"/>
    </row>
    <row r="66" spans="1:7" ht="15" customHeight="1" x14ac:dyDescent="0.3">
      <c r="A66" s="7" t="s">
        <v>455</v>
      </c>
      <c r="B66" s="7" t="s">
        <v>619</v>
      </c>
      <c r="C66" s="7" t="s">
        <v>620</v>
      </c>
      <c r="D66" s="7" t="s">
        <v>237</v>
      </c>
      <c r="E66" s="7" t="s">
        <v>362</v>
      </c>
      <c r="F66" s="21"/>
      <c r="G66" s="4"/>
    </row>
    <row r="67" spans="1:7" ht="15" customHeight="1" x14ac:dyDescent="0.3">
      <c r="A67" s="11" t="s">
        <v>462</v>
      </c>
      <c r="B67" s="11" t="s">
        <v>621</v>
      </c>
      <c r="C67" s="11" t="s">
        <v>622</v>
      </c>
      <c r="D67" s="11" t="s">
        <v>239</v>
      </c>
      <c r="E67" s="11" t="s">
        <v>363</v>
      </c>
      <c r="F67" s="21"/>
      <c r="G67" s="4"/>
    </row>
    <row r="68" spans="1:7" ht="15" customHeight="1" x14ac:dyDescent="0.3">
      <c r="A68" s="11" t="s">
        <v>462</v>
      </c>
      <c r="B68" s="11" t="s">
        <v>623</v>
      </c>
      <c r="C68" s="11" t="s">
        <v>624</v>
      </c>
      <c r="D68" s="11" t="s">
        <v>625</v>
      </c>
      <c r="E68" s="11" t="s">
        <v>364</v>
      </c>
      <c r="F68" s="21"/>
      <c r="G68" s="4"/>
    </row>
    <row r="69" spans="1:7" ht="15" customHeight="1" x14ac:dyDescent="0.3">
      <c r="A69" s="11" t="s">
        <v>462</v>
      </c>
      <c r="B69" s="11" t="s">
        <v>626</v>
      </c>
      <c r="C69" s="11" t="s">
        <v>627</v>
      </c>
      <c r="D69" s="11" t="s">
        <v>249</v>
      </c>
      <c r="E69" s="11" t="s">
        <v>365</v>
      </c>
      <c r="F69" s="21"/>
      <c r="G69" s="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82"/>
  <sheetViews>
    <sheetView zoomScale="55" zoomScaleNormal="55" workbookViewId="0">
      <pane xSplit="7" ySplit="2" topLeftCell="H3" activePane="bottomRight" state="frozen"/>
      <selection pane="topRight" activeCell="G1" sqref="G1"/>
      <selection pane="bottomLeft" activeCell="A2" sqref="A2"/>
      <selection pane="bottomRight" activeCell="D3" sqref="D3"/>
    </sheetView>
  </sheetViews>
  <sheetFormatPr defaultColWidth="9.109375" defaultRowHeight="14.4" x14ac:dyDescent="0.3"/>
  <cols>
    <col min="1" max="1" width="9.109375" style="22"/>
    <col min="2" max="3" width="5.109375" style="22" customWidth="1"/>
    <col min="4" max="5" width="34.109375" style="22" customWidth="1"/>
    <col min="6" max="19" width="9.109375" style="22"/>
    <col min="20" max="41" width="12.33203125" style="22" customWidth="1"/>
    <col min="42" max="16384" width="9.109375" style="22"/>
  </cols>
  <sheetData>
    <row r="2" spans="1:41" s="35" customFormat="1" x14ac:dyDescent="0.3">
      <c r="A2" s="35" t="s">
        <v>366</v>
      </c>
      <c r="B2" s="36" t="s">
        <v>0</v>
      </c>
      <c r="C2" s="36"/>
      <c r="D2" s="37" t="s">
        <v>367</v>
      </c>
      <c r="E2" s="37" t="s">
        <v>368</v>
      </c>
      <c r="F2" s="35" t="s">
        <v>369</v>
      </c>
      <c r="G2" s="35" t="s">
        <v>370</v>
      </c>
      <c r="H2" s="35" t="s">
        <v>371</v>
      </c>
      <c r="I2" s="35" t="s">
        <v>372</v>
      </c>
      <c r="J2" s="35" t="s">
        <v>373</v>
      </c>
      <c r="K2" s="35" t="s">
        <v>374</v>
      </c>
      <c r="L2" s="35" t="s">
        <v>375</v>
      </c>
      <c r="M2" s="35" t="s">
        <v>376</v>
      </c>
      <c r="N2" s="35" t="s">
        <v>377</v>
      </c>
      <c r="O2" s="35" t="s">
        <v>378</v>
      </c>
      <c r="P2" s="35" t="s">
        <v>379</v>
      </c>
      <c r="Q2" s="35" t="s">
        <v>380</v>
      </c>
      <c r="R2" s="35" t="s">
        <v>381</v>
      </c>
      <c r="S2" s="35" t="s">
        <v>382</v>
      </c>
      <c r="T2" s="35" t="s">
        <v>2</v>
      </c>
      <c r="U2" s="35" t="s">
        <v>4</v>
      </c>
      <c r="V2" s="35" t="s">
        <v>6</v>
      </c>
      <c r="W2" s="35" t="s">
        <v>8</v>
      </c>
      <c r="X2" s="35" t="s">
        <v>10</v>
      </c>
      <c r="Y2" s="35" t="s">
        <v>12</v>
      </c>
      <c r="Z2" s="35" t="s">
        <v>14</v>
      </c>
      <c r="AA2" s="35" t="s">
        <v>16</v>
      </c>
      <c r="AB2" s="35" t="s">
        <v>18</v>
      </c>
      <c r="AC2" s="35" t="s">
        <v>20</v>
      </c>
      <c r="AD2" s="35" t="s">
        <v>22</v>
      </c>
      <c r="AE2" s="35" t="s">
        <v>24</v>
      </c>
      <c r="AF2" s="35" t="s">
        <v>26</v>
      </c>
      <c r="AG2" s="35" t="s">
        <v>28</v>
      </c>
      <c r="AH2" s="35" t="s">
        <v>30</v>
      </c>
      <c r="AI2" s="35" t="s">
        <v>32</v>
      </c>
      <c r="AJ2" s="35" t="s">
        <v>34</v>
      </c>
      <c r="AK2" s="35" t="s">
        <v>36</v>
      </c>
      <c r="AL2" s="35" t="s">
        <v>38</v>
      </c>
      <c r="AM2" s="35" t="s">
        <v>40</v>
      </c>
      <c r="AN2" s="35" t="s">
        <v>42</v>
      </c>
      <c r="AO2" s="35" t="s">
        <v>44</v>
      </c>
    </row>
    <row r="3" spans="1:41" x14ac:dyDescent="0.3">
      <c r="A3" s="22" t="s">
        <v>383</v>
      </c>
      <c r="B3" s="22" t="s">
        <v>46</v>
      </c>
      <c r="C3" s="22">
        <v>2</v>
      </c>
      <c r="D3" s="23" t="s">
        <v>47</v>
      </c>
      <c r="E3" s="23" t="s">
        <v>294</v>
      </c>
      <c r="F3" s="23" t="s">
        <v>384</v>
      </c>
      <c r="G3" s="22">
        <v>1</v>
      </c>
      <c r="H3" s="22" t="s">
        <v>296</v>
      </c>
      <c r="I3" s="22" t="s">
        <v>49</v>
      </c>
      <c r="J3" s="22" t="s">
        <v>295</v>
      </c>
      <c r="K3" s="22" t="s">
        <v>48</v>
      </c>
      <c r="L3" s="22" t="s">
        <v>310</v>
      </c>
      <c r="M3" s="22" t="s">
        <v>95</v>
      </c>
      <c r="N3" s="22" t="s">
        <v>385</v>
      </c>
      <c r="O3" s="22" t="s">
        <v>385</v>
      </c>
      <c r="P3" s="22">
        <f>G3</f>
        <v>1</v>
      </c>
      <c r="Q3" s="22">
        <v>0</v>
      </c>
      <c r="R3" s="22">
        <f>P3/2</f>
        <v>0.5</v>
      </c>
      <c r="S3" s="22" t="s">
        <v>385</v>
      </c>
      <c r="T3" s="22">
        <f>IF(ISBLANK(HLOOKUP(T$2,Monitoring_eng!$A$1:$AT$68,Results!$C3,FALSE)),"",IF(HLOOKUP(T$2,Monitoring_eng!$A$1:$AT$68,Results!$C3,FALSE)=$I3,$P3,IF(HLOOKUP(T$2,Monitoring_eng!$A$1:$AT$68,Results!$C3,FALSE)=$K3,$Q3,IF(HLOOKUP(T$2,Monitoring_eng!$A$1:$AT$68,Results!$C3,FALSE)=$M3,$R3,IF(HLOOKUP(T$2,Monitoring_eng!$A$1:$AT$68,Results!$C3,FALSE)=$O3,$S3,"CHYBA")))))</f>
        <v>1</v>
      </c>
      <c r="U3" s="22">
        <f>IF(ISBLANK(HLOOKUP(U$2,Monitoring_eng!$A$1:$AT$68,Results!$C3,FALSE)),"",IF(HLOOKUP(U$2,Monitoring_eng!$A$1:$AT$68,Results!$C3,FALSE)=$I3,$P3,IF(HLOOKUP(U$2,Monitoring_eng!$A$1:$AT$68,Results!$C3,FALSE)=$K3,$Q3,IF(HLOOKUP(U$2,Monitoring_eng!$A$1:$AT$68,Results!$C3,FALSE)=$M3,$R3,IF(HLOOKUP(U$2,Monitoring_eng!$A$1:$AT$68,Results!$C3,FALSE)=$O3,$S3,"CHYBA")))))</f>
        <v>1</v>
      </c>
      <c r="V3" s="22">
        <f>IF(ISBLANK(HLOOKUP(V$2,Monitoring_eng!$A$1:$AT$68,Results!$C3,FALSE)),"",IF(HLOOKUP(V$2,Monitoring_eng!$A$1:$AT$68,Results!$C3,FALSE)=$I3,$P3,IF(HLOOKUP(V$2,Monitoring_eng!$A$1:$AT$68,Results!$C3,FALSE)=$K3,$Q3,IF(HLOOKUP(V$2,Monitoring_eng!$A$1:$AT$68,Results!$C3,FALSE)=$M3,$R3,IF(HLOOKUP(V$2,Monitoring_eng!$A$1:$AT$68,Results!$C3,FALSE)=$O3,$S3,"CHYBA")))))</f>
        <v>1</v>
      </c>
      <c r="W3" s="22">
        <f>IF(ISBLANK(HLOOKUP(W$2,Monitoring_eng!$A$1:$AT$68,Results!$C3,FALSE)),"",IF(HLOOKUP(W$2,Monitoring_eng!$A$1:$AT$68,Results!$C3,FALSE)=$I3,$P3,IF(HLOOKUP(W$2,Monitoring_eng!$A$1:$AT$68,Results!$C3,FALSE)=$K3,$Q3,IF(HLOOKUP(W$2,Monitoring_eng!$A$1:$AT$68,Results!$C3,FALSE)=$M3,$R3,IF(HLOOKUP(W$2,Monitoring_eng!$A$1:$AT$68,Results!$C3,FALSE)=$O3,$S3,"CHYBA")))))</f>
        <v>1</v>
      </c>
      <c r="X3" s="22">
        <f>IF(ISBLANK(HLOOKUP(X$2,Monitoring_eng!$A$1:$AT$68,Results!$C3,FALSE)),"",IF(HLOOKUP(X$2,Monitoring_eng!$A$1:$AT$68,Results!$C3,FALSE)=$I3,$P3,IF(HLOOKUP(X$2,Monitoring_eng!$A$1:$AT$68,Results!$C3,FALSE)=$K3,$Q3,IF(HLOOKUP(X$2,Monitoring_eng!$A$1:$AT$68,Results!$C3,FALSE)=$M3,$R3,IF(HLOOKUP(X$2,Monitoring_eng!$A$1:$AT$68,Results!$C3,FALSE)=$O3,$S3,"CHYBA")))))</f>
        <v>1</v>
      </c>
      <c r="Y3" s="22">
        <f>IF(ISBLANK(HLOOKUP(Y$2,Monitoring_eng!$A$1:$AT$68,Results!$C3,FALSE)),"",IF(HLOOKUP(Y$2,Monitoring_eng!$A$1:$AT$68,Results!$C3,FALSE)=$I3,$P3,IF(HLOOKUP(Y$2,Monitoring_eng!$A$1:$AT$68,Results!$C3,FALSE)=$K3,$Q3,IF(HLOOKUP(Y$2,Monitoring_eng!$A$1:$AT$68,Results!$C3,FALSE)=$M3,$R3,IF(HLOOKUP(Y$2,Monitoring_eng!$A$1:$AT$68,Results!$C3,FALSE)=$O3,$S3,"CHYBA")))))</f>
        <v>1</v>
      </c>
      <c r="Z3" s="22">
        <f>IF(ISBLANK(HLOOKUP(Z$2,Monitoring_eng!$A$1:$AT$68,Results!$C3,FALSE)),"",IF(HLOOKUP(Z$2,Monitoring_eng!$A$1:$AT$68,Results!$C3,FALSE)=$I3,$P3,IF(HLOOKUP(Z$2,Monitoring_eng!$A$1:$AT$68,Results!$C3,FALSE)=$K3,$Q3,IF(HLOOKUP(Z$2,Monitoring_eng!$A$1:$AT$68,Results!$C3,FALSE)=$M3,$R3,IF(HLOOKUP(Z$2,Monitoring_eng!$A$1:$AT$68,Results!$C3,FALSE)=$O3,$S3,"CHYBA")))))</f>
        <v>1</v>
      </c>
      <c r="AA3" s="22">
        <f>IF(ISBLANK(HLOOKUP(AA$2,Monitoring_eng!$A$1:$AT$68,Results!$C3,FALSE)),"",IF(HLOOKUP(AA$2,Monitoring_eng!$A$1:$AT$68,Results!$C3,FALSE)=$I3,$P3,IF(HLOOKUP(AA$2,Monitoring_eng!$A$1:$AT$68,Results!$C3,FALSE)=$K3,$Q3,IF(HLOOKUP(AA$2,Monitoring_eng!$A$1:$AT$68,Results!$C3,FALSE)=$M3,$R3,IF(HLOOKUP(AA$2,Monitoring_eng!$A$1:$AT$68,Results!$C3,FALSE)=$O3,$S3,"CHYBA")))))</f>
        <v>1</v>
      </c>
      <c r="AB3" s="22">
        <f>IF(ISBLANK(HLOOKUP(AB$2,Monitoring_eng!$A$1:$AT$68,Results!$C3,FALSE)),"",IF(HLOOKUP(AB$2,Monitoring_eng!$A$1:$AT$68,Results!$C3,FALSE)=$I3,$P3,IF(HLOOKUP(AB$2,Monitoring_eng!$A$1:$AT$68,Results!$C3,FALSE)=$K3,$Q3,IF(HLOOKUP(AB$2,Monitoring_eng!$A$1:$AT$68,Results!$C3,FALSE)=$M3,$R3,IF(HLOOKUP(AB$2,Monitoring_eng!$A$1:$AT$68,Results!$C3,FALSE)=$O3,$S3,"CHYBA")))))</f>
        <v>1</v>
      </c>
      <c r="AC3" s="22">
        <f>IF(ISBLANK(HLOOKUP(AC$2,Monitoring_eng!$A$1:$AT$68,Results!$C3,FALSE)),"",IF(HLOOKUP(AC$2,Monitoring_eng!$A$1:$AT$68,Results!$C3,FALSE)=$I3,$P3,IF(HLOOKUP(AC$2,Monitoring_eng!$A$1:$AT$68,Results!$C3,FALSE)=$K3,$Q3,IF(HLOOKUP(AC$2,Monitoring_eng!$A$1:$AT$68,Results!$C3,FALSE)=$M3,$R3,IF(HLOOKUP(AC$2,Monitoring_eng!$A$1:$AT$68,Results!$C3,FALSE)=$O3,$S3,"CHYBA")))))</f>
        <v>1</v>
      </c>
      <c r="AD3" s="22">
        <f>IF(ISBLANK(HLOOKUP(AD$2,Monitoring_eng!$A$1:$AT$68,Results!$C3,FALSE)),"",IF(HLOOKUP(AD$2,Monitoring_eng!$A$1:$AT$68,Results!$C3,FALSE)=$I3,$P3,IF(HLOOKUP(AD$2,Monitoring_eng!$A$1:$AT$68,Results!$C3,FALSE)=$K3,$Q3,IF(HLOOKUP(AD$2,Monitoring_eng!$A$1:$AT$68,Results!$C3,FALSE)=$M3,$R3,IF(HLOOKUP(AD$2,Monitoring_eng!$A$1:$AT$68,Results!$C3,FALSE)=$O3,$S3,"CHYBA")))))</f>
        <v>1</v>
      </c>
      <c r="AE3" s="22">
        <f>IF(ISBLANK(HLOOKUP(AE$2,Monitoring_eng!$A$1:$AT$68,Results!$C3,FALSE)),"",IF(HLOOKUP(AE$2,Monitoring_eng!$A$1:$AT$68,Results!$C3,FALSE)=$I3,$P3,IF(HLOOKUP(AE$2,Monitoring_eng!$A$1:$AT$68,Results!$C3,FALSE)=$K3,$Q3,IF(HLOOKUP(AE$2,Monitoring_eng!$A$1:$AT$68,Results!$C3,FALSE)=$M3,$R3,IF(HLOOKUP(AE$2,Monitoring_eng!$A$1:$AT$68,Results!$C3,FALSE)=$O3,$S3,"CHYBA")))))</f>
        <v>1</v>
      </c>
      <c r="AF3" s="22">
        <f>IF(ISBLANK(HLOOKUP(AF$2,Monitoring_eng!$A$1:$AT$68,Results!$C3,FALSE)),"",IF(HLOOKUP(AF$2,Monitoring_eng!$A$1:$AT$68,Results!$C3,FALSE)=$I3,$P3,IF(HLOOKUP(AF$2,Monitoring_eng!$A$1:$AT$68,Results!$C3,FALSE)=$K3,$Q3,IF(HLOOKUP(AF$2,Monitoring_eng!$A$1:$AT$68,Results!$C3,FALSE)=$M3,$R3,IF(HLOOKUP(AF$2,Monitoring_eng!$A$1:$AT$68,Results!$C3,FALSE)=$O3,$S3,"CHYBA")))))</f>
        <v>1</v>
      </c>
      <c r="AG3" s="22">
        <f>IF(ISBLANK(HLOOKUP(AG$2,Monitoring_eng!$A$1:$AT$68,Results!$C3,FALSE)),"",IF(HLOOKUP(AG$2,Monitoring_eng!$A$1:$AT$68,Results!$C3,FALSE)=$I3,$P3,IF(HLOOKUP(AG$2,Monitoring_eng!$A$1:$AT$68,Results!$C3,FALSE)=$K3,$Q3,IF(HLOOKUP(AG$2,Monitoring_eng!$A$1:$AT$68,Results!$C3,FALSE)=$M3,$R3,IF(HLOOKUP(AG$2,Monitoring_eng!$A$1:$AT$68,Results!$C3,FALSE)=$O3,$S3,"CHYBA")))))</f>
        <v>1</v>
      </c>
      <c r="AH3" s="22">
        <f>IF(ISBLANK(HLOOKUP(AH$2,Monitoring_eng!$A$1:$AT$68,Results!$C3,FALSE)),"",IF(HLOOKUP(AH$2,Monitoring_eng!$A$1:$AT$68,Results!$C3,FALSE)=$I3,$P3,IF(HLOOKUP(AH$2,Monitoring_eng!$A$1:$AT$68,Results!$C3,FALSE)=$K3,$Q3,IF(HLOOKUP(AH$2,Monitoring_eng!$A$1:$AT$68,Results!$C3,FALSE)=$M3,$R3,IF(HLOOKUP(AH$2,Monitoring_eng!$A$1:$AT$68,Results!$C3,FALSE)=$O3,$S3,"CHYBA")))))</f>
        <v>1</v>
      </c>
      <c r="AI3" s="22">
        <f>IF(ISBLANK(HLOOKUP(AI$2,Monitoring_eng!$A$1:$AT$68,Results!$C3,FALSE)),"",IF(HLOOKUP(AI$2,Monitoring_eng!$A$1:$AT$68,Results!$C3,FALSE)=$I3,$P3,IF(HLOOKUP(AI$2,Monitoring_eng!$A$1:$AT$68,Results!$C3,FALSE)=$K3,$Q3,IF(HLOOKUP(AI$2,Monitoring_eng!$A$1:$AT$68,Results!$C3,FALSE)=$M3,$R3,IF(HLOOKUP(AI$2,Monitoring_eng!$A$1:$AT$68,Results!$C3,FALSE)=$O3,$S3,"CHYBA")))))</f>
        <v>1</v>
      </c>
      <c r="AJ3" s="22">
        <f>IF(ISBLANK(HLOOKUP(AJ$2,Monitoring_eng!$A$1:$AT$68,Results!$C3,FALSE)),"",IF(HLOOKUP(AJ$2,Monitoring_eng!$A$1:$AT$68,Results!$C3,FALSE)=$I3,$P3,IF(HLOOKUP(AJ$2,Monitoring_eng!$A$1:$AT$68,Results!$C3,FALSE)=$K3,$Q3,IF(HLOOKUP(AJ$2,Monitoring_eng!$A$1:$AT$68,Results!$C3,FALSE)=$M3,$R3,IF(HLOOKUP(AJ$2,Monitoring_eng!$A$1:$AT$68,Results!$C3,FALSE)=$O3,$S3,"CHYBA")))))</f>
        <v>0</v>
      </c>
      <c r="AK3" s="22">
        <f>IF(ISBLANK(HLOOKUP(AK$2,Monitoring_eng!$A$1:$AT$68,Results!$C3,FALSE)),"",IF(HLOOKUP(AK$2,Monitoring_eng!$A$1:$AT$68,Results!$C3,FALSE)=$I3,$P3,IF(HLOOKUP(AK$2,Monitoring_eng!$A$1:$AT$68,Results!$C3,FALSE)=$K3,$Q3,IF(HLOOKUP(AK$2,Monitoring_eng!$A$1:$AT$68,Results!$C3,FALSE)=$M3,$R3,IF(HLOOKUP(AK$2,Monitoring_eng!$A$1:$AT$68,Results!$C3,FALSE)=$O3,$S3,"CHYBA")))))</f>
        <v>1</v>
      </c>
      <c r="AL3" s="22">
        <f>IF(ISBLANK(HLOOKUP(AL$2,Monitoring_eng!$A$1:$AT$68,Results!$C3,FALSE)),"",IF(HLOOKUP(AL$2,Monitoring_eng!$A$1:$AT$68,Results!$C3,FALSE)=$I3,$P3,IF(HLOOKUP(AL$2,Monitoring_eng!$A$1:$AT$68,Results!$C3,FALSE)=$K3,$Q3,IF(HLOOKUP(AL$2,Monitoring_eng!$A$1:$AT$68,Results!$C3,FALSE)=$M3,$R3,IF(HLOOKUP(AL$2,Monitoring_eng!$A$1:$AT$68,Results!$C3,FALSE)=$O3,$S3,"CHYBA")))))</f>
        <v>0</v>
      </c>
      <c r="AM3" s="22">
        <f>IF(ISBLANK(HLOOKUP(AM$2,Monitoring_eng!$A$1:$AT$68,Results!$C3,FALSE)),"",IF(HLOOKUP(AM$2,Monitoring_eng!$A$1:$AT$68,Results!$C3,FALSE)=$I3,$P3,IF(HLOOKUP(AM$2,Monitoring_eng!$A$1:$AT$68,Results!$C3,FALSE)=$K3,$Q3,IF(HLOOKUP(AM$2,Monitoring_eng!$A$1:$AT$68,Results!$C3,FALSE)=$M3,$R3,IF(HLOOKUP(AM$2,Monitoring_eng!$A$1:$AT$68,Results!$C3,FALSE)=$O3,$S3,"CHYBA")))))</f>
        <v>1</v>
      </c>
      <c r="AN3" s="22">
        <f>IF(ISBLANK(HLOOKUP(AN$2,Monitoring_eng!$A$1:$AT$68,Results!$C3,FALSE)),"",IF(HLOOKUP(AN$2,Monitoring_eng!$A$1:$AT$68,Results!$C3,FALSE)=$I3,$P3,IF(HLOOKUP(AN$2,Monitoring_eng!$A$1:$AT$68,Results!$C3,FALSE)=$K3,$Q3,IF(HLOOKUP(AN$2,Monitoring_eng!$A$1:$AT$68,Results!$C3,FALSE)=$M3,$R3,IF(HLOOKUP(AN$2,Monitoring_eng!$A$1:$AT$68,Results!$C3,FALSE)=$O3,$S3,"CHYBA")))))</f>
        <v>1</v>
      </c>
      <c r="AO3" s="22">
        <f>IF(ISBLANK(HLOOKUP(AO$2,Monitoring_eng!$A$1:$AT$68,Results!$C3,FALSE)),"",IF(HLOOKUP(AO$2,Monitoring_eng!$A$1:$AT$68,Results!$C3,FALSE)=$I3,$P3,IF(HLOOKUP(AO$2,Monitoring_eng!$A$1:$AT$68,Results!$C3,FALSE)=$K3,$Q3,IF(HLOOKUP(AO$2,Monitoring_eng!$A$1:$AT$68,Results!$C3,FALSE)=$M3,$R3,IF(HLOOKUP(AO$2,Monitoring_eng!$A$1:$AT$68,Results!$C3,FALSE)=$O3,$S3,"CHYBA")))))</f>
        <v>1</v>
      </c>
    </row>
    <row r="4" spans="1:41" x14ac:dyDescent="0.3">
      <c r="A4" s="22" t="s">
        <v>386</v>
      </c>
      <c r="B4" s="22" t="s">
        <v>52</v>
      </c>
      <c r="C4" s="22">
        <v>3</v>
      </c>
      <c r="D4" s="23" t="s">
        <v>53</v>
      </c>
      <c r="E4" s="23" t="s">
        <v>297</v>
      </c>
      <c r="F4" s="23" t="s">
        <v>384</v>
      </c>
      <c r="G4" s="22">
        <v>1</v>
      </c>
      <c r="H4" s="22" t="s">
        <v>296</v>
      </c>
      <c r="I4" s="22" t="s">
        <v>49</v>
      </c>
      <c r="J4" s="22" t="s">
        <v>295</v>
      </c>
      <c r="K4" s="22" t="s">
        <v>48</v>
      </c>
      <c r="L4" s="22" t="s">
        <v>310</v>
      </c>
      <c r="M4" s="22" t="s">
        <v>95</v>
      </c>
      <c r="N4" s="22" t="s">
        <v>385</v>
      </c>
      <c r="O4" s="22" t="s">
        <v>385</v>
      </c>
      <c r="P4" s="22">
        <f t="shared" ref="P4:P67" si="0">G4</f>
        <v>1</v>
      </c>
      <c r="Q4" s="22">
        <v>0</v>
      </c>
      <c r="R4" s="22">
        <f t="shared" ref="R4:R67" si="1">P4/2</f>
        <v>0.5</v>
      </c>
      <c r="S4" s="22" t="s">
        <v>385</v>
      </c>
      <c r="T4" s="22">
        <f>IF(ISBLANK(HLOOKUP(T$2,Monitoring_eng!$A$1:$AT$68,Results!$C4,FALSE)),"",IF(HLOOKUP(T$2,Monitoring_eng!$A$1:$AT$68,Results!$C4,FALSE)=$I4,$P4,IF(HLOOKUP(T$2,Monitoring_eng!$A$1:$AT$68,Results!$C4,FALSE)=$K4,$Q4,IF(HLOOKUP(T$2,Monitoring_eng!$A$1:$AT$68,Results!$C4,FALSE)=$M4,$R4,IF(HLOOKUP(T$2,Monitoring_eng!$A$1:$AT$68,Results!$C4,FALSE)=$O4,$S4,"CHYBA")))))</f>
        <v>0</v>
      </c>
      <c r="U4" s="22">
        <f>IF(ISBLANK(HLOOKUP(U$2,Monitoring_eng!$A$1:$AT$68,Results!$C4,FALSE)),"",IF(HLOOKUP(U$2,Monitoring_eng!$A$1:$AT$68,Results!$C4,FALSE)=$I4,$P4,IF(HLOOKUP(U$2,Monitoring_eng!$A$1:$AT$68,Results!$C4,FALSE)=$K4,$Q4,IF(HLOOKUP(U$2,Monitoring_eng!$A$1:$AT$68,Results!$C4,FALSE)=$M4,$R4,IF(HLOOKUP(U$2,Monitoring_eng!$A$1:$AT$68,Results!$C4,FALSE)=$O4,$S4,"CHYBA")))))</f>
        <v>0</v>
      </c>
      <c r="V4" s="22">
        <f>IF(ISBLANK(HLOOKUP(V$2,Monitoring_eng!$A$1:$AT$68,Results!$C4,FALSE)),"",IF(HLOOKUP(V$2,Monitoring_eng!$A$1:$AT$68,Results!$C4,FALSE)=$I4,$P4,IF(HLOOKUP(V$2,Monitoring_eng!$A$1:$AT$68,Results!$C4,FALSE)=$K4,$Q4,IF(HLOOKUP(V$2,Monitoring_eng!$A$1:$AT$68,Results!$C4,FALSE)=$M4,$R4,IF(HLOOKUP(V$2,Monitoring_eng!$A$1:$AT$68,Results!$C4,FALSE)=$O4,$S4,"CHYBA")))))</f>
        <v>0</v>
      </c>
      <c r="W4" s="22">
        <f>IF(ISBLANK(HLOOKUP(W$2,Monitoring_eng!$A$1:$AT$68,Results!$C4,FALSE)),"",IF(HLOOKUP(W$2,Monitoring_eng!$A$1:$AT$68,Results!$C4,FALSE)=$I4,$P4,IF(HLOOKUP(W$2,Monitoring_eng!$A$1:$AT$68,Results!$C4,FALSE)=$K4,$Q4,IF(HLOOKUP(W$2,Monitoring_eng!$A$1:$AT$68,Results!$C4,FALSE)=$M4,$R4,IF(HLOOKUP(W$2,Monitoring_eng!$A$1:$AT$68,Results!$C4,FALSE)=$O4,$S4,"CHYBA")))))</f>
        <v>0</v>
      </c>
      <c r="X4" s="22">
        <f>IF(ISBLANK(HLOOKUP(X$2,Monitoring_eng!$A$1:$AT$68,Results!$C4,FALSE)),"",IF(HLOOKUP(X$2,Monitoring_eng!$A$1:$AT$68,Results!$C4,FALSE)=$I4,$P4,IF(HLOOKUP(X$2,Monitoring_eng!$A$1:$AT$68,Results!$C4,FALSE)=$K4,$Q4,IF(HLOOKUP(X$2,Monitoring_eng!$A$1:$AT$68,Results!$C4,FALSE)=$M4,$R4,IF(HLOOKUP(X$2,Monitoring_eng!$A$1:$AT$68,Results!$C4,FALSE)=$O4,$S4,"CHYBA")))))</f>
        <v>0</v>
      </c>
      <c r="Y4" s="22">
        <f>IF(ISBLANK(HLOOKUP(Y$2,Monitoring_eng!$A$1:$AT$68,Results!$C4,FALSE)),"",IF(HLOOKUP(Y$2,Monitoring_eng!$A$1:$AT$68,Results!$C4,FALSE)=$I4,$P4,IF(HLOOKUP(Y$2,Monitoring_eng!$A$1:$AT$68,Results!$C4,FALSE)=$K4,$Q4,IF(HLOOKUP(Y$2,Monitoring_eng!$A$1:$AT$68,Results!$C4,FALSE)=$M4,$R4,IF(HLOOKUP(Y$2,Monitoring_eng!$A$1:$AT$68,Results!$C4,FALSE)=$O4,$S4,"CHYBA")))))</f>
        <v>0</v>
      </c>
      <c r="Z4" s="22">
        <f>IF(ISBLANK(HLOOKUP(Z$2,Monitoring_eng!$A$1:$AT$68,Results!$C4,FALSE)),"",IF(HLOOKUP(Z$2,Monitoring_eng!$A$1:$AT$68,Results!$C4,FALSE)=$I4,$P4,IF(HLOOKUP(Z$2,Monitoring_eng!$A$1:$AT$68,Results!$C4,FALSE)=$K4,$Q4,IF(HLOOKUP(Z$2,Monitoring_eng!$A$1:$AT$68,Results!$C4,FALSE)=$M4,$R4,IF(HLOOKUP(Z$2,Monitoring_eng!$A$1:$AT$68,Results!$C4,FALSE)=$O4,$S4,"CHYBA")))))</f>
        <v>0</v>
      </c>
      <c r="AA4" s="22">
        <f>IF(ISBLANK(HLOOKUP(AA$2,Monitoring_eng!$A$1:$AT$68,Results!$C4,FALSE)),"",IF(HLOOKUP(AA$2,Monitoring_eng!$A$1:$AT$68,Results!$C4,FALSE)=$I4,$P4,IF(HLOOKUP(AA$2,Monitoring_eng!$A$1:$AT$68,Results!$C4,FALSE)=$K4,$Q4,IF(HLOOKUP(AA$2,Monitoring_eng!$A$1:$AT$68,Results!$C4,FALSE)=$M4,$R4,IF(HLOOKUP(AA$2,Monitoring_eng!$A$1:$AT$68,Results!$C4,FALSE)=$O4,$S4,"CHYBA")))))</f>
        <v>0</v>
      </c>
      <c r="AB4" s="22">
        <f>IF(ISBLANK(HLOOKUP(AB$2,Monitoring_eng!$A$1:$AT$68,Results!$C4,FALSE)),"",IF(HLOOKUP(AB$2,Monitoring_eng!$A$1:$AT$68,Results!$C4,FALSE)=$I4,$P4,IF(HLOOKUP(AB$2,Monitoring_eng!$A$1:$AT$68,Results!$C4,FALSE)=$K4,$Q4,IF(HLOOKUP(AB$2,Monitoring_eng!$A$1:$AT$68,Results!$C4,FALSE)=$M4,$R4,IF(HLOOKUP(AB$2,Monitoring_eng!$A$1:$AT$68,Results!$C4,FALSE)=$O4,$S4,"CHYBA")))))</f>
        <v>0</v>
      </c>
      <c r="AC4" s="22">
        <f>IF(ISBLANK(HLOOKUP(AC$2,Monitoring_eng!$A$1:$AT$68,Results!$C4,FALSE)),"",IF(HLOOKUP(AC$2,Monitoring_eng!$A$1:$AT$68,Results!$C4,FALSE)=$I4,$P4,IF(HLOOKUP(AC$2,Monitoring_eng!$A$1:$AT$68,Results!$C4,FALSE)=$K4,$Q4,IF(HLOOKUP(AC$2,Monitoring_eng!$A$1:$AT$68,Results!$C4,FALSE)=$M4,$R4,IF(HLOOKUP(AC$2,Monitoring_eng!$A$1:$AT$68,Results!$C4,FALSE)=$O4,$S4,"CHYBA")))))</f>
        <v>0</v>
      </c>
      <c r="AD4" s="22">
        <f>IF(ISBLANK(HLOOKUP(AD$2,Monitoring_eng!$A$1:$AT$68,Results!$C4,FALSE)),"",IF(HLOOKUP(AD$2,Monitoring_eng!$A$1:$AT$68,Results!$C4,FALSE)=$I4,$P4,IF(HLOOKUP(AD$2,Monitoring_eng!$A$1:$AT$68,Results!$C4,FALSE)=$K4,$Q4,IF(HLOOKUP(AD$2,Monitoring_eng!$A$1:$AT$68,Results!$C4,FALSE)=$M4,$R4,IF(HLOOKUP(AD$2,Monitoring_eng!$A$1:$AT$68,Results!$C4,FALSE)=$O4,$S4,"CHYBA")))))</f>
        <v>0</v>
      </c>
      <c r="AE4" s="22">
        <f>IF(ISBLANK(HLOOKUP(AE$2,Monitoring_eng!$A$1:$AT$68,Results!$C4,FALSE)),"",IF(HLOOKUP(AE$2,Monitoring_eng!$A$1:$AT$68,Results!$C4,FALSE)=$I4,$P4,IF(HLOOKUP(AE$2,Monitoring_eng!$A$1:$AT$68,Results!$C4,FALSE)=$K4,$Q4,IF(HLOOKUP(AE$2,Monitoring_eng!$A$1:$AT$68,Results!$C4,FALSE)=$M4,$R4,IF(HLOOKUP(AE$2,Monitoring_eng!$A$1:$AT$68,Results!$C4,FALSE)=$O4,$S4,"CHYBA")))))</f>
        <v>0</v>
      </c>
      <c r="AF4" s="22">
        <f>IF(ISBLANK(HLOOKUP(AF$2,Monitoring_eng!$A$1:$AT$68,Results!$C4,FALSE)),"",IF(HLOOKUP(AF$2,Monitoring_eng!$A$1:$AT$68,Results!$C4,FALSE)=$I4,$P4,IF(HLOOKUP(AF$2,Monitoring_eng!$A$1:$AT$68,Results!$C4,FALSE)=$K4,$Q4,IF(HLOOKUP(AF$2,Monitoring_eng!$A$1:$AT$68,Results!$C4,FALSE)=$M4,$R4,IF(HLOOKUP(AF$2,Monitoring_eng!$A$1:$AT$68,Results!$C4,FALSE)=$O4,$S4,"CHYBA")))))</f>
        <v>0</v>
      </c>
      <c r="AG4" s="22">
        <f>IF(ISBLANK(HLOOKUP(AG$2,Monitoring_eng!$A$1:$AT$68,Results!$C4,FALSE)),"",IF(HLOOKUP(AG$2,Monitoring_eng!$A$1:$AT$68,Results!$C4,FALSE)=$I4,$P4,IF(HLOOKUP(AG$2,Monitoring_eng!$A$1:$AT$68,Results!$C4,FALSE)=$K4,$Q4,IF(HLOOKUP(AG$2,Monitoring_eng!$A$1:$AT$68,Results!$C4,FALSE)=$M4,$R4,IF(HLOOKUP(AG$2,Monitoring_eng!$A$1:$AT$68,Results!$C4,FALSE)=$O4,$S4,"CHYBA")))))</f>
        <v>0</v>
      </c>
      <c r="AH4" s="22">
        <f>IF(ISBLANK(HLOOKUP(AH$2,Monitoring_eng!$A$1:$AT$68,Results!$C4,FALSE)),"",IF(HLOOKUP(AH$2,Monitoring_eng!$A$1:$AT$68,Results!$C4,FALSE)=$I4,$P4,IF(HLOOKUP(AH$2,Monitoring_eng!$A$1:$AT$68,Results!$C4,FALSE)=$K4,$Q4,IF(HLOOKUP(AH$2,Monitoring_eng!$A$1:$AT$68,Results!$C4,FALSE)=$M4,$R4,IF(HLOOKUP(AH$2,Monitoring_eng!$A$1:$AT$68,Results!$C4,FALSE)=$O4,$S4,"CHYBA")))))</f>
        <v>0</v>
      </c>
      <c r="AI4" s="22">
        <f>IF(ISBLANK(HLOOKUP(AI$2,Monitoring_eng!$A$1:$AT$68,Results!$C4,FALSE)),"",IF(HLOOKUP(AI$2,Monitoring_eng!$A$1:$AT$68,Results!$C4,FALSE)=$I4,$P4,IF(HLOOKUP(AI$2,Monitoring_eng!$A$1:$AT$68,Results!$C4,FALSE)=$K4,$Q4,IF(HLOOKUP(AI$2,Monitoring_eng!$A$1:$AT$68,Results!$C4,FALSE)=$M4,$R4,IF(HLOOKUP(AI$2,Monitoring_eng!$A$1:$AT$68,Results!$C4,FALSE)=$O4,$S4,"CHYBA")))))</f>
        <v>0</v>
      </c>
      <c r="AJ4" s="22">
        <f>IF(ISBLANK(HLOOKUP(AJ$2,Monitoring_eng!$A$1:$AT$68,Results!$C4,FALSE)),"",IF(HLOOKUP(AJ$2,Monitoring_eng!$A$1:$AT$68,Results!$C4,FALSE)=$I4,$P4,IF(HLOOKUP(AJ$2,Monitoring_eng!$A$1:$AT$68,Results!$C4,FALSE)=$K4,$Q4,IF(HLOOKUP(AJ$2,Monitoring_eng!$A$1:$AT$68,Results!$C4,FALSE)=$M4,$R4,IF(HLOOKUP(AJ$2,Monitoring_eng!$A$1:$AT$68,Results!$C4,FALSE)=$O4,$S4,"CHYBA")))))</f>
        <v>0</v>
      </c>
      <c r="AK4" s="22">
        <f>IF(ISBLANK(HLOOKUP(AK$2,Monitoring_eng!$A$1:$AT$68,Results!$C4,FALSE)),"",IF(HLOOKUP(AK$2,Monitoring_eng!$A$1:$AT$68,Results!$C4,FALSE)=$I4,$P4,IF(HLOOKUP(AK$2,Monitoring_eng!$A$1:$AT$68,Results!$C4,FALSE)=$K4,$Q4,IF(HLOOKUP(AK$2,Monitoring_eng!$A$1:$AT$68,Results!$C4,FALSE)=$M4,$R4,IF(HLOOKUP(AK$2,Monitoring_eng!$A$1:$AT$68,Results!$C4,FALSE)=$O4,$S4,"CHYBA")))))</f>
        <v>0</v>
      </c>
      <c r="AL4" s="22">
        <f>IF(ISBLANK(HLOOKUP(AL$2,Monitoring_eng!$A$1:$AT$68,Results!$C4,FALSE)),"",IF(HLOOKUP(AL$2,Monitoring_eng!$A$1:$AT$68,Results!$C4,FALSE)=$I4,$P4,IF(HLOOKUP(AL$2,Monitoring_eng!$A$1:$AT$68,Results!$C4,FALSE)=$K4,$Q4,IF(HLOOKUP(AL$2,Monitoring_eng!$A$1:$AT$68,Results!$C4,FALSE)=$M4,$R4,IF(HLOOKUP(AL$2,Monitoring_eng!$A$1:$AT$68,Results!$C4,FALSE)=$O4,$S4,"CHYBA")))))</f>
        <v>0</v>
      </c>
      <c r="AM4" s="22">
        <f>IF(ISBLANK(HLOOKUP(AM$2,Monitoring_eng!$A$1:$AT$68,Results!$C4,FALSE)),"",IF(HLOOKUP(AM$2,Monitoring_eng!$A$1:$AT$68,Results!$C4,FALSE)=$I4,$P4,IF(HLOOKUP(AM$2,Monitoring_eng!$A$1:$AT$68,Results!$C4,FALSE)=$K4,$Q4,IF(HLOOKUP(AM$2,Monitoring_eng!$A$1:$AT$68,Results!$C4,FALSE)=$M4,$R4,IF(HLOOKUP(AM$2,Monitoring_eng!$A$1:$AT$68,Results!$C4,FALSE)=$O4,$S4,"CHYBA")))))</f>
        <v>0</v>
      </c>
      <c r="AN4" s="22">
        <f>IF(ISBLANK(HLOOKUP(AN$2,Monitoring_eng!$A$1:$AT$68,Results!$C4,FALSE)),"",IF(HLOOKUP(AN$2,Monitoring_eng!$A$1:$AT$68,Results!$C4,FALSE)=$I4,$P4,IF(HLOOKUP(AN$2,Monitoring_eng!$A$1:$AT$68,Results!$C4,FALSE)=$K4,$Q4,IF(HLOOKUP(AN$2,Monitoring_eng!$A$1:$AT$68,Results!$C4,FALSE)=$M4,$R4,IF(HLOOKUP(AN$2,Monitoring_eng!$A$1:$AT$68,Results!$C4,FALSE)=$O4,$S4,"CHYBA")))))</f>
        <v>0</v>
      </c>
      <c r="AO4" s="22">
        <f>IF(ISBLANK(HLOOKUP(AO$2,Monitoring_eng!$A$1:$AT$68,Results!$C4,FALSE)),"",IF(HLOOKUP(AO$2,Monitoring_eng!$A$1:$AT$68,Results!$C4,FALSE)=$I4,$P4,IF(HLOOKUP(AO$2,Monitoring_eng!$A$1:$AT$68,Results!$C4,FALSE)=$K4,$Q4,IF(HLOOKUP(AO$2,Monitoring_eng!$A$1:$AT$68,Results!$C4,FALSE)=$M4,$R4,IF(HLOOKUP(AO$2,Monitoring_eng!$A$1:$AT$68,Results!$C4,FALSE)=$O4,$S4,"CHYBA")))))</f>
        <v>0</v>
      </c>
    </row>
    <row r="5" spans="1:41" x14ac:dyDescent="0.3">
      <c r="A5" s="22" t="s">
        <v>387</v>
      </c>
      <c r="B5" s="22" t="s">
        <v>54</v>
      </c>
      <c r="C5" s="22">
        <v>4</v>
      </c>
      <c r="D5" s="23" t="s">
        <v>55</v>
      </c>
      <c r="E5" s="23" t="s">
        <v>298</v>
      </c>
      <c r="F5" s="23" t="s">
        <v>384</v>
      </c>
      <c r="G5" s="22">
        <v>1</v>
      </c>
      <c r="H5" s="22" t="s">
        <v>296</v>
      </c>
      <c r="I5" s="22" t="s">
        <v>49</v>
      </c>
      <c r="J5" s="22" t="s">
        <v>295</v>
      </c>
      <c r="K5" s="22" t="s">
        <v>48</v>
      </c>
      <c r="L5" s="22" t="s">
        <v>310</v>
      </c>
      <c r="M5" s="22" t="s">
        <v>95</v>
      </c>
      <c r="N5" s="22" t="s">
        <v>385</v>
      </c>
      <c r="O5" s="22" t="s">
        <v>385</v>
      </c>
      <c r="P5" s="22">
        <f t="shared" si="0"/>
        <v>1</v>
      </c>
      <c r="Q5" s="22">
        <v>0</v>
      </c>
      <c r="R5" s="22">
        <f t="shared" si="1"/>
        <v>0.5</v>
      </c>
      <c r="S5" s="22" t="s">
        <v>385</v>
      </c>
      <c r="T5" s="22">
        <f>IF(ISBLANK(HLOOKUP(T$2,Monitoring_eng!$A$1:$AT$68,Results!$C5,FALSE)),"",IF(HLOOKUP(T$2,Monitoring_eng!$A$1:$AT$68,Results!$C5,FALSE)=$I5,$P5,IF(HLOOKUP(T$2,Monitoring_eng!$A$1:$AT$68,Results!$C5,FALSE)=$K5,$Q5,IF(HLOOKUP(T$2,Monitoring_eng!$A$1:$AT$68,Results!$C5,FALSE)=$M5,$R5,IF(HLOOKUP(T$2,Monitoring_eng!$A$1:$AT$68,Results!$C5,FALSE)=$O5,$S5,"CHYBA")))))</f>
        <v>0</v>
      </c>
      <c r="U5" s="22">
        <f>IF(ISBLANK(HLOOKUP(U$2,Monitoring_eng!$A$1:$AT$68,Results!$C5,FALSE)),"",IF(HLOOKUP(U$2,Monitoring_eng!$A$1:$AT$68,Results!$C5,FALSE)=$I5,$P5,IF(HLOOKUP(U$2,Monitoring_eng!$A$1:$AT$68,Results!$C5,FALSE)=$K5,$Q5,IF(HLOOKUP(U$2,Monitoring_eng!$A$1:$AT$68,Results!$C5,FALSE)=$M5,$R5,IF(HLOOKUP(U$2,Monitoring_eng!$A$1:$AT$68,Results!$C5,FALSE)=$O5,$S5,"CHYBA")))))</f>
        <v>0</v>
      </c>
      <c r="V5" s="22">
        <f>IF(ISBLANK(HLOOKUP(V$2,Monitoring_eng!$A$1:$AT$68,Results!$C5,FALSE)),"",IF(HLOOKUP(V$2,Monitoring_eng!$A$1:$AT$68,Results!$C5,FALSE)=$I5,$P5,IF(HLOOKUP(V$2,Monitoring_eng!$A$1:$AT$68,Results!$C5,FALSE)=$K5,$Q5,IF(HLOOKUP(V$2,Monitoring_eng!$A$1:$AT$68,Results!$C5,FALSE)=$M5,$R5,IF(HLOOKUP(V$2,Monitoring_eng!$A$1:$AT$68,Results!$C5,FALSE)=$O5,$S5,"CHYBA")))))</f>
        <v>0</v>
      </c>
      <c r="W5" s="22">
        <f>IF(ISBLANK(HLOOKUP(W$2,Monitoring_eng!$A$1:$AT$68,Results!$C5,FALSE)),"",IF(HLOOKUP(W$2,Monitoring_eng!$A$1:$AT$68,Results!$C5,FALSE)=$I5,$P5,IF(HLOOKUP(W$2,Monitoring_eng!$A$1:$AT$68,Results!$C5,FALSE)=$K5,$Q5,IF(HLOOKUP(W$2,Monitoring_eng!$A$1:$AT$68,Results!$C5,FALSE)=$M5,$R5,IF(HLOOKUP(W$2,Monitoring_eng!$A$1:$AT$68,Results!$C5,FALSE)=$O5,$S5,"CHYBA")))))</f>
        <v>0</v>
      </c>
      <c r="X5" s="22">
        <f>IF(ISBLANK(HLOOKUP(X$2,Monitoring_eng!$A$1:$AT$68,Results!$C5,FALSE)),"",IF(HLOOKUP(X$2,Monitoring_eng!$A$1:$AT$68,Results!$C5,FALSE)=$I5,$P5,IF(HLOOKUP(X$2,Monitoring_eng!$A$1:$AT$68,Results!$C5,FALSE)=$K5,$Q5,IF(HLOOKUP(X$2,Monitoring_eng!$A$1:$AT$68,Results!$C5,FALSE)=$M5,$R5,IF(HLOOKUP(X$2,Monitoring_eng!$A$1:$AT$68,Results!$C5,FALSE)=$O5,$S5,"CHYBA")))))</f>
        <v>0</v>
      </c>
      <c r="Y5" s="22">
        <f>IF(ISBLANK(HLOOKUP(Y$2,Monitoring_eng!$A$1:$AT$68,Results!$C5,FALSE)),"",IF(HLOOKUP(Y$2,Monitoring_eng!$A$1:$AT$68,Results!$C5,FALSE)=$I5,$P5,IF(HLOOKUP(Y$2,Monitoring_eng!$A$1:$AT$68,Results!$C5,FALSE)=$K5,$Q5,IF(HLOOKUP(Y$2,Monitoring_eng!$A$1:$AT$68,Results!$C5,FALSE)=$M5,$R5,IF(HLOOKUP(Y$2,Monitoring_eng!$A$1:$AT$68,Results!$C5,FALSE)=$O5,$S5,"CHYBA")))))</f>
        <v>0</v>
      </c>
      <c r="Z5" s="22">
        <f>IF(ISBLANK(HLOOKUP(Z$2,Monitoring_eng!$A$1:$AT$68,Results!$C5,FALSE)),"",IF(HLOOKUP(Z$2,Monitoring_eng!$A$1:$AT$68,Results!$C5,FALSE)=$I5,$P5,IF(HLOOKUP(Z$2,Monitoring_eng!$A$1:$AT$68,Results!$C5,FALSE)=$K5,$Q5,IF(HLOOKUP(Z$2,Monitoring_eng!$A$1:$AT$68,Results!$C5,FALSE)=$M5,$R5,IF(HLOOKUP(Z$2,Monitoring_eng!$A$1:$AT$68,Results!$C5,FALSE)=$O5,$S5,"CHYBA")))))</f>
        <v>1</v>
      </c>
      <c r="AA5" s="22">
        <f>IF(ISBLANK(HLOOKUP(AA$2,Monitoring_eng!$A$1:$AT$68,Results!$C5,FALSE)),"",IF(HLOOKUP(AA$2,Monitoring_eng!$A$1:$AT$68,Results!$C5,FALSE)=$I5,$P5,IF(HLOOKUP(AA$2,Monitoring_eng!$A$1:$AT$68,Results!$C5,FALSE)=$K5,$Q5,IF(HLOOKUP(AA$2,Monitoring_eng!$A$1:$AT$68,Results!$C5,FALSE)=$M5,$R5,IF(HLOOKUP(AA$2,Monitoring_eng!$A$1:$AT$68,Results!$C5,FALSE)=$O5,$S5,"CHYBA")))))</f>
        <v>0</v>
      </c>
      <c r="AB5" s="22">
        <f>IF(ISBLANK(HLOOKUP(AB$2,Monitoring_eng!$A$1:$AT$68,Results!$C5,FALSE)),"",IF(HLOOKUP(AB$2,Monitoring_eng!$A$1:$AT$68,Results!$C5,FALSE)=$I5,$P5,IF(HLOOKUP(AB$2,Monitoring_eng!$A$1:$AT$68,Results!$C5,FALSE)=$K5,$Q5,IF(HLOOKUP(AB$2,Monitoring_eng!$A$1:$AT$68,Results!$C5,FALSE)=$M5,$R5,IF(HLOOKUP(AB$2,Monitoring_eng!$A$1:$AT$68,Results!$C5,FALSE)=$O5,$S5,"CHYBA")))))</f>
        <v>0</v>
      </c>
      <c r="AC5" s="22">
        <f>IF(ISBLANK(HLOOKUP(AC$2,Monitoring_eng!$A$1:$AT$68,Results!$C5,FALSE)),"",IF(HLOOKUP(AC$2,Monitoring_eng!$A$1:$AT$68,Results!$C5,FALSE)=$I5,$P5,IF(HLOOKUP(AC$2,Monitoring_eng!$A$1:$AT$68,Results!$C5,FALSE)=$K5,$Q5,IF(HLOOKUP(AC$2,Monitoring_eng!$A$1:$AT$68,Results!$C5,FALSE)=$M5,$R5,IF(HLOOKUP(AC$2,Monitoring_eng!$A$1:$AT$68,Results!$C5,FALSE)=$O5,$S5,"CHYBA")))))</f>
        <v>0</v>
      </c>
      <c r="AD5" s="22">
        <f>IF(ISBLANK(HLOOKUP(AD$2,Monitoring_eng!$A$1:$AT$68,Results!$C5,FALSE)),"",IF(HLOOKUP(AD$2,Monitoring_eng!$A$1:$AT$68,Results!$C5,FALSE)=$I5,$P5,IF(HLOOKUP(AD$2,Monitoring_eng!$A$1:$AT$68,Results!$C5,FALSE)=$K5,$Q5,IF(HLOOKUP(AD$2,Monitoring_eng!$A$1:$AT$68,Results!$C5,FALSE)=$M5,$R5,IF(HLOOKUP(AD$2,Monitoring_eng!$A$1:$AT$68,Results!$C5,FALSE)=$O5,$S5,"CHYBA")))))</f>
        <v>0</v>
      </c>
      <c r="AE5" s="22">
        <f>IF(ISBLANK(HLOOKUP(AE$2,Monitoring_eng!$A$1:$AT$68,Results!$C5,FALSE)),"",IF(HLOOKUP(AE$2,Monitoring_eng!$A$1:$AT$68,Results!$C5,FALSE)=$I5,$P5,IF(HLOOKUP(AE$2,Monitoring_eng!$A$1:$AT$68,Results!$C5,FALSE)=$K5,$Q5,IF(HLOOKUP(AE$2,Monitoring_eng!$A$1:$AT$68,Results!$C5,FALSE)=$M5,$R5,IF(HLOOKUP(AE$2,Monitoring_eng!$A$1:$AT$68,Results!$C5,FALSE)=$O5,$S5,"CHYBA")))))</f>
        <v>0</v>
      </c>
      <c r="AF5" s="22">
        <f>IF(ISBLANK(HLOOKUP(AF$2,Monitoring_eng!$A$1:$AT$68,Results!$C5,FALSE)),"",IF(HLOOKUP(AF$2,Monitoring_eng!$A$1:$AT$68,Results!$C5,FALSE)=$I5,$P5,IF(HLOOKUP(AF$2,Monitoring_eng!$A$1:$AT$68,Results!$C5,FALSE)=$K5,$Q5,IF(HLOOKUP(AF$2,Monitoring_eng!$A$1:$AT$68,Results!$C5,FALSE)=$M5,$R5,IF(HLOOKUP(AF$2,Monitoring_eng!$A$1:$AT$68,Results!$C5,FALSE)=$O5,$S5,"CHYBA")))))</f>
        <v>0</v>
      </c>
      <c r="AG5" s="22">
        <f>IF(ISBLANK(HLOOKUP(AG$2,Monitoring_eng!$A$1:$AT$68,Results!$C5,FALSE)),"",IF(HLOOKUP(AG$2,Monitoring_eng!$A$1:$AT$68,Results!$C5,FALSE)=$I5,$P5,IF(HLOOKUP(AG$2,Monitoring_eng!$A$1:$AT$68,Results!$C5,FALSE)=$K5,$Q5,IF(HLOOKUP(AG$2,Monitoring_eng!$A$1:$AT$68,Results!$C5,FALSE)=$M5,$R5,IF(HLOOKUP(AG$2,Monitoring_eng!$A$1:$AT$68,Results!$C5,FALSE)=$O5,$S5,"CHYBA")))))</f>
        <v>0</v>
      </c>
      <c r="AH5" s="22">
        <f>IF(ISBLANK(HLOOKUP(AH$2,Monitoring_eng!$A$1:$AT$68,Results!$C5,FALSE)),"",IF(HLOOKUP(AH$2,Monitoring_eng!$A$1:$AT$68,Results!$C5,FALSE)=$I5,$P5,IF(HLOOKUP(AH$2,Monitoring_eng!$A$1:$AT$68,Results!$C5,FALSE)=$K5,$Q5,IF(HLOOKUP(AH$2,Monitoring_eng!$A$1:$AT$68,Results!$C5,FALSE)=$M5,$R5,IF(HLOOKUP(AH$2,Monitoring_eng!$A$1:$AT$68,Results!$C5,FALSE)=$O5,$S5,"CHYBA")))))</f>
        <v>0</v>
      </c>
      <c r="AI5" s="22">
        <f>IF(ISBLANK(HLOOKUP(AI$2,Monitoring_eng!$A$1:$AT$68,Results!$C5,FALSE)),"",IF(HLOOKUP(AI$2,Monitoring_eng!$A$1:$AT$68,Results!$C5,FALSE)=$I5,$P5,IF(HLOOKUP(AI$2,Monitoring_eng!$A$1:$AT$68,Results!$C5,FALSE)=$K5,$Q5,IF(HLOOKUP(AI$2,Monitoring_eng!$A$1:$AT$68,Results!$C5,FALSE)=$M5,$R5,IF(HLOOKUP(AI$2,Monitoring_eng!$A$1:$AT$68,Results!$C5,FALSE)=$O5,$S5,"CHYBA")))))</f>
        <v>0</v>
      </c>
      <c r="AJ5" s="22">
        <f>IF(ISBLANK(HLOOKUP(AJ$2,Monitoring_eng!$A$1:$AT$68,Results!$C5,FALSE)),"",IF(HLOOKUP(AJ$2,Monitoring_eng!$A$1:$AT$68,Results!$C5,FALSE)=$I5,$P5,IF(HLOOKUP(AJ$2,Monitoring_eng!$A$1:$AT$68,Results!$C5,FALSE)=$K5,$Q5,IF(HLOOKUP(AJ$2,Monitoring_eng!$A$1:$AT$68,Results!$C5,FALSE)=$M5,$R5,IF(HLOOKUP(AJ$2,Monitoring_eng!$A$1:$AT$68,Results!$C5,FALSE)=$O5,$S5,"CHYBA")))))</f>
        <v>0</v>
      </c>
      <c r="AK5" s="22">
        <f>IF(ISBLANK(HLOOKUP(AK$2,Monitoring_eng!$A$1:$AT$68,Results!$C5,FALSE)),"",IF(HLOOKUP(AK$2,Monitoring_eng!$A$1:$AT$68,Results!$C5,FALSE)=$I5,$P5,IF(HLOOKUP(AK$2,Monitoring_eng!$A$1:$AT$68,Results!$C5,FALSE)=$K5,$Q5,IF(HLOOKUP(AK$2,Monitoring_eng!$A$1:$AT$68,Results!$C5,FALSE)=$M5,$R5,IF(HLOOKUP(AK$2,Monitoring_eng!$A$1:$AT$68,Results!$C5,FALSE)=$O5,$S5,"CHYBA")))))</f>
        <v>0</v>
      </c>
      <c r="AL5" s="22">
        <f>IF(ISBLANK(HLOOKUP(AL$2,Monitoring_eng!$A$1:$AT$68,Results!$C5,FALSE)),"",IF(HLOOKUP(AL$2,Monitoring_eng!$A$1:$AT$68,Results!$C5,FALSE)=$I5,$P5,IF(HLOOKUP(AL$2,Monitoring_eng!$A$1:$AT$68,Results!$C5,FALSE)=$K5,$Q5,IF(HLOOKUP(AL$2,Monitoring_eng!$A$1:$AT$68,Results!$C5,FALSE)=$M5,$R5,IF(HLOOKUP(AL$2,Monitoring_eng!$A$1:$AT$68,Results!$C5,FALSE)=$O5,$S5,"CHYBA")))))</f>
        <v>0</v>
      </c>
      <c r="AM5" s="22">
        <f>IF(ISBLANK(HLOOKUP(AM$2,Monitoring_eng!$A$1:$AT$68,Results!$C5,FALSE)),"",IF(HLOOKUP(AM$2,Monitoring_eng!$A$1:$AT$68,Results!$C5,FALSE)=$I5,$P5,IF(HLOOKUP(AM$2,Monitoring_eng!$A$1:$AT$68,Results!$C5,FALSE)=$K5,$Q5,IF(HLOOKUP(AM$2,Monitoring_eng!$A$1:$AT$68,Results!$C5,FALSE)=$M5,$R5,IF(HLOOKUP(AM$2,Monitoring_eng!$A$1:$AT$68,Results!$C5,FALSE)=$O5,$S5,"CHYBA")))))</f>
        <v>0</v>
      </c>
      <c r="AN5" s="22">
        <f>IF(ISBLANK(HLOOKUP(AN$2,Monitoring_eng!$A$1:$AT$68,Results!$C5,FALSE)),"",IF(HLOOKUP(AN$2,Monitoring_eng!$A$1:$AT$68,Results!$C5,FALSE)=$I5,$P5,IF(HLOOKUP(AN$2,Monitoring_eng!$A$1:$AT$68,Results!$C5,FALSE)=$K5,$Q5,IF(HLOOKUP(AN$2,Monitoring_eng!$A$1:$AT$68,Results!$C5,FALSE)=$M5,$R5,IF(HLOOKUP(AN$2,Monitoring_eng!$A$1:$AT$68,Results!$C5,FALSE)=$O5,$S5,"CHYBA")))))</f>
        <v>0</v>
      </c>
      <c r="AO5" s="22">
        <f>IF(ISBLANK(HLOOKUP(AO$2,Monitoring_eng!$A$1:$AT$68,Results!$C5,FALSE)),"",IF(HLOOKUP(AO$2,Monitoring_eng!$A$1:$AT$68,Results!$C5,FALSE)=$I5,$P5,IF(HLOOKUP(AO$2,Monitoring_eng!$A$1:$AT$68,Results!$C5,FALSE)=$K5,$Q5,IF(HLOOKUP(AO$2,Monitoring_eng!$A$1:$AT$68,Results!$C5,FALSE)=$M5,$R5,IF(HLOOKUP(AO$2,Monitoring_eng!$A$1:$AT$68,Results!$C5,FALSE)=$O5,$S5,"CHYBA")))))</f>
        <v>0</v>
      </c>
    </row>
    <row r="6" spans="1:41" x14ac:dyDescent="0.3">
      <c r="A6" s="22" t="s">
        <v>388</v>
      </c>
      <c r="B6" s="22" t="s">
        <v>56</v>
      </c>
      <c r="C6" s="22">
        <v>5</v>
      </c>
      <c r="D6" s="23" t="s">
        <v>57</v>
      </c>
      <c r="E6" s="23" t="s">
        <v>299</v>
      </c>
      <c r="F6" s="23" t="s">
        <v>384</v>
      </c>
      <c r="G6" s="22">
        <v>1</v>
      </c>
      <c r="H6" s="22" t="s">
        <v>296</v>
      </c>
      <c r="I6" s="22" t="s">
        <v>49</v>
      </c>
      <c r="J6" s="22" t="s">
        <v>295</v>
      </c>
      <c r="K6" s="22" t="s">
        <v>48</v>
      </c>
      <c r="L6" s="22" t="s">
        <v>310</v>
      </c>
      <c r="M6" s="22" t="s">
        <v>95</v>
      </c>
      <c r="N6" s="22" t="s">
        <v>385</v>
      </c>
      <c r="O6" s="22" t="s">
        <v>385</v>
      </c>
      <c r="P6" s="22">
        <f t="shared" si="0"/>
        <v>1</v>
      </c>
      <c r="Q6" s="22">
        <v>0</v>
      </c>
      <c r="R6" s="22">
        <f t="shared" si="1"/>
        <v>0.5</v>
      </c>
      <c r="S6" s="22" t="s">
        <v>385</v>
      </c>
      <c r="T6" s="22">
        <f>IF(ISBLANK(HLOOKUP(T$2,Monitoring_eng!$A$1:$AT$68,Results!$C6,FALSE)),"",IF(HLOOKUP(T$2,Monitoring_eng!$A$1:$AT$68,Results!$C6,FALSE)=$I6,$P6,IF(HLOOKUP(T$2,Monitoring_eng!$A$1:$AT$68,Results!$C6,FALSE)=$K6,$Q6,IF(HLOOKUP(T$2,Monitoring_eng!$A$1:$AT$68,Results!$C6,FALSE)=$M6,$R6,IF(HLOOKUP(T$2,Monitoring_eng!$A$1:$AT$68,Results!$C6,FALSE)=$O6,$S6,"CHYBA")))))</f>
        <v>1</v>
      </c>
      <c r="U6" s="22">
        <f>IF(ISBLANK(HLOOKUP(U$2,Monitoring_eng!$A$1:$AT$68,Results!$C6,FALSE)),"",IF(HLOOKUP(U$2,Monitoring_eng!$A$1:$AT$68,Results!$C6,FALSE)=$I6,$P6,IF(HLOOKUP(U$2,Monitoring_eng!$A$1:$AT$68,Results!$C6,FALSE)=$K6,$Q6,IF(HLOOKUP(U$2,Monitoring_eng!$A$1:$AT$68,Results!$C6,FALSE)=$M6,$R6,IF(HLOOKUP(U$2,Monitoring_eng!$A$1:$AT$68,Results!$C6,FALSE)=$O6,$S6,"CHYBA")))))</f>
        <v>1</v>
      </c>
      <c r="V6" s="22">
        <f>IF(ISBLANK(HLOOKUP(V$2,Monitoring_eng!$A$1:$AT$68,Results!$C6,FALSE)),"",IF(HLOOKUP(V$2,Monitoring_eng!$A$1:$AT$68,Results!$C6,FALSE)=$I6,$P6,IF(HLOOKUP(V$2,Monitoring_eng!$A$1:$AT$68,Results!$C6,FALSE)=$K6,$Q6,IF(HLOOKUP(V$2,Monitoring_eng!$A$1:$AT$68,Results!$C6,FALSE)=$M6,$R6,IF(HLOOKUP(V$2,Monitoring_eng!$A$1:$AT$68,Results!$C6,FALSE)=$O6,$S6,"CHYBA")))))</f>
        <v>1</v>
      </c>
      <c r="W6" s="22">
        <f>IF(ISBLANK(HLOOKUP(W$2,Monitoring_eng!$A$1:$AT$68,Results!$C6,FALSE)),"",IF(HLOOKUP(W$2,Monitoring_eng!$A$1:$AT$68,Results!$C6,FALSE)=$I6,$P6,IF(HLOOKUP(W$2,Monitoring_eng!$A$1:$AT$68,Results!$C6,FALSE)=$K6,$Q6,IF(HLOOKUP(W$2,Monitoring_eng!$A$1:$AT$68,Results!$C6,FALSE)=$M6,$R6,IF(HLOOKUP(W$2,Monitoring_eng!$A$1:$AT$68,Results!$C6,FALSE)=$O6,$S6,"CHYBA")))))</f>
        <v>1</v>
      </c>
      <c r="X6" s="22">
        <f>IF(ISBLANK(HLOOKUP(X$2,Monitoring_eng!$A$1:$AT$68,Results!$C6,FALSE)),"",IF(HLOOKUP(X$2,Monitoring_eng!$A$1:$AT$68,Results!$C6,FALSE)=$I6,$P6,IF(HLOOKUP(X$2,Monitoring_eng!$A$1:$AT$68,Results!$C6,FALSE)=$K6,$Q6,IF(HLOOKUP(X$2,Monitoring_eng!$A$1:$AT$68,Results!$C6,FALSE)=$M6,$R6,IF(HLOOKUP(X$2,Monitoring_eng!$A$1:$AT$68,Results!$C6,FALSE)=$O6,$S6,"CHYBA")))))</f>
        <v>1</v>
      </c>
      <c r="Y6" s="22">
        <f>IF(ISBLANK(HLOOKUP(Y$2,Monitoring_eng!$A$1:$AT$68,Results!$C6,FALSE)),"",IF(HLOOKUP(Y$2,Monitoring_eng!$A$1:$AT$68,Results!$C6,FALSE)=$I6,$P6,IF(HLOOKUP(Y$2,Monitoring_eng!$A$1:$AT$68,Results!$C6,FALSE)=$K6,$Q6,IF(HLOOKUP(Y$2,Monitoring_eng!$A$1:$AT$68,Results!$C6,FALSE)=$M6,$R6,IF(HLOOKUP(Y$2,Monitoring_eng!$A$1:$AT$68,Results!$C6,FALSE)=$O6,$S6,"CHYBA")))))</f>
        <v>0</v>
      </c>
      <c r="Z6" s="22">
        <f>IF(ISBLANK(HLOOKUP(Z$2,Monitoring_eng!$A$1:$AT$68,Results!$C6,FALSE)),"",IF(HLOOKUP(Z$2,Monitoring_eng!$A$1:$AT$68,Results!$C6,FALSE)=$I6,$P6,IF(HLOOKUP(Z$2,Monitoring_eng!$A$1:$AT$68,Results!$C6,FALSE)=$K6,$Q6,IF(HLOOKUP(Z$2,Monitoring_eng!$A$1:$AT$68,Results!$C6,FALSE)=$M6,$R6,IF(HLOOKUP(Z$2,Monitoring_eng!$A$1:$AT$68,Results!$C6,FALSE)=$O6,$S6,"CHYBA")))))</f>
        <v>1</v>
      </c>
      <c r="AA6" s="22">
        <f>IF(ISBLANK(HLOOKUP(AA$2,Monitoring_eng!$A$1:$AT$68,Results!$C6,FALSE)),"",IF(HLOOKUP(AA$2,Monitoring_eng!$A$1:$AT$68,Results!$C6,FALSE)=$I6,$P6,IF(HLOOKUP(AA$2,Monitoring_eng!$A$1:$AT$68,Results!$C6,FALSE)=$K6,$Q6,IF(HLOOKUP(AA$2,Monitoring_eng!$A$1:$AT$68,Results!$C6,FALSE)=$M6,$R6,IF(HLOOKUP(AA$2,Monitoring_eng!$A$1:$AT$68,Results!$C6,FALSE)=$O6,$S6,"CHYBA")))))</f>
        <v>1</v>
      </c>
      <c r="AB6" s="22">
        <f>IF(ISBLANK(HLOOKUP(AB$2,Monitoring_eng!$A$1:$AT$68,Results!$C6,FALSE)),"",IF(HLOOKUP(AB$2,Monitoring_eng!$A$1:$AT$68,Results!$C6,FALSE)=$I6,$P6,IF(HLOOKUP(AB$2,Monitoring_eng!$A$1:$AT$68,Results!$C6,FALSE)=$K6,$Q6,IF(HLOOKUP(AB$2,Monitoring_eng!$A$1:$AT$68,Results!$C6,FALSE)=$M6,$R6,IF(HLOOKUP(AB$2,Monitoring_eng!$A$1:$AT$68,Results!$C6,FALSE)=$O6,$S6,"CHYBA")))))</f>
        <v>1</v>
      </c>
      <c r="AC6" s="22">
        <f>IF(ISBLANK(HLOOKUP(AC$2,Monitoring_eng!$A$1:$AT$68,Results!$C6,FALSE)),"",IF(HLOOKUP(AC$2,Monitoring_eng!$A$1:$AT$68,Results!$C6,FALSE)=$I6,$P6,IF(HLOOKUP(AC$2,Monitoring_eng!$A$1:$AT$68,Results!$C6,FALSE)=$K6,$Q6,IF(HLOOKUP(AC$2,Monitoring_eng!$A$1:$AT$68,Results!$C6,FALSE)=$M6,$R6,IF(HLOOKUP(AC$2,Monitoring_eng!$A$1:$AT$68,Results!$C6,FALSE)=$O6,$S6,"CHYBA")))))</f>
        <v>1</v>
      </c>
      <c r="AD6" s="22">
        <f>IF(ISBLANK(HLOOKUP(AD$2,Monitoring_eng!$A$1:$AT$68,Results!$C6,FALSE)),"",IF(HLOOKUP(AD$2,Monitoring_eng!$A$1:$AT$68,Results!$C6,FALSE)=$I6,$P6,IF(HLOOKUP(AD$2,Monitoring_eng!$A$1:$AT$68,Results!$C6,FALSE)=$K6,$Q6,IF(HLOOKUP(AD$2,Monitoring_eng!$A$1:$AT$68,Results!$C6,FALSE)=$M6,$R6,IF(HLOOKUP(AD$2,Monitoring_eng!$A$1:$AT$68,Results!$C6,FALSE)=$O6,$S6,"CHYBA")))))</f>
        <v>1</v>
      </c>
      <c r="AE6" s="22">
        <f>IF(ISBLANK(HLOOKUP(AE$2,Monitoring_eng!$A$1:$AT$68,Results!$C6,FALSE)),"",IF(HLOOKUP(AE$2,Monitoring_eng!$A$1:$AT$68,Results!$C6,FALSE)=$I6,$P6,IF(HLOOKUP(AE$2,Monitoring_eng!$A$1:$AT$68,Results!$C6,FALSE)=$K6,$Q6,IF(HLOOKUP(AE$2,Monitoring_eng!$A$1:$AT$68,Results!$C6,FALSE)=$M6,$R6,IF(HLOOKUP(AE$2,Monitoring_eng!$A$1:$AT$68,Results!$C6,FALSE)=$O6,$S6,"CHYBA")))))</f>
        <v>1</v>
      </c>
      <c r="AF6" s="22">
        <f>IF(ISBLANK(HLOOKUP(AF$2,Monitoring_eng!$A$1:$AT$68,Results!$C6,FALSE)),"",IF(HLOOKUP(AF$2,Monitoring_eng!$A$1:$AT$68,Results!$C6,FALSE)=$I6,$P6,IF(HLOOKUP(AF$2,Monitoring_eng!$A$1:$AT$68,Results!$C6,FALSE)=$K6,$Q6,IF(HLOOKUP(AF$2,Monitoring_eng!$A$1:$AT$68,Results!$C6,FALSE)=$M6,$R6,IF(HLOOKUP(AF$2,Monitoring_eng!$A$1:$AT$68,Results!$C6,FALSE)=$O6,$S6,"CHYBA")))))</f>
        <v>1</v>
      </c>
      <c r="AG6" s="22">
        <f>IF(ISBLANK(HLOOKUP(AG$2,Monitoring_eng!$A$1:$AT$68,Results!$C6,FALSE)),"",IF(HLOOKUP(AG$2,Monitoring_eng!$A$1:$AT$68,Results!$C6,FALSE)=$I6,$P6,IF(HLOOKUP(AG$2,Monitoring_eng!$A$1:$AT$68,Results!$C6,FALSE)=$K6,$Q6,IF(HLOOKUP(AG$2,Monitoring_eng!$A$1:$AT$68,Results!$C6,FALSE)=$M6,$R6,IF(HLOOKUP(AG$2,Monitoring_eng!$A$1:$AT$68,Results!$C6,FALSE)=$O6,$S6,"CHYBA")))))</f>
        <v>1</v>
      </c>
      <c r="AH6" s="22">
        <f>IF(ISBLANK(HLOOKUP(AH$2,Monitoring_eng!$A$1:$AT$68,Results!$C6,FALSE)),"",IF(HLOOKUP(AH$2,Monitoring_eng!$A$1:$AT$68,Results!$C6,FALSE)=$I6,$P6,IF(HLOOKUP(AH$2,Monitoring_eng!$A$1:$AT$68,Results!$C6,FALSE)=$K6,$Q6,IF(HLOOKUP(AH$2,Monitoring_eng!$A$1:$AT$68,Results!$C6,FALSE)=$M6,$R6,IF(HLOOKUP(AH$2,Monitoring_eng!$A$1:$AT$68,Results!$C6,FALSE)=$O6,$S6,"CHYBA")))))</f>
        <v>1</v>
      </c>
      <c r="AI6" s="22">
        <f>IF(ISBLANK(HLOOKUP(AI$2,Monitoring_eng!$A$1:$AT$68,Results!$C6,FALSE)),"",IF(HLOOKUP(AI$2,Monitoring_eng!$A$1:$AT$68,Results!$C6,FALSE)=$I6,$P6,IF(HLOOKUP(AI$2,Monitoring_eng!$A$1:$AT$68,Results!$C6,FALSE)=$K6,$Q6,IF(HLOOKUP(AI$2,Monitoring_eng!$A$1:$AT$68,Results!$C6,FALSE)=$M6,$R6,IF(HLOOKUP(AI$2,Monitoring_eng!$A$1:$AT$68,Results!$C6,FALSE)=$O6,$S6,"CHYBA")))))</f>
        <v>1</v>
      </c>
      <c r="AJ6" s="22">
        <f>IF(ISBLANK(HLOOKUP(AJ$2,Monitoring_eng!$A$1:$AT$68,Results!$C6,FALSE)),"",IF(HLOOKUP(AJ$2,Monitoring_eng!$A$1:$AT$68,Results!$C6,FALSE)=$I6,$P6,IF(HLOOKUP(AJ$2,Monitoring_eng!$A$1:$AT$68,Results!$C6,FALSE)=$K6,$Q6,IF(HLOOKUP(AJ$2,Monitoring_eng!$A$1:$AT$68,Results!$C6,FALSE)=$M6,$R6,IF(HLOOKUP(AJ$2,Monitoring_eng!$A$1:$AT$68,Results!$C6,FALSE)=$O6,$S6,"CHYBA")))))</f>
        <v>1</v>
      </c>
      <c r="AK6" s="22">
        <f>IF(ISBLANK(HLOOKUP(AK$2,Monitoring_eng!$A$1:$AT$68,Results!$C6,FALSE)),"",IF(HLOOKUP(AK$2,Monitoring_eng!$A$1:$AT$68,Results!$C6,FALSE)=$I6,$P6,IF(HLOOKUP(AK$2,Monitoring_eng!$A$1:$AT$68,Results!$C6,FALSE)=$K6,$Q6,IF(HLOOKUP(AK$2,Monitoring_eng!$A$1:$AT$68,Results!$C6,FALSE)=$M6,$R6,IF(HLOOKUP(AK$2,Monitoring_eng!$A$1:$AT$68,Results!$C6,FALSE)=$O6,$S6,"CHYBA")))))</f>
        <v>1</v>
      </c>
      <c r="AL6" s="22">
        <f>IF(ISBLANK(HLOOKUP(AL$2,Monitoring_eng!$A$1:$AT$68,Results!$C6,FALSE)),"",IF(HLOOKUP(AL$2,Monitoring_eng!$A$1:$AT$68,Results!$C6,FALSE)=$I6,$P6,IF(HLOOKUP(AL$2,Monitoring_eng!$A$1:$AT$68,Results!$C6,FALSE)=$K6,$Q6,IF(HLOOKUP(AL$2,Monitoring_eng!$A$1:$AT$68,Results!$C6,FALSE)=$M6,$R6,IF(HLOOKUP(AL$2,Monitoring_eng!$A$1:$AT$68,Results!$C6,FALSE)=$O6,$S6,"CHYBA")))))</f>
        <v>0</v>
      </c>
      <c r="AM6" s="22">
        <f>IF(ISBLANK(HLOOKUP(AM$2,Monitoring_eng!$A$1:$AT$68,Results!$C6,FALSE)),"",IF(HLOOKUP(AM$2,Monitoring_eng!$A$1:$AT$68,Results!$C6,FALSE)=$I6,$P6,IF(HLOOKUP(AM$2,Monitoring_eng!$A$1:$AT$68,Results!$C6,FALSE)=$K6,$Q6,IF(HLOOKUP(AM$2,Monitoring_eng!$A$1:$AT$68,Results!$C6,FALSE)=$M6,$R6,IF(HLOOKUP(AM$2,Monitoring_eng!$A$1:$AT$68,Results!$C6,FALSE)=$O6,$S6,"CHYBA")))))</f>
        <v>1</v>
      </c>
      <c r="AN6" s="22">
        <f>IF(ISBLANK(HLOOKUP(AN$2,Monitoring_eng!$A$1:$AT$68,Results!$C6,FALSE)),"",IF(HLOOKUP(AN$2,Monitoring_eng!$A$1:$AT$68,Results!$C6,FALSE)=$I6,$P6,IF(HLOOKUP(AN$2,Monitoring_eng!$A$1:$AT$68,Results!$C6,FALSE)=$K6,$Q6,IF(HLOOKUP(AN$2,Monitoring_eng!$A$1:$AT$68,Results!$C6,FALSE)=$M6,$R6,IF(HLOOKUP(AN$2,Monitoring_eng!$A$1:$AT$68,Results!$C6,FALSE)=$O6,$S6,"CHYBA")))))</f>
        <v>1</v>
      </c>
      <c r="AO6" s="22">
        <f>IF(ISBLANK(HLOOKUP(AO$2,Monitoring_eng!$A$1:$AT$68,Results!$C6,FALSE)),"",IF(HLOOKUP(AO$2,Monitoring_eng!$A$1:$AT$68,Results!$C6,FALSE)=$I6,$P6,IF(HLOOKUP(AO$2,Monitoring_eng!$A$1:$AT$68,Results!$C6,FALSE)=$K6,$Q6,IF(HLOOKUP(AO$2,Monitoring_eng!$A$1:$AT$68,Results!$C6,FALSE)=$M6,$R6,IF(HLOOKUP(AO$2,Monitoring_eng!$A$1:$AT$68,Results!$C6,FALSE)=$O6,$S6,"CHYBA")))))</f>
        <v>1</v>
      </c>
    </row>
    <row r="7" spans="1:41" x14ac:dyDescent="0.3">
      <c r="A7" s="22" t="s">
        <v>389</v>
      </c>
      <c r="B7" s="22" t="s">
        <v>58</v>
      </c>
      <c r="C7" s="22">
        <v>6</v>
      </c>
      <c r="D7" s="23" t="s">
        <v>59</v>
      </c>
      <c r="E7" s="23" t="s">
        <v>300</v>
      </c>
      <c r="F7" s="23" t="s">
        <v>384</v>
      </c>
      <c r="G7" s="22">
        <v>1</v>
      </c>
      <c r="H7" s="22" t="s">
        <v>296</v>
      </c>
      <c r="I7" s="22" t="s">
        <v>49</v>
      </c>
      <c r="J7" s="22" t="s">
        <v>295</v>
      </c>
      <c r="K7" s="22" t="s">
        <v>48</v>
      </c>
      <c r="L7" s="22" t="s">
        <v>310</v>
      </c>
      <c r="M7" s="22" t="s">
        <v>95</v>
      </c>
      <c r="N7" s="22" t="s">
        <v>385</v>
      </c>
      <c r="O7" s="22" t="s">
        <v>385</v>
      </c>
      <c r="P7" s="22">
        <f t="shared" si="0"/>
        <v>1</v>
      </c>
      <c r="Q7" s="22">
        <v>0</v>
      </c>
      <c r="R7" s="22">
        <f t="shared" si="1"/>
        <v>0.5</v>
      </c>
      <c r="S7" s="22" t="s">
        <v>385</v>
      </c>
      <c r="T7" s="22">
        <f>IF(ISBLANK(HLOOKUP(T$2,Monitoring_eng!$A$1:$AT$68,Results!$C7,FALSE)),"",IF(HLOOKUP(T$2,Monitoring_eng!$A$1:$AT$68,Results!$C7,FALSE)=$I7,$P7,IF(HLOOKUP(T$2,Monitoring_eng!$A$1:$AT$68,Results!$C7,FALSE)=$K7,$Q7,IF(HLOOKUP(T$2,Monitoring_eng!$A$1:$AT$68,Results!$C7,FALSE)=$M7,$R7,IF(HLOOKUP(T$2,Monitoring_eng!$A$1:$AT$68,Results!$C7,FALSE)=$O7,$S7,"CHYBA")))))</f>
        <v>1</v>
      </c>
      <c r="U7" s="22">
        <f>IF(ISBLANK(HLOOKUP(U$2,Monitoring_eng!$A$1:$AT$68,Results!$C7,FALSE)),"",IF(HLOOKUP(U$2,Monitoring_eng!$A$1:$AT$68,Results!$C7,FALSE)=$I7,$P7,IF(HLOOKUP(U$2,Monitoring_eng!$A$1:$AT$68,Results!$C7,FALSE)=$K7,$Q7,IF(HLOOKUP(U$2,Monitoring_eng!$A$1:$AT$68,Results!$C7,FALSE)=$M7,$R7,IF(HLOOKUP(U$2,Monitoring_eng!$A$1:$AT$68,Results!$C7,FALSE)=$O7,$S7,"CHYBA")))))</f>
        <v>1</v>
      </c>
      <c r="V7" s="22">
        <f>IF(ISBLANK(HLOOKUP(V$2,Monitoring_eng!$A$1:$AT$68,Results!$C7,FALSE)),"",IF(HLOOKUP(V$2,Monitoring_eng!$A$1:$AT$68,Results!$C7,FALSE)=$I7,$P7,IF(HLOOKUP(V$2,Monitoring_eng!$A$1:$AT$68,Results!$C7,FALSE)=$K7,$Q7,IF(HLOOKUP(V$2,Monitoring_eng!$A$1:$AT$68,Results!$C7,FALSE)=$M7,$R7,IF(HLOOKUP(V$2,Monitoring_eng!$A$1:$AT$68,Results!$C7,FALSE)=$O7,$S7,"CHYBA")))))</f>
        <v>1</v>
      </c>
      <c r="W7" s="22">
        <f>IF(ISBLANK(HLOOKUP(W$2,Monitoring_eng!$A$1:$AT$68,Results!$C7,FALSE)),"",IF(HLOOKUP(W$2,Monitoring_eng!$A$1:$AT$68,Results!$C7,FALSE)=$I7,$P7,IF(HLOOKUP(W$2,Monitoring_eng!$A$1:$AT$68,Results!$C7,FALSE)=$K7,$Q7,IF(HLOOKUP(W$2,Monitoring_eng!$A$1:$AT$68,Results!$C7,FALSE)=$M7,$R7,IF(HLOOKUP(W$2,Monitoring_eng!$A$1:$AT$68,Results!$C7,FALSE)=$O7,$S7,"CHYBA")))))</f>
        <v>1</v>
      </c>
      <c r="X7" s="22">
        <f>IF(ISBLANK(HLOOKUP(X$2,Monitoring_eng!$A$1:$AT$68,Results!$C7,FALSE)),"",IF(HLOOKUP(X$2,Monitoring_eng!$A$1:$AT$68,Results!$C7,FALSE)=$I7,$P7,IF(HLOOKUP(X$2,Monitoring_eng!$A$1:$AT$68,Results!$C7,FALSE)=$K7,$Q7,IF(HLOOKUP(X$2,Monitoring_eng!$A$1:$AT$68,Results!$C7,FALSE)=$M7,$R7,IF(HLOOKUP(X$2,Monitoring_eng!$A$1:$AT$68,Results!$C7,FALSE)=$O7,$S7,"CHYBA")))))</f>
        <v>1</v>
      </c>
      <c r="Y7" s="22">
        <f>IF(ISBLANK(HLOOKUP(Y$2,Monitoring_eng!$A$1:$AT$68,Results!$C7,FALSE)),"",IF(HLOOKUP(Y$2,Monitoring_eng!$A$1:$AT$68,Results!$C7,FALSE)=$I7,$P7,IF(HLOOKUP(Y$2,Monitoring_eng!$A$1:$AT$68,Results!$C7,FALSE)=$K7,$Q7,IF(HLOOKUP(Y$2,Monitoring_eng!$A$1:$AT$68,Results!$C7,FALSE)=$M7,$R7,IF(HLOOKUP(Y$2,Monitoring_eng!$A$1:$AT$68,Results!$C7,FALSE)=$O7,$S7,"CHYBA")))))</f>
        <v>0</v>
      </c>
      <c r="Z7" s="22">
        <f>IF(ISBLANK(HLOOKUP(Z$2,Monitoring_eng!$A$1:$AT$68,Results!$C7,FALSE)),"",IF(HLOOKUP(Z$2,Monitoring_eng!$A$1:$AT$68,Results!$C7,FALSE)=$I7,$P7,IF(HLOOKUP(Z$2,Monitoring_eng!$A$1:$AT$68,Results!$C7,FALSE)=$K7,$Q7,IF(HLOOKUP(Z$2,Monitoring_eng!$A$1:$AT$68,Results!$C7,FALSE)=$M7,$R7,IF(HLOOKUP(Z$2,Monitoring_eng!$A$1:$AT$68,Results!$C7,FALSE)=$O7,$S7,"CHYBA")))))</f>
        <v>1</v>
      </c>
      <c r="AA7" s="22">
        <f>IF(ISBLANK(HLOOKUP(AA$2,Monitoring_eng!$A$1:$AT$68,Results!$C7,FALSE)),"",IF(HLOOKUP(AA$2,Monitoring_eng!$A$1:$AT$68,Results!$C7,FALSE)=$I7,$P7,IF(HLOOKUP(AA$2,Monitoring_eng!$A$1:$AT$68,Results!$C7,FALSE)=$K7,$Q7,IF(HLOOKUP(AA$2,Monitoring_eng!$A$1:$AT$68,Results!$C7,FALSE)=$M7,$R7,IF(HLOOKUP(AA$2,Monitoring_eng!$A$1:$AT$68,Results!$C7,FALSE)=$O7,$S7,"CHYBA")))))</f>
        <v>1</v>
      </c>
      <c r="AB7" s="22">
        <f>IF(ISBLANK(HLOOKUP(AB$2,Monitoring_eng!$A$1:$AT$68,Results!$C7,FALSE)),"",IF(HLOOKUP(AB$2,Monitoring_eng!$A$1:$AT$68,Results!$C7,FALSE)=$I7,$P7,IF(HLOOKUP(AB$2,Monitoring_eng!$A$1:$AT$68,Results!$C7,FALSE)=$K7,$Q7,IF(HLOOKUP(AB$2,Monitoring_eng!$A$1:$AT$68,Results!$C7,FALSE)=$M7,$R7,IF(HLOOKUP(AB$2,Monitoring_eng!$A$1:$AT$68,Results!$C7,FALSE)=$O7,$S7,"CHYBA")))))</f>
        <v>1</v>
      </c>
      <c r="AC7" s="22">
        <f>IF(ISBLANK(HLOOKUP(AC$2,Monitoring_eng!$A$1:$AT$68,Results!$C7,FALSE)),"",IF(HLOOKUP(AC$2,Monitoring_eng!$A$1:$AT$68,Results!$C7,FALSE)=$I7,$P7,IF(HLOOKUP(AC$2,Monitoring_eng!$A$1:$AT$68,Results!$C7,FALSE)=$K7,$Q7,IF(HLOOKUP(AC$2,Monitoring_eng!$A$1:$AT$68,Results!$C7,FALSE)=$M7,$R7,IF(HLOOKUP(AC$2,Monitoring_eng!$A$1:$AT$68,Results!$C7,FALSE)=$O7,$S7,"CHYBA")))))</f>
        <v>1</v>
      </c>
      <c r="AD7" s="22">
        <f>IF(ISBLANK(HLOOKUP(AD$2,Monitoring_eng!$A$1:$AT$68,Results!$C7,FALSE)),"",IF(HLOOKUP(AD$2,Monitoring_eng!$A$1:$AT$68,Results!$C7,FALSE)=$I7,$P7,IF(HLOOKUP(AD$2,Monitoring_eng!$A$1:$AT$68,Results!$C7,FALSE)=$K7,$Q7,IF(HLOOKUP(AD$2,Monitoring_eng!$A$1:$AT$68,Results!$C7,FALSE)=$M7,$R7,IF(HLOOKUP(AD$2,Monitoring_eng!$A$1:$AT$68,Results!$C7,FALSE)=$O7,$S7,"CHYBA")))))</f>
        <v>1</v>
      </c>
      <c r="AE7" s="22">
        <f>IF(ISBLANK(HLOOKUP(AE$2,Monitoring_eng!$A$1:$AT$68,Results!$C7,FALSE)),"",IF(HLOOKUP(AE$2,Monitoring_eng!$A$1:$AT$68,Results!$C7,FALSE)=$I7,$P7,IF(HLOOKUP(AE$2,Monitoring_eng!$A$1:$AT$68,Results!$C7,FALSE)=$K7,$Q7,IF(HLOOKUP(AE$2,Monitoring_eng!$A$1:$AT$68,Results!$C7,FALSE)=$M7,$R7,IF(HLOOKUP(AE$2,Monitoring_eng!$A$1:$AT$68,Results!$C7,FALSE)=$O7,$S7,"CHYBA")))))</f>
        <v>1</v>
      </c>
      <c r="AF7" s="22">
        <f>IF(ISBLANK(HLOOKUP(AF$2,Monitoring_eng!$A$1:$AT$68,Results!$C7,FALSE)),"",IF(HLOOKUP(AF$2,Monitoring_eng!$A$1:$AT$68,Results!$C7,FALSE)=$I7,$P7,IF(HLOOKUP(AF$2,Monitoring_eng!$A$1:$AT$68,Results!$C7,FALSE)=$K7,$Q7,IF(HLOOKUP(AF$2,Monitoring_eng!$A$1:$AT$68,Results!$C7,FALSE)=$M7,$R7,IF(HLOOKUP(AF$2,Monitoring_eng!$A$1:$AT$68,Results!$C7,FALSE)=$O7,$S7,"CHYBA")))))</f>
        <v>0</v>
      </c>
      <c r="AG7" s="22">
        <f>IF(ISBLANK(HLOOKUP(AG$2,Monitoring_eng!$A$1:$AT$68,Results!$C7,FALSE)),"",IF(HLOOKUP(AG$2,Monitoring_eng!$A$1:$AT$68,Results!$C7,FALSE)=$I7,$P7,IF(HLOOKUP(AG$2,Monitoring_eng!$A$1:$AT$68,Results!$C7,FALSE)=$K7,$Q7,IF(HLOOKUP(AG$2,Monitoring_eng!$A$1:$AT$68,Results!$C7,FALSE)=$M7,$R7,IF(HLOOKUP(AG$2,Monitoring_eng!$A$1:$AT$68,Results!$C7,FALSE)=$O7,$S7,"CHYBA")))))</f>
        <v>1</v>
      </c>
      <c r="AH7" s="22">
        <f>IF(ISBLANK(HLOOKUP(AH$2,Monitoring_eng!$A$1:$AT$68,Results!$C7,FALSE)),"",IF(HLOOKUP(AH$2,Monitoring_eng!$A$1:$AT$68,Results!$C7,FALSE)=$I7,$P7,IF(HLOOKUP(AH$2,Monitoring_eng!$A$1:$AT$68,Results!$C7,FALSE)=$K7,$Q7,IF(HLOOKUP(AH$2,Monitoring_eng!$A$1:$AT$68,Results!$C7,FALSE)=$M7,$R7,IF(HLOOKUP(AH$2,Monitoring_eng!$A$1:$AT$68,Results!$C7,FALSE)=$O7,$S7,"CHYBA")))))</f>
        <v>1</v>
      </c>
      <c r="AI7" s="22">
        <f>IF(ISBLANK(HLOOKUP(AI$2,Monitoring_eng!$A$1:$AT$68,Results!$C7,FALSE)),"",IF(HLOOKUP(AI$2,Monitoring_eng!$A$1:$AT$68,Results!$C7,FALSE)=$I7,$P7,IF(HLOOKUP(AI$2,Monitoring_eng!$A$1:$AT$68,Results!$C7,FALSE)=$K7,$Q7,IF(HLOOKUP(AI$2,Monitoring_eng!$A$1:$AT$68,Results!$C7,FALSE)=$M7,$R7,IF(HLOOKUP(AI$2,Monitoring_eng!$A$1:$AT$68,Results!$C7,FALSE)=$O7,$S7,"CHYBA")))))</f>
        <v>1</v>
      </c>
      <c r="AJ7" s="22">
        <f>IF(ISBLANK(HLOOKUP(AJ$2,Monitoring_eng!$A$1:$AT$68,Results!$C7,FALSE)),"",IF(HLOOKUP(AJ$2,Monitoring_eng!$A$1:$AT$68,Results!$C7,FALSE)=$I7,$P7,IF(HLOOKUP(AJ$2,Monitoring_eng!$A$1:$AT$68,Results!$C7,FALSE)=$K7,$Q7,IF(HLOOKUP(AJ$2,Monitoring_eng!$A$1:$AT$68,Results!$C7,FALSE)=$M7,$R7,IF(HLOOKUP(AJ$2,Monitoring_eng!$A$1:$AT$68,Results!$C7,FALSE)=$O7,$S7,"CHYBA")))))</f>
        <v>1</v>
      </c>
      <c r="AK7" s="22">
        <f>IF(ISBLANK(HLOOKUP(AK$2,Monitoring_eng!$A$1:$AT$68,Results!$C7,FALSE)),"",IF(HLOOKUP(AK$2,Monitoring_eng!$A$1:$AT$68,Results!$C7,FALSE)=$I7,$P7,IF(HLOOKUP(AK$2,Monitoring_eng!$A$1:$AT$68,Results!$C7,FALSE)=$K7,$Q7,IF(HLOOKUP(AK$2,Monitoring_eng!$A$1:$AT$68,Results!$C7,FALSE)=$M7,$R7,IF(HLOOKUP(AK$2,Monitoring_eng!$A$1:$AT$68,Results!$C7,FALSE)=$O7,$S7,"CHYBA")))))</f>
        <v>1</v>
      </c>
      <c r="AL7" s="22">
        <f>IF(ISBLANK(HLOOKUP(AL$2,Monitoring_eng!$A$1:$AT$68,Results!$C7,FALSE)),"",IF(HLOOKUP(AL$2,Monitoring_eng!$A$1:$AT$68,Results!$C7,FALSE)=$I7,$P7,IF(HLOOKUP(AL$2,Monitoring_eng!$A$1:$AT$68,Results!$C7,FALSE)=$K7,$Q7,IF(HLOOKUP(AL$2,Monitoring_eng!$A$1:$AT$68,Results!$C7,FALSE)=$M7,$R7,IF(HLOOKUP(AL$2,Monitoring_eng!$A$1:$AT$68,Results!$C7,FALSE)=$O7,$S7,"CHYBA")))))</f>
        <v>0</v>
      </c>
      <c r="AM7" s="22">
        <f>IF(ISBLANK(HLOOKUP(AM$2,Monitoring_eng!$A$1:$AT$68,Results!$C7,FALSE)),"",IF(HLOOKUP(AM$2,Monitoring_eng!$A$1:$AT$68,Results!$C7,FALSE)=$I7,$P7,IF(HLOOKUP(AM$2,Monitoring_eng!$A$1:$AT$68,Results!$C7,FALSE)=$K7,$Q7,IF(HLOOKUP(AM$2,Monitoring_eng!$A$1:$AT$68,Results!$C7,FALSE)=$M7,$R7,IF(HLOOKUP(AM$2,Monitoring_eng!$A$1:$AT$68,Results!$C7,FALSE)=$O7,$S7,"CHYBA")))))</f>
        <v>1</v>
      </c>
      <c r="AN7" s="22">
        <f>IF(ISBLANK(HLOOKUP(AN$2,Monitoring_eng!$A$1:$AT$68,Results!$C7,FALSE)),"",IF(HLOOKUP(AN$2,Monitoring_eng!$A$1:$AT$68,Results!$C7,FALSE)=$I7,$P7,IF(HLOOKUP(AN$2,Monitoring_eng!$A$1:$AT$68,Results!$C7,FALSE)=$K7,$Q7,IF(HLOOKUP(AN$2,Monitoring_eng!$A$1:$AT$68,Results!$C7,FALSE)=$M7,$R7,IF(HLOOKUP(AN$2,Monitoring_eng!$A$1:$AT$68,Results!$C7,FALSE)=$O7,$S7,"CHYBA")))))</f>
        <v>1</v>
      </c>
      <c r="AO7" s="22">
        <f>IF(ISBLANK(HLOOKUP(AO$2,Monitoring_eng!$A$1:$AT$68,Results!$C7,FALSE)),"",IF(HLOOKUP(AO$2,Monitoring_eng!$A$1:$AT$68,Results!$C7,FALSE)=$I7,$P7,IF(HLOOKUP(AO$2,Monitoring_eng!$A$1:$AT$68,Results!$C7,FALSE)=$K7,$Q7,IF(HLOOKUP(AO$2,Monitoring_eng!$A$1:$AT$68,Results!$C7,FALSE)=$M7,$R7,IF(HLOOKUP(AO$2,Monitoring_eng!$A$1:$AT$68,Results!$C7,FALSE)=$O7,$S7,"CHYBA")))))</f>
        <v>1</v>
      </c>
    </row>
    <row r="8" spans="1:41" x14ac:dyDescent="0.3">
      <c r="A8" s="22" t="s">
        <v>390</v>
      </c>
      <c r="B8" s="22" t="s">
        <v>60</v>
      </c>
      <c r="C8" s="22">
        <v>7</v>
      </c>
      <c r="D8" s="23" t="s">
        <v>61</v>
      </c>
      <c r="E8" s="23" t="s">
        <v>301</v>
      </c>
      <c r="F8" s="23" t="s">
        <v>384</v>
      </c>
      <c r="G8" s="22">
        <v>1</v>
      </c>
      <c r="H8" s="22" t="s">
        <v>296</v>
      </c>
      <c r="I8" s="22" t="s">
        <v>49</v>
      </c>
      <c r="J8" s="22" t="s">
        <v>295</v>
      </c>
      <c r="K8" s="22" t="s">
        <v>48</v>
      </c>
      <c r="L8" s="22" t="s">
        <v>310</v>
      </c>
      <c r="M8" s="22" t="s">
        <v>95</v>
      </c>
      <c r="N8" s="22" t="s">
        <v>385</v>
      </c>
      <c r="O8" s="22" t="s">
        <v>385</v>
      </c>
      <c r="P8" s="22">
        <f t="shared" si="0"/>
        <v>1</v>
      </c>
      <c r="Q8" s="22">
        <v>0</v>
      </c>
      <c r="R8" s="22">
        <f t="shared" si="1"/>
        <v>0.5</v>
      </c>
      <c r="S8" s="22" t="s">
        <v>385</v>
      </c>
      <c r="T8" s="22">
        <f>IF(ISBLANK(HLOOKUP(T$2,Monitoring_eng!$A$1:$AT$68,Results!$C8,FALSE)),"",IF(HLOOKUP(T$2,Monitoring_eng!$A$1:$AT$68,Results!$C8,FALSE)=$I8,$P8,IF(HLOOKUP(T$2,Monitoring_eng!$A$1:$AT$68,Results!$C8,FALSE)=$K8,$Q8,IF(HLOOKUP(T$2,Monitoring_eng!$A$1:$AT$68,Results!$C8,FALSE)=$M8,$R8,IF(HLOOKUP(T$2,Monitoring_eng!$A$1:$AT$68,Results!$C8,FALSE)=$O8,$S8,"CHYBA")))))</f>
        <v>1</v>
      </c>
      <c r="U8" s="22">
        <f>IF(ISBLANK(HLOOKUP(U$2,Monitoring_eng!$A$1:$AT$68,Results!$C8,FALSE)),"",IF(HLOOKUP(U$2,Monitoring_eng!$A$1:$AT$68,Results!$C8,FALSE)=$I8,$P8,IF(HLOOKUP(U$2,Monitoring_eng!$A$1:$AT$68,Results!$C8,FALSE)=$K8,$Q8,IF(HLOOKUP(U$2,Monitoring_eng!$A$1:$AT$68,Results!$C8,FALSE)=$M8,$R8,IF(HLOOKUP(U$2,Monitoring_eng!$A$1:$AT$68,Results!$C8,FALSE)=$O8,$S8,"CHYBA")))))</f>
        <v>0</v>
      </c>
      <c r="V8" s="22">
        <f>IF(ISBLANK(HLOOKUP(V$2,Monitoring_eng!$A$1:$AT$68,Results!$C8,FALSE)),"",IF(HLOOKUP(V$2,Monitoring_eng!$A$1:$AT$68,Results!$C8,FALSE)=$I8,$P8,IF(HLOOKUP(V$2,Monitoring_eng!$A$1:$AT$68,Results!$C8,FALSE)=$K8,$Q8,IF(HLOOKUP(V$2,Monitoring_eng!$A$1:$AT$68,Results!$C8,FALSE)=$M8,$R8,IF(HLOOKUP(V$2,Monitoring_eng!$A$1:$AT$68,Results!$C8,FALSE)=$O8,$S8,"CHYBA")))))</f>
        <v>0</v>
      </c>
      <c r="W8" s="22">
        <f>IF(ISBLANK(HLOOKUP(W$2,Monitoring_eng!$A$1:$AT$68,Results!$C8,FALSE)),"",IF(HLOOKUP(W$2,Monitoring_eng!$A$1:$AT$68,Results!$C8,FALSE)=$I8,$P8,IF(HLOOKUP(W$2,Monitoring_eng!$A$1:$AT$68,Results!$C8,FALSE)=$K8,$Q8,IF(HLOOKUP(W$2,Monitoring_eng!$A$1:$AT$68,Results!$C8,FALSE)=$M8,$R8,IF(HLOOKUP(W$2,Monitoring_eng!$A$1:$AT$68,Results!$C8,FALSE)=$O8,$S8,"CHYBA")))))</f>
        <v>0</v>
      </c>
      <c r="X8" s="22">
        <f>IF(ISBLANK(HLOOKUP(X$2,Monitoring_eng!$A$1:$AT$68,Results!$C8,FALSE)),"",IF(HLOOKUP(X$2,Monitoring_eng!$A$1:$AT$68,Results!$C8,FALSE)=$I8,$P8,IF(HLOOKUP(X$2,Monitoring_eng!$A$1:$AT$68,Results!$C8,FALSE)=$K8,$Q8,IF(HLOOKUP(X$2,Monitoring_eng!$A$1:$AT$68,Results!$C8,FALSE)=$M8,$R8,IF(HLOOKUP(X$2,Monitoring_eng!$A$1:$AT$68,Results!$C8,FALSE)=$O8,$S8,"CHYBA")))))</f>
        <v>1</v>
      </c>
      <c r="Y8" s="22">
        <f>IF(ISBLANK(HLOOKUP(Y$2,Monitoring_eng!$A$1:$AT$68,Results!$C8,FALSE)),"",IF(HLOOKUP(Y$2,Monitoring_eng!$A$1:$AT$68,Results!$C8,FALSE)=$I8,$P8,IF(HLOOKUP(Y$2,Monitoring_eng!$A$1:$AT$68,Results!$C8,FALSE)=$K8,$Q8,IF(HLOOKUP(Y$2,Monitoring_eng!$A$1:$AT$68,Results!$C8,FALSE)=$M8,$R8,IF(HLOOKUP(Y$2,Monitoring_eng!$A$1:$AT$68,Results!$C8,FALSE)=$O8,$S8,"CHYBA")))))</f>
        <v>0</v>
      </c>
      <c r="Z8" s="22">
        <f>IF(ISBLANK(HLOOKUP(Z$2,Monitoring_eng!$A$1:$AT$68,Results!$C8,FALSE)),"",IF(HLOOKUP(Z$2,Monitoring_eng!$A$1:$AT$68,Results!$C8,FALSE)=$I8,$P8,IF(HLOOKUP(Z$2,Monitoring_eng!$A$1:$AT$68,Results!$C8,FALSE)=$K8,$Q8,IF(HLOOKUP(Z$2,Monitoring_eng!$A$1:$AT$68,Results!$C8,FALSE)=$M8,$R8,IF(HLOOKUP(Z$2,Monitoring_eng!$A$1:$AT$68,Results!$C8,FALSE)=$O8,$S8,"CHYBA")))))</f>
        <v>1</v>
      </c>
      <c r="AA8" s="22">
        <f>IF(ISBLANK(HLOOKUP(AA$2,Monitoring_eng!$A$1:$AT$68,Results!$C8,FALSE)),"",IF(HLOOKUP(AA$2,Monitoring_eng!$A$1:$AT$68,Results!$C8,FALSE)=$I8,$P8,IF(HLOOKUP(AA$2,Monitoring_eng!$A$1:$AT$68,Results!$C8,FALSE)=$K8,$Q8,IF(HLOOKUP(AA$2,Monitoring_eng!$A$1:$AT$68,Results!$C8,FALSE)=$M8,$R8,IF(HLOOKUP(AA$2,Monitoring_eng!$A$1:$AT$68,Results!$C8,FALSE)=$O8,$S8,"CHYBA")))))</f>
        <v>0</v>
      </c>
      <c r="AB8" s="22">
        <f>IF(ISBLANK(HLOOKUP(AB$2,Monitoring_eng!$A$1:$AT$68,Results!$C8,FALSE)),"",IF(HLOOKUP(AB$2,Monitoring_eng!$A$1:$AT$68,Results!$C8,FALSE)=$I8,$P8,IF(HLOOKUP(AB$2,Monitoring_eng!$A$1:$AT$68,Results!$C8,FALSE)=$K8,$Q8,IF(HLOOKUP(AB$2,Monitoring_eng!$A$1:$AT$68,Results!$C8,FALSE)=$M8,$R8,IF(HLOOKUP(AB$2,Monitoring_eng!$A$1:$AT$68,Results!$C8,FALSE)=$O8,$S8,"CHYBA")))))</f>
        <v>1</v>
      </c>
      <c r="AC8" s="22">
        <f>IF(ISBLANK(HLOOKUP(AC$2,Monitoring_eng!$A$1:$AT$68,Results!$C8,FALSE)),"",IF(HLOOKUP(AC$2,Monitoring_eng!$A$1:$AT$68,Results!$C8,FALSE)=$I8,$P8,IF(HLOOKUP(AC$2,Monitoring_eng!$A$1:$AT$68,Results!$C8,FALSE)=$K8,$Q8,IF(HLOOKUP(AC$2,Monitoring_eng!$A$1:$AT$68,Results!$C8,FALSE)=$M8,$R8,IF(HLOOKUP(AC$2,Monitoring_eng!$A$1:$AT$68,Results!$C8,FALSE)=$O8,$S8,"CHYBA")))))</f>
        <v>0</v>
      </c>
      <c r="AD8" s="22">
        <f>IF(ISBLANK(HLOOKUP(AD$2,Monitoring_eng!$A$1:$AT$68,Results!$C8,FALSE)),"",IF(HLOOKUP(AD$2,Monitoring_eng!$A$1:$AT$68,Results!$C8,FALSE)=$I8,$P8,IF(HLOOKUP(AD$2,Monitoring_eng!$A$1:$AT$68,Results!$C8,FALSE)=$K8,$Q8,IF(HLOOKUP(AD$2,Monitoring_eng!$A$1:$AT$68,Results!$C8,FALSE)=$M8,$R8,IF(HLOOKUP(AD$2,Monitoring_eng!$A$1:$AT$68,Results!$C8,FALSE)=$O8,$S8,"CHYBA")))))</f>
        <v>1</v>
      </c>
      <c r="AE8" s="22">
        <f>IF(ISBLANK(HLOOKUP(AE$2,Monitoring_eng!$A$1:$AT$68,Results!$C8,FALSE)),"",IF(HLOOKUP(AE$2,Monitoring_eng!$A$1:$AT$68,Results!$C8,FALSE)=$I8,$P8,IF(HLOOKUP(AE$2,Monitoring_eng!$A$1:$AT$68,Results!$C8,FALSE)=$K8,$Q8,IF(HLOOKUP(AE$2,Monitoring_eng!$A$1:$AT$68,Results!$C8,FALSE)=$M8,$R8,IF(HLOOKUP(AE$2,Monitoring_eng!$A$1:$AT$68,Results!$C8,FALSE)=$O8,$S8,"CHYBA")))))</f>
        <v>1</v>
      </c>
      <c r="AF8" s="22">
        <f>IF(ISBLANK(HLOOKUP(AF$2,Monitoring_eng!$A$1:$AT$68,Results!$C8,FALSE)),"",IF(HLOOKUP(AF$2,Monitoring_eng!$A$1:$AT$68,Results!$C8,FALSE)=$I8,$P8,IF(HLOOKUP(AF$2,Monitoring_eng!$A$1:$AT$68,Results!$C8,FALSE)=$K8,$Q8,IF(HLOOKUP(AF$2,Monitoring_eng!$A$1:$AT$68,Results!$C8,FALSE)=$M8,$R8,IF(HLOOKUP(AF$2,Monitoring_eng!$A$1:$AT$68,Results!$C8,FALSE)=$O8,$S8,"CHYBA")))))</f>
        <v>0</v>
      </c>
      <c r="AG8" s="22">
        <f>IF(ISBLANK(HLOOKUP(AG$2,Monitoring_eng!$A$1:$AT$68,Results!$C8,FALSE)),"",IF(HLOOKUP(AG$2,Monitoring_eng!$A$1:$AT$68,Results!$C8,FALSE)=$I8,$P8,IF(HLOOKUP(AG$2,Monitoring_eng!$A$1:$AT$68,Results!$C8,FALSE)=$K8,$Q8,IF(HLOOKUP(AG$2,Monitoring_eng!$A$1:$AT$68,Results!$C8,FALSE)=$M8,$R8,IF(HLOOKUP(AG$2,Monitoring_eng!$A$1:$AT$68,Results!$C8,FALSE)=$O8,$S8,"CHYBA")))))</f>
        <v>1</v>
      </c>
      <c r="AH8" s="22">
        <f>IF(ISBLANK(HLOOKUP(AH$2,Monitoring_eng!$A$1:$AT$68,Results!$C8,FALSE)),"",IF(HLOOKUP(AH$2,Monitoring_eng!$A$1:$AT$68,Results!$C8,FALSE)=$I8,$P8,IF(HLOOKUP(AH$2,Monitoring_eng!$A$1:$AT$68,Results!$C8,FALSE)=$K8,$Q8,IF(HLOOKUP(AH$2,Monitoring_eng!$A$1:$AT$68,Results!$C8,FALSE)=$M8,$R8,IF(HLOOKUP(AH$2,Monitoring_eng!$A$1:$AT$68,Results!$C8,FALSE)=$O8,$S8,"CHYBA")))))</f>
        <v>1</v>
      </c>
      <c r="AI8" s="22">
        <f>IF(ISBLANK(HLOOKUP(AI$2,Monitoring_eng!$A$1:$AT$68,Results!$C8,FALSE)),"",IF(HLOOKUP(AI$2,Monitoring_eng!$A$1:$AT$68,Results!$C8,FALSE)=$I8,$P8,IF(HLOOKUP(AI$2,Monitoring_eng!$A$1:$AT$68,Results!$C8,FALSE)=$K8,$Q8,IF(HLOOKUP(AI$2,Monitoring_eng!$A$1:$AT$68,Results!$C8,FALSE)=$M8,$R8,IF(HLOOKUP(AI$2,Monitoring_eng!$A$1:$AT$68,Results!$C8,FALSE)=$O8,$S8,"CHYBA")))))</f>
        <v>1</v>
      </c>
      <c r="AJ8" s="22">
        <f>IF(ISBLANK(HLOOKUP(AJ$2,Monitoring_eng!$A$1:$AT$68,Results!$C8,FALSE)),"",IF(HLOOKUP(AJ$2,Monitoring_eng!$A$1:$AT$68,Results!$C8,FALSE)=$I8,$P8,IF(HLOOKUP(AJ$2,Monitoring_eng!$A$1:$AT$68,Results!$C8,FALSE)=$K8,$Q8,IF(HLOOKUP(AJ$2,Monitoring_eng!$A$1:$AT$68,Results!$C8,FALSE)=$M8,$R8,IF(HLOOKUP(AJ$2,Monitoring_eng!$A$1:$AT$68,Results!$C8,FALSE)=$O8,$S8,"CHYBA")))))</f>
        <v>1</v>
      </c>
      <c r="AK8" s="22">
        <f>IF(ISBLANK(HLOOKUP(AK$2,Monitoring_eng!$A$1:$AT$68,Results!$C8,FALSE)),"",IF(HLOOKUP(AK$2,Monitoring_eng!$A$1:$AT$68,Results!$C8,FALSE)=$I8,$P8,IF(HLOOKUP(AK$2,Monitoring_eng!$A$1:$AT$68,Results!$C8,FALSE)=$K8,$Q8,IF(HLOOKUP(AK$2,Monitoring_eng!$A$1:$AT$68,Results!$C8,FALSE)=$M8,$R8,IF(HLOOKUP(AK$2,Monitoring_eng!$A$1:$AT$68,Results!$C8,FALSE)=$O8,$S8,"CHYBA")))))</f>
        <v>1</v>
      </c>
      <c r="AL8" s="22">
        <f>IF(ISBLANK(HLOOKUP(AL$2,Monitoring_eng!$A$1:$AT$68,Results!$C8,FALSE)),"",IF(HLOOKUP(AL$2,Monitoring_eng!$A$1:$AT$68,Results!$C8,FALSE)=$I8,$P8,IF(HLOOKUP(AL$2,Monitoring_eng!$A$1:$AT$68,Results!$C8,FALSE)=$K8,$Q8,IF(HLOOKUP(AL$2,Monitoring_eng!$A$1:$AT$68,Results!$C8,FALSE)=$M8,$R8,IF(HLOOKUP(AL$2,Monitoring_eng!$A$1:$AT$68,Results!$C8,FALSE)=$O8,$S8,"CHYBA")))))</f>
        <v>1</v>
      </c>
      <c r="AM8" s="22">
        <f>IF(ISBLANK(HLOOKUP(AM$2,Monitoring_eng!$A$1:$AT$68,Results!$C8,FALSE)),"",IF(HLOOKUP(AM$2,Monitoring_eng!$A$1:$AT$68,Results!$C8,FALSE)=$I8,$P8,IF(HLOOKUP(AM$2,Monitoring_eng!$A$1:$AT$68,Results!$C8,FALSE)=$K8,$Q8,IF(HLOOKUP(AM$2,Monitoring_eng!$A$1:$AT$68,Results!$C8,FALSE)=$M8,$R8,IF(HLOOKUP(AM$2,Monitoring_eng!$A$1:$AT$68,Results!$C8,FALSE)=$O8,$S8,"CHYBA")))))</f>
        <v>1</v>
      </c>
      <c r="AN8" s="22">
        <f>IF(ISBLANK(HLOOKUP(AN$2,Monitoring_eng!$A$1:$AT$68,Results!$C8,FALSE)),"",IF(HLOOKUP(AN$2,Monitoring_eng!$A$1:$AT$68,Results!$C8,FALSE)=$I8,$P8,IF(HLOOKUP(AN$2,Monitoring_eng!$A$1:$AT$68,Results!$C8,FALSE)=$K8,$Q8,IF(HLOOKUP(AN$2,Monitoring_eng!$A$1:$AT$68,Results!$C8,FALSE)=$M8,$R8,IF(HLOOKUP(AN$2,Monitoring_eng!$A$1:$AT$68,Results!$C8,FALSE)=$O8,$S8,"CHYBA")))))</f>
        <v>1</v>
      </c>
      <c r="AO8" s="22">
        <f>IF(ISBLANK(HLOOKUP(AO$2,Monitoring_eng!$A$1:$AT$68,Results!$C8,FALSE)),"",IF(HLOOKUP(AO$2,Monitoring_eng!$A$1:$AT$68,Results!$C8,FALSE)=$I8,$P8,IF(HLOOKUP(AO$2,Monitoring_eng!$A$1:$AT$68,Results!$C8,FALSE)=$K8,$Q8,IF(HLOOKUP(AO$2,Monitoring_eng!$A$1:$AT$68,Results!$C8,FALSE)=$M8,$R8,IF(HLOOKUP(AO$2,Monitoring_eng!$A$1:$AT$68,Results!$C8,FALSE)=$O8,$S8,"CHYBA")))))</f>
        <v>1</v>
      </c>
    </row>
    <row r="9" spans="1:41" x14ac:dyDescent="0.3">
      <c r="A9" s="22" t="s">
        <v>391</v>
      </c>
      <c r="B9" s="22" t="s">
        <v>62</v>
      </c>
      <c r="C9" s="22">
        <v>8</v>
      </c>
      <c r="D9" s="23" t="s">
        <v>63</v>
      </c>
      <c r="E9" s="23" t="s">
        <v>302</v>
      </c>
      <c r="F9" s="23" t="s">
        <v>384</v>
      </c>
      <c r="G9" s="22">
        <v>1</v>
      </c>
      <c r="H9" s="22" t="s">
        <v>296</v>
      </c>
      <c r="I9" s="22" t="s">
        <v>49</v>
      </c>
      <c r="J9" s="22" t="s">
        <v>295</v>
      </c>
      <c r="K9" s="22" t="s">
        <v>48</v>
      </c>
      <c r="L9" s="22" t="s">
        <v>310</v>
      </c>
      <c r="M9" s="22" t="s">
        <v>95</v>
      </c>
      <c r="N9" s="22" t="s">
        <v>385</v>
      </c>
      <c r="O9" s="22" t="s">
        <v>385</v>
      </c>
      <c r="P9" s="22">
        <f t="shared" si="0"/>
        <v>1</v>
      </c>
      <c r="Q9" s="22">
        <v>0</v>
      </c>
      <c r="R9" s="22">
        <f t="shared" si="1"/>
        <v>0.5</v>
      </c>
      <c r="S9" s="22" t="s">
        <v>385</v>
      </c>
      <c r="T9" s="22">
        <f>IF(ISBLANK(HLOOKUP(T$2,Monitoring_eng!$A$1:$AT$68,Results!$C9,FALSE)),"",IF(HLOOKUP(T$2,Monitoring_eng!$A$1:$AT$68,Results!$C9,FALSE)=$I9,$P9,IF(HLOOKUP(T$2,Monitoring_eng!$A$1:$AT$68,Results!$C9,FALSE)=$K9,$Q9,IF(HLOOKUP(T$2,Monitoring_eng!$A$1:$AT$68,Results!$C9,FALSE)=$M9,$R9,IF(HLOOKUP(T$2,Monitoring_eng!$A$1:$AT$68,Results!$C9,FALSE)=$O9,$S9,"CHYBA")))))</f>
        <v>1</v>
      </c>
      <c r="U9" s="22">
        <f>IF(ISBLANK(HLOOKUP(U$2,Monitoring_eng!$A$1:$AT$68,Results!$C9,FALSE)),"",IF(HLOOKUP(U$2,Monitoring_eng!$A$1:$AT$68,Results!$C9,FALSE)=$I9,$P9,IF(HLOOKUP(U$2,Monitoring_eng!$A$1:$AT$68,Results!$C9,FALSE)=$K9,$Q9,IF(HLOOKUP(U$2,Monitoring_eng!$A$1:$AT$68,Results!$C9,FALSE)=$M9,$R9,IF(HLOOKUP(U$2,Monitoring_eng!$A$1:$AT$68,Results!$C9,FALSE)=$O9,$S9,"CHYBA")))))</f>
        <v>0</v>
      </c>
      <c r="V9" s="22">
        <f>IF(ISBLANK(HLOOKUP(V$2,Monitoring_eng!$A$1:$AT$68,Results!$C9,FALSE)),"",IF(HLOOKUP(V$2,Monitoring_eng!$A$1:$AT$68,Results!$C9,FALSE)=$I9,$P9,IF(HLOOKUP(V$2,Monitoring_eng!$A$1:$AT$68,Results!$C9,FALSE)=$K9,$Q9,IF(HLOOKUP(V$2,Monitoring_eng!$A$1:$AT$68,Results!$C9,FALSE)=$M9,$R9,IF(HLOOKUP(V$2,Monitoring_eng!$A$1:$AT$68,Results!$C9,FALSE)=$O9,$S9,"CHYBA")))))</f>
        <v>0</v>
      </c>
      <c r="W9" s="22">
        <f>IF(ISBLANK(HLOOKUP(W$2,Monitoring_eng!$A$1:$AT$68,Results!$C9,FALSE)),"",IF(HLOOKUP(W$2,Monitoring_eng!$A$1:$AT$68,Results!$C9,FALSE)=$I9,$P9,IF(HLOOKUP(W$2,Monitoring_eng!$A$1:$AT$68,Results!$C9,FALSE)=$K9,$Q9,IF(HLOOKUP(W$2,Monitoring_eng!$A$1:$AT$68,Results!$C9,FALSE)=$M9,$R9,IF(HLOOKUP(W$2,Monitoring_eng!$A$1:$AT$68,Results!$C9,FALSE)=$O9,$S9,"CHYBA")))))</f>
        <v>0</v>
      </c>
      <c r="X9" s="22">
        <f>IF(ISBLANK(HLOOKUP(X$2,Monitoring_eng!$A$1:$AT$68,Results!$C9,FALSE)),"",IF(HLOOKUP(X$2,Monitoring_eng!$A$1:$AT$68,Results!$C9,FALSE)=$I9,$P9,IF(HLOOKUP(X$2,Monitoring_eng!$A$1:$AT$68,Results!$C9,FALSE)=$K9,$Q9,IF(HLOOKUP(X$2,Monitoring_eng!$A$1:$AT$68,Results!$C9,FALSE)=$M9,$R9,IF(HLOOKUP(X$2,Monitoring_eng!$A$1:$AT$68,Results!$C9,FALSE)=$O9,$S9,"CHYBA")))))</f>
        <v>1</v>
      </c>
      <c r="Y9" s="22">
        <f>IF(ISBLANK(HLOOKUP(Y$2,Monitoring_eng!$A$1:$AT$68,Results!$C9,FALSE)),"",IF(HLOOKUP(Y$2,Monitoring_eng!$A$1:$AT$68,Results!$C9,FALSE)=$I9,$P9,IF(HLOOKUP(Y$2,Monitoring_eng!$A$1:$AT$68,Results!$C9,FALSE)=$K9,$Q9,IF(HLOOKUP(Y$2,Monitoring_eng!$A$1:$AT$68,Results!$C9,FALSE)=$M9,$R9,IF(HLOOKUP(Y$2,Monitoring_eng!$A$1:$AT$68,Results!$C9,FALSE)=$O9,$S9,"CHYBA")))))</f>
        <v>0</v>
      </c>
      <c r="Z9" s="22">
        <f>IF(ISBLANK(HLOOKUP(Z$2,Monitoring_eng!$A$1:$AT$68,Results!$C9,FALSE)),"",IF(HLOOKUP(Z$2,Monitoring_eng!$A$1:$AT$68,Results!$C9,FALSE)=$I9,$P9,IF(HLOOKUP(Z$2,Monitoring_eng!$A$1:$AT$68,Results!$C9,FALSE)=$K9,$Q9,IF(HLOOKUP(Z$2,Monitoring_eng!$A$1:$AT$68,Results!$C9,FALSE)=$M9,$R9,IF(HLOOKUP(Z$2,Monitoring_eng!$A$1:$AT$68,Results!$C9,FALSE)=$O9,$S9,"CHYBA")))))</f>
        <v>1</v>
      </c>
      <c r="AA9" s="22">
        <f>IF(ISBLANK(HLOOKUP(AA$2,Monitoring_eng!$A$1:$AT$68,Results!$C9,FALSE)),"",IF(HLOOKUP(AA$2,Monitoring_eng!$A$1:$AT$68,Results!$C9,FALSE)=$I9,$P9,IF(HLOOKUP(AA$2,Monitoring_eng!$A$1:$AT$68,Results!$C9,FALSE)=$K9,$Q9,IF(HLOOKUP(AA$2,Monitoring_eng!$A$1:$AT$68,Results!$C9,FALSE)=$M9,$R9,IF(HLOOKUP(AA$2,Monitoring_eng!$A$1:$AT$68,Results!$C9,FALSE)=$O9,$S9,"CHYBA")))))</f>
        <v>0</v>
      </c>
      <c r="AB9" s="22">
        <f>IF(ISBLANK(HLOOKUP(AB$2,Monitoring_eng!$A$1:$AT$68,Results!$C9,FALSE)),"",IF(HLOOKUP(AB$2,Monitoring_eng!$A$1:$AT$68,Results!$C9,FALSE)=$I9,$P9,IF(HLOOKUP(AB$2,Monitoring_eng!$A$1:$AT$68,Results!$C9,FALSE)=$K9,$Q9,IF(HLOOKUP(AB$2,Monitoring_eng!$A$1:$AT$68,Results!$C9,FALSE)=$M9,$R9,IF(HLOOKUP(AB$2,Monitoring_eng!$A$1:$AT$68,Results!$C9,FALSE)=$O9,$S9,"CHYBA")))))</f>
        <v>1</v>
      </c>
      <c r="AC9" s="22">
        <f>IF(ISBLANK(HLOOKUP(AC$2,Monitoring_eng!$A$1:$AT$68,Results!$C9,FALSE)),"",IF(HLOOKUP(AC$2,Monitoring_eng!$A$1:$AT$68,Results!$C9,FALSE)=$I9,$P9,IF(HLOOKUP(AC$2,Monitoring_eng!$A$1:$AT$68,Results!$C9,FALSE)=$K9,$Q9,IF(HLOOKUP(AC$2,Monitoring_eng!$A$1:$AT$68,Results!$C9,FALSE)=$M9,$R9,IF(HLOOKUP(AC$2,Monitoring_eng!$A$1:$AT$68,Results!$C9,FALSE)=$O9,$S9,"CHYBA")))))</f>
        <v>0</v>
      </c>
      <c r="AD9" s="22">
        <f>IF(ISBLANK(HLOOKUP(AD$2,Monitoring_eng!$A$1:$AT$68,Results!$C9,FALSE)),"",IF(HLOOKUP(AD$2,Monitoring_eng!$A$1:$AT$68,Results!$C9,FALSE)=$I9,$P9,IF(HLOOKUP(AD$2,Monitoring_eng!$A$1:$AT$68,Results!$C9,FALSE)=$K9,$Q9,IF(HLOOKUP(AD$2,Monitoring_eng!$A$1:$AT$68,Results!$C9,FALSE)=$M9,$R9,IF(HLOOKUP(AD$2,Monitoring_eng!$A$1:$AT$68,Results!$C9,FALSE)=$O9,$S9,"CHYBA")))))</f>
        <v>1</v>
      </c>
      <c r="AE9" s="22">
        <f>IF(ISBLANK(HLOOKUP(AE$2,Monitoring_eng!$A$1:$AT$68,Results!$C9,FALSE)),"",IF(HLOOKUP(AE$2,Monitoring_eng!$A$1:$AT$68,Results!$C9,FALSE)=$I9,$P9,IF(HLOOKUP(AE$2,Monitoring_eng!$A$1:$AT$68,Results!$C9,FALSE)=$K9,$Q9,IF(HLOOKUP(AE$2,Monitoring_eng!$A$1:$AT$68,Results!$C9,FALSE)=$M9,$R9,IF(HLOOKUP(AE$2,Monitoring_eng!$A$1:$AT$68,Results!$C9,FALSE)=$O9,$S9,"CHYBA")))))</f>
        <v>1</v>
      </c>
      <c r="AF9" s="22">
        <f>IF(ISBLANK(HLOOKUP(AF$2,Monitoring_eng!$A$1:$AT$68,Results!$C9,FALSE)),"",IF(HLOOKUP(AF$2,Monitoring_eng!$A$1:$AT$68,Results!$C9,FALSE)=$I9,$P9,IF(HLOOKUP(AF$2,Monitoring_eng!$A$1:$AT$68,Results!$C9,FALSE)=$K9,$Q9,IF(HLOOKUP(AF$2,Monitoring_eng!$A$1:$AT$68,Results!$C9,FALSE)=$M9,$R9,IF(HLOOKUP(AF$2,Monitoring_eng!$A$1:$AT$68,Results!$C9,FALSE)=$O9,$S9,"CHYBA")))))</f>
        <v>0</v>
      </c>
      <c r="AG9" s="22">
        <f>IF(ISBLANK(HLOOKUP(AG$2,Monitoring_eng!$A$1:$AT$68,Results!$C9,FALSE)),"",IF(HLOOKUP(AG$2,Monitoring_eng!$A$1:$AT$68,Results!$C9,FALSE)=$I9,$P9,IF(HLOOKUP(AG$2,Monitoring_eng!$A$1:$AT$68,Results!$C9,FALSE)=$K9,$Q9,IF(HLOOKUP(AG$2,Monitoring_eng!$A$1:$AT$68,Results!$C9,FALSE)=$M9,$R9,IF(HLOOKUP(AG$2,Monitoring_eng!$A$1:$AT$68,Results!$C9,FALSE)=$O9,$S9,"CHYBA")))))</f>
        <v>1</v>
      </c>
      <c r="AH9" s="22">
        <f>IF(ISBLANK(HLOOKUP(AH$2,Monitoring_eng!$A$1:$AT$68,Results!$C9,FALSE)),"",IF(HLOOKUP(AH$2,Monitoring_eng!$A$1:$AT$68,Results!$C9,FALSE)=$I9,$P9,IF(HLOOKUP(AH$2,Monitoring_eng!$A$1:$AT$68,Results!$C9,FALSE)=$K9,$Q9,IF(HLOOKUP(AH$2,Monitoring_eng!$A$1:$AT$68,Results!$C9,FALSE)=$M9,$R9,IF(HLOOKUP(AH$2,Monitoring_eng!$A$1:$AT$68,Results!$C9,FALSE)=$O9,$S9,"CHYBA")))))</f>
        <v>0</v>
      </c>
      <c r="AI9" s="22">
        <f>IF(ISBLANK(HLOOKUP(AI$2,Monitoring_eng!$A$1:$AT$68,Results!$C9,FALSE)),"",IF(HLOOKUP(AI$2,Monitoring_eng!$A$1:$AT$68,Results!$C9,FALSE)=$I9,$P9,IF(HLOOKUP(AI$2,Monitoring_eng!$A$1:$AT$68,Results!$C9,FALSE)=$K9,$Q9,IF(HLOOKUP(AI$2,Monitoring_eng!$A$1:$AT$68,Results!$C9,FALSE)=$M9,$R9,IF(HLOOKUP(AI$2,Monitoring_eng!$A$1:$AT$68,Results!$C9,FALSE)=$O9,$S9,"CHYBA")))))</f>
        <v>1</v>
      </c>
      <c r="AJ9" s="22">
        <f>IF(ISBLANK(HLOOKUP(AJ$2,Monitoring_eng!$A$1:$AT$68,Results!$C9,FALSE)),"",IF(HLOOKUP(AJ$2,Monitoring_eng!$A$1:$AT$68,Results!$C9,FALSE)=$I9,$P9,IF(HLOOKUP(AJ$2,Monitoring_eng!$A$1:$AT$68,Results!$C9,FALSE)=$K9,$Q9,IF(HLOOKUP(AJ$2,Monitoring_eng!$A$1:$AT$68,Results!$C9,FALSE)=$M9,$R9,IF(HLOOKUP(AJ$2,Monitoring_eng!$A$1:$AT$68,Results!$C9,FALSE)=$O9,$S9,"CHYBA")))))</f>
        <v>1</v>
      </c>
      <c r="AK9" s="22">
        <f>IF(ISBLANK(HLOOKUP(AK$2,Monitoring_eng!$A$1:$AT$68,Results!$C9,FALSE)),"",IF(HLOOKUP(AK$2,Monitoring_eng!$A$1:$AT$68,Results!$C9,FALSE)=$I9,$P9,IF(HLOOKUP(AK$2,Monitoring_eng!$A$1:$AT$68,Results!$C9,FALSE)=$K9,$Q9,IF(HLOOKUP(AK$2,Monitoring_eng!$A$1:$AT$68,Results!$C9,FALSE)=$M9,$R9,IF(HLOOKUP(AK$2,Monitoring_eng!$A$1:$AT$68,Results!$C9,FALSE)=$O9,$S9,"CHYBA")))))</f>
        <v>1</v>
      </c>
      <c r="AL9" s="22">
        <f>IF(ISBLANK(HLOOKUP(AL$2,Monitoring_eng!$A$1:$AT$68,Results!$C9,FALSE)),"",IF(HLOOKUP(AL$2,Monitoring_eng!$A$1:$AT$68,Results!$C9,FALSE)=$I9,$P9,IF(HLOOKUP(AL$2,Monitoring_eng!$A$1:$AT$68,Results!$C9,FALSE)=$K9,$Q9,IF(HLOOKUP(AL$2,Monitoring_eng!$A$1:$AT$68,Results!$C9,FALSE)=$M9,$R9,IF(HLOOKUP(AL$2,Monitoring_eng!$A$1:$AT$68,Results!$C9,FALSE)=$O9,$S9,"CHYBA")))))</f>
        <v>1</v>
      </c>
      <c r="AM9" s="22">
        <f>IF(ISBLANK(HLOOKUP(AM$2,Monitoring_eng!$A$1:$AT$68,Results!$C9,FALSE)),"",IF(HLOOKUP(AM$2,Monitoring_eng!$A$1:$AT$68,Results!$C9,FALSE)=$I9,$P9,IF(HLOOKUP(AM$2,Monitoring_eng!$A$1:$AT$68,Results!$C9,FALSE)=$K9,$Q9,IF(HLOOKUP(AM$2,Monitoring_eng!$A$1:$AT$68,Results!$C9,FALSE)=$M9,$R9,IF(HLOOKUP(AM$2,Monitoring_eng!$A$1:$AT$68,Results!$C9,FALSE)=$O9,$S9,"CHYBA")))))</f>
        <v>1</v>
      </c>
      <c r="AN9" s="22">
        <f>IF(ISBLANK(HLOOKUP(AN$2,Monitoring_eng!$A$1:$AT$68,Results!$C9,FALSE)),"",IF(HLOOKUP(AN$2,Monitoring_eng!$A$1:$AT$68,Results!$C9,FALSE)=$I9,$P9,IF(HLOOKUP(AN$2,Monitoring_eng!$A$1:$AT$68,Results!$C9,FALSE)=$K9,$Q9,IF(HLOOKUP(AN$2,Monitoring_eng!$A$1:$AT$68,Results!$C9,FALSE)=$M9,$R9,IF(HLOOKUP(AN$2,Monitoring_eng!$A$1:$AT$68,Results!$C9,FALSE)=$O9,$S9,"CHYBA")))))</f>
        <v>1</v>
      </c>
      <c r="AO9" s="22">
        <f>IF(ISBLANK(HLOOKUP(AO$2,Monitoring_eng!$A$1:$AT$68,Results!$C9,FALSE)),"",IF(HLOOKUP(AO$2,Monitoring_eng!$A$1:$AT$68,Results!$C9,FALSE)=$I9,$P9,IF(HLOOKUP(AO$2,Monitoring_eng!$A$1:$AT$68,Results!$C9,FALSE)=$K9,$Q9,IF(HLOOKUP(AO$2,Monitoring_eng!$A$1:$AT$68,Results!$C9,FALSE)=$M9,$R9,IF(HLOOKUP(AO$2,Monitoring_eng!$A$1:$AT$68,Results!$C9,FALSE)=$O9,$S9,"CHYBA")))))</f>
        <v>1</v>
      </c>
    </row>
    <row r="10" spans="1:41" x14ac:dyDescent="0.3">
      <c r="A10" s="22" t="s">
        <v>392</v>
      </c>
      <c r="B10" s="22" t="s">
        <v>64</v>
      </c>
      <c r="C10" s="22">
        <v>9</v>
      </c>
      <c r="D10" s="23" t="s">
        <v>65</v>
      </c>
      <c r="E10" s="23" t="s">
        <v>303</v>
      </c>
      <c r="F10" s="23" t="s">
        <v>384</v>
      </c>
      <c r="G10" s="22">
        <v>1</v>
      </c>
      <c r="H10" s="22" t="s">
        <v>296</v>
      </c>
      <c r="I10" s="22" t="s">
        <v>49</v>
      </c>
      <c r="J10" s="22" t="s">
        <v>295</v>
      </c>
      <c r="K10" s="22" t="s">
        <v>48</v>
      </c>
      <c r="L10" s="22" t="s">
        <v>310</v>
      </c>
      <c r="M10" s="22" t="s">
        <v>95</v>
      </c>
      <c r="N10" s="22" t="s">
        <v>385</v>
      </c>
      <c r="O10" s="22" t="s">
        <v>385</v>
      </c>
      <c r="P10" s="22">
        <f t="shared" si="0"/>
        <v>1</v>
      </c>
      <c r="Q10" s="22">
        <v>0</v>
      </c>
      <c r="R10" s="22">
        <f t="shared" si="1"/>
        <v>0.5</v>
      </c>
      <c r="S10" s="22" t="s">
        <v>385</v>
      </c>
      <c r="T10" s="22">
        <f>IF(ISBLANK(HLOOKUP(T$2,Monitoring_eng!$A$1:$AT$68,Results!$C10,FALSE)),"",IF(HLOOKUP(T$2,Monitoring_eng!$A$1:$AT$68,Results!$C10,FALSE)=$I10,$P10,IF(HLOOKUP(T$2,Monitoring_eng!$A$1:$AT$68,Results!$C10,FALSE)=$K10,$Q10,IF(HLOOKUP(T$2,Monitoring_eng!$A$1:$AT$68,Results!$C10,FALSE)=$M10,$R10,IF(HLOOKUP(T$2,Monitoring_eng!$A$1:$AT$68,Results!$C10,FALSE)=$O10,$S10,"CHYBA")))))</f>
        <v>1</v>
      </c>
      <c r="U10" s="22">
        <f>IF(ISBLANK(HLOOKUP(U$2,Monitoring_eng!$A$1:$AT$68,Results!$C10,FALSE)),"",IF(HLOOKUP(U$2,Monitoring_eng!$A$1:$AT$68,Results!$C10,FALSE)=$I10,$P10,IF(HLOOKUP(U$2,Monitoring_eng!$A$1:$AT$68,Results!$C10,FALSE)=$K10,$Q10,IF(HLOOKUP(U$2,Monitoring_eng!$A$1:$AT$68,Results!$C10,FALSE)=$M10,$R10,IF(HLOOKUP(U$2,Monitoring_eng!$A$1:$AT$68,Results!$C10,FALSE)=$O10,$S10,"CHYBA")))))</f>
        <v>1</v>
      </c>
      <c r="V10" s="22">
        <f>IF(ISBLANK(HLOOKUP(V$2,Monitoring_eng!$A$1:$AT$68,Results!$C10,FALSE)),"",IF(HLOOKUP(V$2,Monitoring_eng!$A$1:$AT$68,Results!$C10,FALSE)=$I10,$P10,IF(HLOOKUP(V$2,Monitoring_eng!$A$1:$AT$68,Results!$C10,FALSE)=$K10,$Q10,IF(HLOOKUP(V$2,Monitoring_eng!$A$1:$AT$68,Results!$C10,FALSE)=$M10,$R10,IF(HLOOKUP(V$2,Monitoring_eng!$A$1:$AT$68,Results!$C10,FALSE)=$O10,$S10,"CHYBA")))))</f>
        <v>1</v>
      </c>
      <c r="W10" s="22">
        <f>IF(ISBLANK(HLOOKUP(W$2,Monitoring_eng!$A$1:$AT$68,Results!$C10,FALSE)),"",IF(HLOOKUP(W$2,Monitoring_eng!$A$1:$AT$68,Results!$C10,FALSE)=$I10,$P10,IF(HLOOKUP(W$2,Monitoring_eng!$A$1:$AT$68,Results!$C10,FALSE)=$K10,$Q10,IF(HLOOKUP(W$2,Monitoring_eng!$A$1:$AT$68,Results!$C10,FALSE)=$M10,$R10,IF(HLOOKUP(W$2,Monitoring_eng!$A$1:$AT$68,Results!$C10,FALSE)=$O10,$S10,"CHYBA")))))</f>
        <v>1</v>
      </c>
      <c r="X10" s="22">
        <f>IF(ISBLANK(HLOOKUP(X$2,Monitoring_eng!$A$1:$AT$68,Results!$C10,FALSE)),"",IF(HLOOKUP(X$2,Monitoring_eng!$A$1:$AT$68,Results!$C10,FALSE)=$I10,$P10,IF(HLOOKUP(X$2,Monitoring_eng!$A$1:$AT$68,Results!$C10,FALSE)=$K10,$Q10,IF(HLOOKUP(X$2,Monitoring_eng!$A$1:$AT$68,Results!$C10,FALSE)=$M10,$R10,IF(HLOOKUP(X$2,Monitoring_eng!$A$1:$AT$68,Results!$C10,FALSE)=$O10,$S10,"CHYBA")))))</f>
        <v>1</v>
      </c>
      <c r="Y10" s="22">
        <f>IF(ISBLANK(HLOOKUP(Y$2,Monitoring_eng!$A$1:$AT$68,Results!$C10,FALSE)),"",IF(HLOOKUP(Y$2,Monitoring_eng!$A$1:$AT$68,Results!$C10,FALSE)=$I10,$P10,IF(HLOOKUP(Y$2,Monitoring_eng!$A$1:$AT$68,Results!$C10,FALSE)=$K10,$Q10,IF(HLOOKUP(Y$2,Monitoring_eng!$A$1:$AT$68,Results!$C10,FALSE)=$M10,$R10,IF(HLOOKUP(Y$2,Monitoring_eng!$A$1:$AT$68,Results!$C10,FALSE)=$O10,$S10,"CHYBA")))))</f>
        <v>1</v>
      </c>
      <c r="Z10" s="22">
        <f>IF(ISBLANK(HLOOKUP(Z$2,Monitoring_eng!$A$1:$AT$68,Results!$C10,FALSE)),"",IF(HLOOKUP(Z$2,Monitoring_eng!$A$1:$AT$68,Results!$C10,FALSE)=$I10,$P10,IF(HLOOKUP(Z$2,Monitoring_eng!$A$1:$AT$68,Results!$C10,FALSE)=$K10,$Q10,IF(HLOOKUP(Z$2,Monitoring_eng!$A$1:$AT$68,Results!$C10,FALSE)=$M10,$R10,IF(HLOOKUP(Z$2,Monitoring_eng!$A$1:$AT$68,Results!$C10,FALSE)=$O10,$S10,"CHYBA")))))</f>
        <v>1</v>
      </c>
      <c r="AA10" s="22">
        <f>IF(ISBLANK(HLOOKUP(AA$2,Monitoring_eng!$A$1:$AT$68,Results!$C10,FALSE)),"",IF(HLOOKUP(AA$2,Monitoring_eng!$A$1:$AT$68,Results!$C10,FALSE)=$I10,$P10,IF(HLOOKUP(AA$2,Monitoring_eng!$A$1:$AT$68,Results!$C10,FALSE)=$K10,$Q10,IF(HLOOKUP(AA$2,Monitoring_eng!$A$1:$AT$68,Results!$C10,FALSE)=$M10,$R10,IF(HLOOKUP(AA$2,Monitoring_eng!$A$1:$AT$68,Results!$C10,FALSE)=$O10,$S10,"CHYBA")))))</f>
        <v>1</v>
      </c>
      <c r="AB10" s="22">
        <f>IF(ISBLANK(HLOOKUP(AB$2,Monitoring_eng!$A$1:$AT$68,Results!$C10,FALSE)),"",IF(HLOOKUP(AB$2,Monitoring_eng!$A$1:$AT$68,Results!$C10,FALSE)=$I10,$P10,IF(HLOOKUP(AB$2,Monitoring_eng!$A$1:$AT$68,Results!$C10,FALSE)=$K10,$Q10,IF(HLOOKUP(AB$2,Monitoring_eng!$A$1:$AT$68,Results!$C10,FALSE)=$M10,$R10,IF(HLOOKUP(AB$2,Monitoring_eng!$A$1:$AT$68,Results!$C10,FALSE)=$O10,$S10,"CHYBA")))))</f>
        <v>1</v>
      </c>
      <c r="AC10" s="22">
        <f>IF(ISBLANK(HLOOKUP(AC$2,Monitoring_eng!$A$1:$AT$68,Results!$C10,FALSE)),"",IF(HLOOKUP(AC$2,Monitoring_eng!$A$1:$AT$68,Results!$C10,FALSE)=$I10,$P10,IF(HLOOKUP(AC$2,Monitoring_eng!$A$1:$AT$68,Results!$C10,FALSE)=$K10,$Q10,IF(HLOOKUP(AC$2,Monitoring_eng!$A$1:$AT$68,Results!$C10,FALSE)=$M10,$R10,IF(HLOOKUP(AC$2,Monitoring_eng!$A$1:$AT$68,Results!$C10,FALSE)=$O10,$S10,"CHYBA")))))</f>
        <v>1</v>
      </c>
      <c r="AD10" s="22">
        <f>IF(ISBLANK(HLOOKUP(AD$2,Monitoring_eng!$A$1:$AT$68,Results!$C10,FALSE)),"",IF(HLOOKUP(AD$2,Monitoring_eng!$A$1:$AT$68,Results!$C10,FALSE)=$I10,$P10,IF(HLOOKUP(AD$2,Monitoring_eng!$A$1:$AT$68,Results!$C10,FALSE)=$K10,$Q10,IF(HLOOKUP(AD$2,Monitoring_eng!$A$1:$AT$68,Results!$C10,FALSE)=$M10,$R10,IF(HLOOKUP(AD$2,Monitoring_eng!$A$1:$AT$68,Results!$C10,FALSE)=$O10,$S10,"CHYBA")))))</f>
        <v>1</v>
      </c>
      <c r="AE10" s="22">
        <f>IF(ISBLANK(HLOOKUP(AE$2,Monitoring_eng!$A$1:$AT$68,Results!$C10,FALSE)),"",IF(HLOOKUP(AE$2,Monitoring_eng!$A$1:$AT$68,Results!$C10,FALSE)=$I10,$P10,IF(HLOOKUP(AE$2,Monitoring_eng!$A$1:$AT$68,Results!$C10,FALSE)=$K10,$Q10,IF(HLOOKUP(AE$2,Monitoring_eng!$A$1:$AT$68,Results!$C10,FALSE)=$M10,$R10,IF(HLOOKUP(AE$2,Monitoring_eng!$A$1:$AT$68,Results!$C10,FALSE)=$O10,$S10,"CHYBA")))))</f>
        <v>0.5</v>
      </c>
      <c r="AF10" s="22">
        <f>IF(ISBLANK(HLOOKUP(AF$2,Monitoring_eng!$A$1:$AT$68,Results!$C10,FALSE)),"",IF(HLOOKUP(AF$2,Monitoring_eng!$A$1:$AT$68,Results!$C10,FALSE)=$I10,$P10,IF(HLOOKUP(AF$2,Monitoring_eng!$A$1:$AT$68,Results!$C10,FALSE)=$K10,$Q10,IF(HLOOKUP(AF$2,Monitoring_eng!$A$1:$AT$68,Results!$C10,FALSE)=$M10,$R10,IF(HLOOKUP(AF$2,Monitoring_eng!$A$1:$AT$68,Results!$C10,FALSE)=$O10,$S10,"CHYBA")))))</f>
        <v>1</v>
      </c>
      <c r="AG10" s="22">
        <f>IF(ISBLANK(HLOOKUP(AG$2,Monitoring_eng!$A$1:$AT$68,Results!$C10,FALSE)),"",IF(HLOOKUP(AG$2,Monitoring_eng!$A$1:$AT$68,Results!$C10,FALSE)=$I10,$P10,IF(HLOOKUP(AG$2,Monitoring_eng!$A$1:$AT$68,Results!$C10,FALSE)=$K10,$Q10,IF(HLOOKUP(AG$2,Monitoring_eng!$A$1:$AT$68,Results!$C10,FALSE)=$M10,$R10,IF(HLOOKUP(AG$2,Monitoring_eng!$A$1:$AT$68,Results!$C10,FALSE)=$O10,$S10,"CHYBA")))))</f>
        <v>1</v>
      </c>
      <c r="AH10" s="22">
        <f>IF(ISBLANK(HLOOKUP(AH$2,Monitoring_eng!$A$1:$AT$68,Results!$C10,FALSE)),"",IF(HLOOKUP(AH$2,Monitoring_eng!$A$1:$AT$68,Results!$C10,FALSE)=$I10,$P10,IF(HLOOKUP(AH$2,Monitoring_eng!$A$1:$AT$68,Results!$C10,FALSE)=$K10,$Q10,IF(HLOOKUP(AH$2,Monitoring_eng!$A$1:$AT$68,Results!$C10,FALSE)=$M10,$R10,IF(HLOOKUP(AH$2,Monitoring_eng!$A$1:$AT$68,Results!$C10,FALSE)=$O10,$S10,"CHYBA")))))</f>
        <v>1</v>
      </c>
      <c r="AI10" s="22">
        <f>IF(ISBLANK(HLOOKUP(AI$2,Monitoring_eng!$A$1:$AT$68,Results!$C10,FALSE)),"",IF(HLOOKUP(AI$2,Monitoring_eng!$A$1:$AT$68,Results!$C10,FALSE)=$I10,$P10,IF(HLOOKUP(AI$2,Monitoring_eng!$A$1:$AT$68,Results!$C10,FALSE)=$K10,$Q10,IF(HLOOKUP(AI$2,Monitoring_eng!$A$1:$AT$68,Results!$C10,FALSE)=$M10,$R10,IF(HLOOKUP(AI$2,Monitoring_eng!$A$1:$AT$68,Results!$C10,FALSE)=$O10,$S10,"CHYBA")))))</f>
        <v>1</v>
      </c>
      <c r="AJ10" s="22">
        <f>IF(ISBLANK(HLOOKUP(AJ$2,Monitoring_eng!$A$1:$AT$68,Results!$C10,FALSE)),"",IF(HLOOKUP(AJ$2,Monitoring_eng!$A$1:$AT$68,Results!$C10,FALSE)=$I10,$P10,IF(HLOOKUP(AJ$2,Monitoring_eng!$A$1:$AT$68,Results!$C10,FALSE)=$K10,$Q10,IF(HLOOKUP(AJ$2,Monitoring_eng!$A$1:$AT$68,Results!$C10,FALSE)=$M10,$R10,IF(HLOOKUP(AJ$2,Monitoring_eng!$A$1:$AT$68,Results!$C10,FALSE)=$O10,$S10,"CHYBA")))))</f>
        <v>1</v>
      </c>
      <c r="AK10" s="22">
        <f>IF(ISBLANK(HLOOKUP(AK$2,Monitoring_eng!$A$1:$AT$68,Results!$C10,FALSE)),"",IF(HLOOKUP(AK$2,Monitoring_eng!$A$1:$AT$68,Results!$C10,FALSE)=$I10,$P10,IF(HLOOKUP(AK$2,Monitoring_eng!$A$1:$AT$68,Results!$C10,FALSE)=$K10,$Q10,IF(HLOOKUP(AK$2,Monitoring_eng!$A$1:$AT$68,Results!$C10,FALSE)=$M10,$R10,IF(HLOOKUP(AK$2,Monitoring_eng!$A$1:$AT$68,Results!$C10,FALSE)=$O10,$S10,"CHYBA")))))</f>
        <v>1</v>
      </c>
      <c r="AL10" s="22">
        <f>IF(ISBLANK(HLOOKUP(AL$2,Monitoring_eng!$A$1:$AT$68,Results!$C10,FALSE)),"",IF(HLOOKUP(AL$2,Monitoring_eng!$A$1:$AT$68,Results!$C10,FALSE)=$I10,$P10,IF(HLOOKUP(AL$2,Monitoring_eng!$A$1:$AT$68,Results!$C10,FALSE)=$K10,$Q10,IF(HLOOKUP(AL$2,Monitoring_eng!$A$1:$AT$68,Results!$C10,FALSE)=$M10,$R10,IF(HLOOKUP(AL$2,Monitoring_eng!$A$1:$AT$68,Results!$C10,FALSE)=$O10,$S10,"CHYBA")))))</f>
        <v>1</v>
      </c>
      <c r="AM10" s="22">
        <f>IF(ISBLANK(HLOOKUP(AM$2,Monitoring_eng!$A$1:$AT$68,Results!$C10,FALSE)),"",IF(HLOOKUP(AM$2,Monitoring_eng!$A$1:$AT$68,Results!$C10,FALSE)=$I10,$P10,IF(HLOOKUP(AM$2,Monitoring_eng!$A$1:$AT$68,Results!$C10,FALSE)=$K10,$Q10,IF(HLOOKUP(AM$2,Monitoring_eng!$A$1:$AT$68,Results!$C10,FALSE)=$M10,$R10,IF(HLOOKUP(AM$2,Monitoring_eng!$A$1:$AT$68,Results!$C10,FALSE)=$O10,$S10,"CHYBA")))))</f>
        <v>1</v>
      </c>
      <c r="AN10" s="22">
        <f>IF(ISBLANK(HLOOKUP(AN$2,Monitoring_eng!$A$1:$AT$68,Results!$C10,FALSE)),"",IF(HLOOKUP(AN$2,Monitoring_eng!$A$1:$AT$68,Results!$C10,FALSE)=$I10,$P10,IF(HLOOKUP(AN$2,Monitoring_eng!$A$1:$AT$68,Results!$C10,FALSE)=$K10,$Q10,IF(HLOOKUP(AN$2,Monitoring_eng!$A$1:$AT$68,Results!$C10,FALSE)=$M10,$R10,IF(HLOOKUP(AN$2,Monitoring_eng!$A$1:$AT$68,Results!$C10,FALSE)=$O10,$S10,"CHYBA")))))</f>
        <v>1</v>
      </c>
      <c r="AO10" s="22">
        <f>IF(ISBLANK(HLOOKUP(AO$2,Monitoring_eng!$A$1:$AT$68,Results!$C10,FALSE)),"",IF(HLOOKUP(AO$2,Monitoring_eng!$A$1:$AT$68,Results!$C10,FALSE)=$I10,$P10,IF(HLOOKUP(AO$2,Monitoring_eng!$A$1:$AT$68,Results!$C10,FALSE)=$K10,$Q10,IF(HLOOKUP(AO$2,Monitoring_eng!$A$1:$AT$68,Results!$C10,FALSE)=$M10,$R10,IF(HLOOKUP(AO$2,Monitoring_eng!$A$1:$AT$68,Results!$C10,FALSE)=$O10,$S10,"CHYBA")))))</f>
        <v>1</v>
      </c>
    </row>
    <row r="11" spans="1:41" x14ac:dyDescent="0.3">
      <c r="A11" s="22" t="s">
        <v>393</v>
      </c>
      <c r="B11" s="22" t="s">
        <v>66</v>
      </c>
      <c r="C11" s="22">
        <v>10</v>
      </c>
      <c r="D11" s="23" t="s">
        <v>394</v>
      </c>
      <c r="E11" s="23" t="s">
        <v>304</v>
      </c>
      <c r="F11" s="23" t="s">
        <v>384</v>
      </c>
      <c r="G11" s="22">
        <v>1</v>
      </c>
      <c r="H11" s="22" t="s">
        <v>296</v>
      </c>
      <c r="I11" s="22" t="s">
        <v>49</v>
      </c>
      <c r="J11" s="22" t="s">
        <v>295</v>
      </c>
      <c r="K11" s="22" t="s">
        <v>48</v>
      </c>
      <c r="L11" s="22" t="s">
        <v>310</v>
      </c>
      <c r="M11" s="22" t="s">
        <v>95</v>
      </c>
      <c r="N11" s="22" t="s">
        <v>385</v>
      </c>
      <c r="O11" s="22" t="s">
        <v>385</v>
      </c>
      <c r="P11" s="22">
        <f t="shared" si="0"/>
        <v>1</v>
      </c>
      <c r="Q11" s="22">
        <v>0</v>
      </c>
      <c r="R11" s="22">
        <f t="shared" si="1"/>
        <v>0.5</v>
      </c>
      <c r="S11" s="22" t="s">
        <v>385</v>
      </c>
      <c r="T11" s="22">
        <f>IF(ISBLANK(HLOOKUP(T$2,Monitoring_eng!$A$1:$AT$68,Results!$C11,FALSE)),"",IF(HLOOKUP(T$2,Monitoring_eng!$A$1:$AT$68,Results!$C11,FALSE)=$I11,$P11,IF(HLOOKUP(T$2,Monitoring_eng!$A$1:$AT$68,Results!$C11,FALSE)=$K11,$Q11,IF(HLOOKUP(T$2,Monitoring_eng!$A$1:$AT$68,Results!$C11,FALSE)=$M11,$R11,IF(HLOOKUP(T$2,Monitoring_eng!$A$1:$AT$68,Results!$C11,FALSE)=$O11,$S11,"CHYBA")))))</f>
        <v>1</v>
      </c>
      <c r="U11" s="22">
        <f>IF(ISBLANK(HLOOKUP(U$2,Monitoring_eng!$A$1:$AT$68,Results!$C11,FALSE)),"",IF(HLOOKUP(U$2,Monitoring_eng!$A$1:$AT$68,Results!$C11,FALSE)=$I11,$P11,IF(HLOOKUP(U$2,Monitoring_eng!$A$1:$AT$68,Results!$C11,FALSE)=$K11,$Q11,IF(HLOOKUP(U$2,Monitoring_eng!$A$1:$AT$68,Results!$C11,FALSE)=$M11,$R11,IF(HLOOKUP(U$2,Monitoring_eng!$A$1:$AT$68,Results!$C11,FALSE)=$O11,$S11,"CHYBA")))))</f>
        <v>1</v>
      </c>
      <c r="V11" s="22">
        <f>IF(ISBLANK(HLOOKUP(V$2,Monitoring_eng!$A$1:$AT$68,Results!$C11,FALSE)),"",IF(HLOOKUP(V$2,Monitoring_eng!$A$1:$AT$68,Results!$C11,FALSE)=$I11,$P11,IF(HLOOKUP(V$2,Monitoring_eng!$A$1:$AT$68,Results!$C11,FALSE)=$K11,$Q11,IF(HLOOKUP(V$2,Monitoring_eng!$A$1:$AT$68,Results!$C11,FALSE)=$M11,$R11,IF(HLOOKUP(V$2,Monitoring_eng!$A$1:$AT$68,Results!$C11,FALSE)=$O11,$S11,"CHYBA")))))</f>
        <v>1</v>
      </c>
      <c r="W11" s="22">
        <f>IF(ISBLANK(HLOOKUP(W$2,Monitoring_eng!$A$1:$AT$68,Results!$C11,FALSE)),"",IF(HLOOKUP(W$2,Monitoring_eng!$A$1:$AT$68,Results!$C11,FALSE)=$I11,$P11,IF(HLOOKUP(W$2,Monitoring_eng!$A$1:$AT$68,Results!$C11,FALSE)=$K11,$Q11,IF(HLOOKUP(W$2,Monitoring_eng!$A$1:$AT$68,Results!$C11,FALSE)=$M11,$R11,IF(HLOOKUP(W$2,Monitoring_eng!$A$1:$AT$68,Results!$C11,FALSE)=$O11,$S11,"CHYBA")))))</f>
        <v>1</v>
      </c>
      <c r="X11" s="22">
        <f>IF(ISBLANK(HLOOKUP(X$2,Monitoring_eng!$A$1:$AT$68,Results!$C11,FALSE)),"",IF(HLOOKUP(X$2,Monitoring_eng!$A$1:$AT$68,Results!$C11,FALSE)=$I11,$P11,IF(HLOOKUP(X$2,Monitoring_eng!$A$1:$AT$68,Results!$C11,FALSE)=$K11,$Q11,IF(HLOOKUP(X$2,Monitoring_eng!$A$1:$AT$68,Results!$C11,FALSE)=$M11,$R11,IF(HLOOKUP(X$2,Monitoring_eng!$A$1:$AT$68,Results!$C11,FALSE)=$O11,$S11,"CHYBA")))))</f>
        <v>1</v>
      </c>
      <c r="Y11" s="22">
        <f>IF(ISBLANK(HLOOKUP(Y$2,Monitoring_eng!$A$1:$AT$68,Results!$C11,FALSE)),"",IF(HLOOKUP(Y$2,Monitoring_eng!$A$1:$AT$68,Results!$C11,FALSE)=$I11,$P11,IF(HLOOKUP(Y$2,Monitoring_eng!$A$1:$AT$68,Results!$C11,FALSE)=$K11,$Q11,IF(HLOOKUP(Y$2,Monitoring_eng!$A$1:$AT$68,Results!$C11,FALSE)=$M11,$R11,IF(HLOOKUP(Y$2,Monitoring_eng!$A$1:$AT$68,Results!$C11,FALSE)=$O11,$S11,"CHYBA")))))</f>
        <v>1</v>
      </c>
      <c r="Z11" s="22">
        <f>IF(ISBLANK(HLOOKUP(Z$2,Monitoring_eng!$A$1:$AT$68,Results!$C11,FALSE)),"",IF(HLOOKUP(Z$2,Monitoring_eng!$A$1:$AT$68,Results!$C11,FALSE)=$I11,$P11,IF(HLOOKUP(Z$2,Monitoring_eng!$A$1:$AT$68,Results!$C11,FALSE)=$K11,$Q11,IF(HLOOKUP(Z$2,Monitoring_eng!$A$1:$AT$68,Results!$C11,FALSE)=$M11,$R11,IF(HLOOKUP(Z$2,Monitoring_eng!$A$1:$AT$68,Results!$C11,FALSE)=$O11,$S11,"CHYBA")))))</f>
        <v>1</v>
      </c>
      <c r="AA11" s="22">
        <f>IF(ISBLANK(HLOOKUP(AA$2,Monitoring_eng!$A$1:$AT$68,Results!$C11,FALSE)),"",IF(HLOOKUP(AA$2,Monitoring_eng!$A$1:$AT$68,Results!$C11,FALSE)=$I11,$P11,IF(HLOOKUP(AA$2,Monitoring_eng!$A$1:$AT$68,Results!$C11,FALSE)=$K11,$Q11,IF(HLOOKUP(AA$2,Monitoring_eng!$A$1:$AT$68,Results!$C11,FALSE)=$M11,$R11,IF(HLOOKUP(AA$2,Monitoring_eng!$A$1:$AT$68,Results!$C11,FALSE)=$O11,$S11,"CHYBA")))))</f>
        <v>1</v>
      </c>
      <c r="AB11" s="22">
        <f>IF(ISBLANK(HLOOKUP(AB$2,Monitoring_eng!$A$1:$AT$68,Results!$C11,FALSE)),"",IF(HLOOKUP(AB$2,Monitoring_eng!$A$1:$AT$68,Results!$C11,FALSE)=$I11,$P11,IF(HLOOKUP(AB$2,Monitoring_eng!$A$1:$AT$68,Results!$C11,FALSE)=$K11,$Q11,IF(HLOOKUP(AB$2,Monitoring_eng!$A$1:$AT$68,Results!$C11,FALSE)=$M11,$R11,IF(HLOOKUP(AB$2,Monitoring_eng!$A$1:$AT$68,Results!$C11,FALSE)=$O11,$S11,"CHYBA")))))</f>
        <v>1</v>
      </c>
      <c r="AC11" s="22">
        <f>IF(ISBLANK(HLOOKUP(AC$2,Monitoring_eng!$A$1:$AT$68,Results!$C11,FALSE)),"",IF(HLOOKUP(AC$2,Monitoring_eng!$A$1:$AT$68,Results!$C11,FALSE)=$I11,$P11,IF(HLOOKUP(AC$2,Monitoring_eng!$A$1:$AT$68,Results!$C11,FALSE)=$K11,$Q11,IF(HLOOKUP(AC$2,Monitoring_eng!$A$1:$AT$68,Results!$C11,FALSE)=$M11,$R11,IF(HLOOKUP(AC$2,Monitoring_eng!$A$1:$AT$68,Results!$C11,FALSE)=$O11,$S11,"CHYBA")))))</f>
        <v>1</v>
      </c>
      <c r="AD11" s="22">
        <f>IF(ISBLANK(HLOOKUP(AD$2,Monitoring_eng!$A$1:$AT$68,Results!$C11,FALSE)),"",IF(HLOOKUP(AD$2,Monitoring_eng!$A$1:$AT$68,Results!$C11,FALSE)=$I11,$P11,IF(HLOOKUP(AD$2,Monitoring_eng!$A$1:$AT$68,Results!$C11,FALSE)=$K11,$Q11,IF(HLOOKUP(AD$2,Monitoring_eng!$A$1:$AT$68,Results!$C11,FALSE)=$M11,$R11,IF(HLOOKUP(AD$2,Monitoring_eng!$A$1:$AT$68,Results!$C11,FALSE)=$O11,$S11,"CHYBA")))))</f>
        <v>1</v>
      </c>
      <c r="AE11" s="22">
        <f>IF(ISBLANK(HLOOKUP(AE$2,Monitoring_eng!$A$1:$AT$68,Results!$C11,FALSE)),"",IF(HLOOKUP(AE$2,Monitoring_eng!$A$1:$AT$68,Results!$C11,FALSE)=$I11,$P11,IF(HLOOKUP(AE$2,Monitoring_eng!$A$1:$AT$68,Results!$C11,FALSE)=$K11,$Q11,IF(HLOOKUP(AE$2,Monitoring_eng!$A$1:$AT$68,Results!$C11,FALSE)=$M11,$R11,IF(HLOOKUP(AE$2,Monitoring_eng!$A$1:$AT$68,Results!$C11,FALSE)=$O11,$S11,"CHYBA")))))</f>
        <v>1</v>
      </c>
      <c r="AF11" s="22">
        <f>IF(ISBLANK(HLOOKUP(AF$2,Monitoring_eng!$A$1:$AT$68,Results!$C11,FALSE)),"",IF(HLOOKUP(AF$2,Monitoring_eng!$A$1:$AT$68,Results!$C11,FALSE)=$I11,$P11,IF(HLOOKUP(AF$2,Monitoring_eng!$A$1:$AT$68,Results!$C11,FALSE)=$K11,$Q11,IF(HLOOKUP(AF$2,Monitoring_eng!$A$1:$AT$68,Results!$C11,FALSE)=$M11,$R11,IF(HLOOKUP(AF$2,Monitoring_eng!$A$1:$AT$68,Results!$C11,FALSE)=$O11,$S11,"CHYBA")))))</f>
        <v>1</v>
      </c>
      <c r="AG11" s="22">
        <f>IF(ISBLANK(HLOOKUP(AG$2,Monitoring_eng!$A$1:$AT$68,Results!$C11,FALSE)),"",IF(HLOOKUP(AG$2,Monitoring_eng!$A$1:$AT$68,Results!$C11,FALSE)=$I11,$P11,IF(HLOOKUP(AG$2,Monitoring_eng!$A$1:$AT$68,Results!$C11,FALSE)=$K11,$Q11,IF(HLOOKUP(AG$2,Monitoring_eng!$A$1:$AT$68,Results!$C11,FALSE)=$M11,$R11,IF(HLOOKUP(AG$2,Monitoring_eng!$A$1:$AT$68,Results!$C11,FALSE)=$O11,$S11,"CHYBA")))))</f>
        <v>1</v>
      </c>
      <c r="AH11" s="22">
        <f>IF(ISBLANK(HLOOKUP(AH$2,Monitoring_eng!$A$1:$AT$68,Results!$C11,FALSE)),"",IF(HLOOKUP(AH$2,Monitoring_eng!$A$1:$AT$68,Results!$C11,FALSE)=$I11,$P11,IF(HLOOKUP(AH$2,Monitoring_eng!$A$1:$AT$68,Results!$C11,FALSE)=$K11,$Q11,IF(HLOOKUP(AH$2,Monitoring_eng!$A$1:$AT$68,Results!$C11,FALSE)=$M11,$R11,IF(HLOOKUP(AH$2,Monitoring_eng!$A$1:$AT$68,Results!$C11,FALSE)=$O11,$S11,"CHYBA")))))</f>
        <v>1</v>
      </c>
      <c r="AI11" s="22">
        <f>IF(ISBLANK(HLOOKUP(AI$2,Monitoring_eng!$A$1:$AT$68,Results!$C11,FALSE)),"",IF(HLOOKUP(AI$2,Monitoring_eng!$A$1:$AT$68,Results!$C11,FALSE)=$I11,$P11,IF(HLOOKUP(AI$2,Monitoring_eng!$A$1:$AT$68,Results!$C11,FALSE)=$K11,$Q11,IF(HLOOKUP(AI$2,Monitoring_eng!$A$1:$AT$68,Results!$C11,FALSE)=$M11,$R11,IF(HLOOKUP(AI$2,Monitoring_eng!$A$1:$AT$68,Results!$C11,FALSE)=$O11,$S11,"CHYBA")))))</f>
        <v>1</v>
      </c>
      <c r="AJ11" s="22">
        <f>IF(ISBLANK(HLOOKUP(AJ$2,Monitoring_eng!$A$1:$AT$68,Results!$C11,FALSE)),"",IF(HLOOKUP(AJ$2,Monitoring_eng!$A$1:$AT$68,Results!$C11,FALSE)=$I11,$P11,IF(HLOOKUP(AJ$2,Monitoring_eng!$A$1:$AT$68,Results!$C11,FALSE)=$K11,$Q11,IF(HLOOKUP(AJ$2,Monitoring_eng!$A$1:$AT$68,Results!$C11,FALSE)=$M11,$R11,IF(HLOOKUP(AJ$2,Monitoring_eng!$A$1:$AT$68,Results!$C11,FALSE)=$O11,$S11,"CHYBA")))))</f>
        <v>1</v>
      </c>
      <c r="AK11" s="22">
        <f>IF(ISBLANK(HLOOKUP(AK$2,Monitoring_eng!$A$1:$AT$68,Results!$C11,FALSE)),"",IF(HLOOKUP(AK$2,Monitoring_eng!$A$1:$AT$68,Results!$C11,FALSE)=$I11,$P11,IF(HLOOKUP(AK$2,Monitoring_eng!$A$1:$AT$68,Results!$C11,FALSE)=$K11,$Q11,IF(HLOOKUP(AK$2,Monitoring_eng!$A$1:$AT$68,Results!$C11,FALSE)=$M11,$R11,IF(HLOOKUP(AK$2,Monitoring_eng!$A$1:$AT$68,Results!$C11,FALSE)=$O11,$S11,"CHYBA")))))</f>
        <v>1</v>
      </c>
      <c r="AL11" s="22">
        <f>IF(ISBLANK(HLOOKUP(AL$2,Monitoring_eng!$A$1:$AT$68,Results!$C11,FALSE)),"",IF(HLOOKUP(AL$2,Monitoring_eng!$A$1:$AT$68,Results!$C11,FALSE)=$I11,$P11,IF(HLOOKUP(AL$2,Monitoring_eng!$A$1:$AT$68,Results!$C11,FALSE)=$K11,$Q11,IF(HLOOKUP(AL$2,Monitoring_eng!$A$1:$AT$68,Results!$C11,FALSE)=$M11,$R11,IF(HLOOKUP(AL$2,Monitoring_eng!$A$1:$AT$68,Results!$C11,FALSE)=$O11,$S11,"CHYBA")))))</f>
        <v>1</v>
      </c>
      <c r="AM11" s="22">
        <f>IF(ISBLANK(HLOOKUP(AM$2,Monitoring_eng!$A$1:$AT$68,Results!$C11,FALSE)),"",IF(HLOOKUP(AM$2,Monitoring_eng!$A$1:$AT$68,Results!$C11,FALSE)=$I11,$P11,IF(HLOOKUP(AM$2,Monitoring_eng!$A$1:$AT$68,Results!$C11,FALSE)=$K11,$Q11,IF(HLOOKUP(AM$2,Monitoring_eng!$A$1:$AT$68,Results!$C11,FALSE)=$M11,$R11,IF(HLOOKUP(AM$2,Monitoring_eng!$A$1:$AT$68,Results!$C11,FALSE)=$O11,$S11,"CHYBA")))))</f>
        <v>1</v>
      </c>
      <c r="AN11" s="22">
        <f>IF(ISBLANK(HLOOKUP(AN$2,Monitoring_eng!$A$1:$AT$68,Results!$C11,FALSE)),"",IF(HLOOKUP(AN$2,Monitoring_eng!$A$1:$AT$68,Results!$C11,FALSE)=$I11,$P11,IF(HLOOKUP(AN$2,Monitoring_eng!$A$1:$AT$68,Results!$C11,FALSE)=$K11,$Q11,IF(HLOOKUP(AN$2,Monitoring_eng!$A$1:$AT$68,Results!$C11,FALSE)=$M11,$R11,IF(HLOOKUP(AN$2,Monitoring_eng!$A$1:$AT$68,Results!$C11,FALSE)=$O11,$S11,"CHYBA")))))</f>
        <v>1</v>
      </c>
      <c r="AO11" s="22">
        <f>IF(ISBLANK(HLOOKUP(AO$2,Monitoring_eng!$A$1:$AT$68,Results!$C11,FALSE)),"",IF(HLOOKUP(AO$2,Monitoring_eng!$A$1:$AT$68,Results!$C11,FALSE)=$I11,$P11,IF(HLOOKUP(AO$2,Monitoring_eng!$A$1:$AT$68,Results!$C11,FALSE)=$K11,$Q11,IF(HLOOKUP(AO$2,Monitoring_eng!$A$1:$AT$68,Results!$C11,FALSE)=$M11,$R11,IF(HLOOKUP(AO$2,Monitoring_eng!$A$1:$AT$68,Results!$C11,FALSE)=$O11,$S11,"CHYBA")))))</f>
        <v>1</v>
      </c>
    </row>
    <row r="12" spans="1:41" ht="14.25" customHeight="1" x14ac:dyDescent="0.3">
      <c r="A12" s="22" t="s">
        <v>395</v>
      </c>
      <c r="B12" s="22" t="s">
        <v>73</v>
      </c>
      <c r="C12" s="22">
        <v>11</v>
      </c>
      <c r="D12" s="23" t="s">
        <v>74</v>
      </c>
      <c r="E12" s="23" t="s">
        <v>305</v>
      </c>
      <c r="F12" s="23" t="s">
        <v>384</v>
      </c>
      <c r="G12" s="22">
        <v>1</v>
      </c>
      <c r="H12" s="22" t="s">
        <v>296</v>
      </c>
      <c r="I12" s="22" t="s">
        <v>49</v>
      </c>
      <c r="J12" s="22" t="s">
        <v>295</v>
      </c>
      <c r="K12" s="22" t="s">
        <v>48</v>
      </c>
      <c r="L12" s="22" t="s">
        <v>310</v>
      </c>
      <c r="M12" s="22" t="s">
        <v>95</v>
      </c>
      <c r="N12" s="22" t="s">
        <v>385</v>
      </c>
      <c r="O12" s="22" t="s">
        <v>385</v>
      </c>
      <c r="P12" s="22">
        <f t="shared" si="0"/>
        <v>1</v>
      </c>
      <c r="Q12" s="22">
        <v>0</v>
      </c>
      <c r="R12" s="22">
        <f t="shared" si="1"/>
        <v>0.5</v>
      </c>
      <c r="S12" s="22" t="s">
        <v>385</v>
      </c>
      <c r="T12" s="22">
        <f>IF(ISBLANK(HLOOKUP(T$2,Monitoring_eng!$A$1:$AT$68,Results!$C12,FALSE)),"",IF(HLOOKUP(T$2,Monitoring_eng!$A$1:$AT$68,Results!$C12,FALSE)=$I12,$P12,IF(HLOOKUP(T$2,Monitoring_eng!$A$1:$AT$68,Results!$C12,FALSE)=$K12,$Q12,IF(HLOOKUP(T$2,Monitoring_eng!$A$1:$AT$68,Results!$C12,FALSE)=$M12,$R12,IF(HLOOKUP(T$2,Monitoring_eng!$A$1:$AT$68,Results!$C12,FALSE)=$O12,$S12,"CHYBA")))))</f>
        <v>0</v>
      </c>
      <c r="U12" s="22">
        <f>IF(ISBLANK(HLOOKUP(U$2,Monitoring_eng!$A$1:$AT$68,Results!$C12,FALSE)),"",IF(HLOOKUP(U$2,Monitoring_eng!$A$1:$AT$68,Results!$C12,FALSE)=$I12,$P12,IF(HLOOKUP(U$2,Monitoring_eng!$A$1:$AT$68,Results!$C12,FALSE)=$K12,$Q12,IF(HLOOKUP(U$2,Monitoring_eng!$A$1:$AT$68,Results!$C12,FALSE)=$M12,$R12,IF(HLOOKUP(U$2,Monitoring_eng!$A$1:$AT$68,Results!$C12,FALSE)=$O12,$S12,"CHYBA")))))</f>
        <v>1</v>
      </c>
      <c r="V12" s="22">
        <f>IF(ISBLANK(HLOOKUP(V$2,Monitoring_eng!$A$1:$AT$68,Results!$C12,FALSE)),"",IF(HLOOKUP(V$2,Monitoring_eng!$A$1:$AT$68,Results!$C12,FALSE)=$I12,$P12,IF(HLOOKUP(V$2,Monitoring_eng!$A$1:$AT$68,Results!$C12,FALSE)=$K12,$Q12,IF(HLOOKUP(V$2,Monitoring_eng!$A$1:$AT$68,Results!$C12,FALSE)=$M12,$R12,IF(HLOOKUP(V$2,Monitoring_eng!$A$1:$AT$68,Results!$C12,FALSE)=$O12,$S12,"CHYBA")))))</f>
        <v>1</v>
      </c>
      <c r="W12" s="22">
        <f>IF(ISBLANK(HLOOKUP(W$2,Monitoring_eng!$A$1:$AT$68,Results!$C12,FALSE)),"",IF(HLOOKUP(W$2,Monitoring_eng!$A$1:$AT$68,Results!$C12,FALSE)=$I12,$P12,IF(HLOOKUP(W$2,Monitoring_eng!$A$1:$AT$68,Results!$C12,FALSE)=$K12,$Q12,IF(HLOOKUP(W$2,Monitoring_eng!$A$1:$AT$68,Results!$C12,FALSE)=$M12,$R12,IF(HLOOKUP(W$2,Monitoring_eng!$A$1:$AT$68,Results!$C12,FALSE)=$O12,$S12,"CHYBA")))))</f>
        <v>1</v>
      </c>
      <c r="X12" s="22">
        <f>IF(ISBLANK(HLOOKUP(X$2,Monitoring_eng!$A$1:$AT$68,Results!$C12,FALSE)),"",IF(HLOOKUP(X$2,Monitoring_eng!$A$1:$AT$68,Results!$C12,FALSE)=$I12,$P12,IF(HLOOKUP(X$2,Monitoring_eng!$A$1:$AT$68,Results!$C12,FALSE)=$K12,$Q12,IF(HLOOKUP(X$2,Monitoring_eng!$A$1:$AT$68,Results!$C12,FALSE)=$M12,$R12,IF(HLOOKUP(X$2,Monitoring_eng!$A$1:$AT$68,Results!$C12,FALSE)=$O12,$S12,"CHYBA")))))</f>
        <v>1</v>
      </c>
      <c r="Y12" s="22">
        <f>IF(ISBLANK(HLOOKUP(Y$2,Monitoring_eng!$A$1:$AT$68,Results!$C12,FALSE)),"",IF(HLOOKUP(Y$2,Monitoring_eng!$A$1:$AT$68,Results!$C12,FALSE)=$I12,$P12,IF(HLOOKUP(Y$2,Monitoring_eng!$A$1:$AT$68,Results!$C12,FALSE)=$K12,$Q12,IF(HLOOKUP(Y$2,Monitoring_eng!$A$1:$AT$68,Results!$C12,FALSE)=$M12,$R12,IF(HLOOKUP(Y$2,Monitoring_eng!$A$1:$AT$68,Results!$C12,FALSE)=$O12,$S12,"CHYBA")))))</f>
        <v>1</v>
      </c>
      <c r="Z12" s="22">
        <f>IF(ISBLANK(HLOOKUP(Z$2,Monitoring_eng!$A$1:$AT$68,Results!$C12,FALSE)),"",IF(HLOOKUP(Z$2,Monitoring_eng!$A$1:$AT$68,Results!$C12,FALSE)=$I12,$P12,IF(HLOOKUP(Z$2,Monitoring_eng!$A$1:$AT$68,Results!$C12,FALSE)=$K12,$Q12,IF(HLOOKUP(Z$2,Monitoring_eng!$A$1:$AT$68,Results!$C12,FALSE)=$M12,$R12,IF(HLOOKUP(Z$2,Monitoring_eng!$A$1:$AT$68,Results!$C12,FALSE)=$O12,$S12,"CHYBA")))))</f>
        <v>1</v>
      </c>
      <c r="AA12" s="22">
        <f>IF(ISBLANK(HLOOKUP(AA$2,Monitoring_eng!$A$1:$AT$68,Results!$C12,FALSE)),"",IF(HLOOKUP(AA$2,Monitoring_eng!$A$1:$AT$68,Results!$C12,FALSE)=$I12,$P12,IF(HLOOKUP(AA$2,Monitoring_eng!$A$1:$AT$68,Results!$C12,FALSE)=$K12,$Q12,IF(HLOOKUP(AA$2,Monitoring_eng!$A$1:$AT$68,Results!$C12,FALSE)=$M12,$R12,IF(HLOOKUP(AA$2,Monitoring_eng!$A$1:$AT$68,Results!$C12,FALSE)=$O12,$S12,"CHYBA")))))</f>
        <v>1</v>
      </c>
      <c r="AB12" s="22">
        <f>IF(ISBLANK(HLOOKUP(AB$2,Monitoring_eng!$A$1:$AT$68,Results!$C12,FALSE)),"",IF(HLOOKUP(AB$2,Monitoring_eng!$A$1:$AT$68,Results!$C12,FALSE)=$I12,$P12,IF(HLOOKUP(AB$2,Monitoring_eng!$A$1:$AT$68,Results!$C12,FALSE)=$K12,$Q12,IF(HLOOKUP(AB$2,Monitoring_eng!$A$1:$AT$68,Results!$C12,FALSE)=$M12,$R12,IF(HLOOKUP(AB$2,Monitoring_eng!$A$1:$AT$68,Results!$C12,FALSE)=$O12,$S12,"CHYBA")))))</f>
        <v>1</v>
      </c>
      <c r="AC12" s="22">
        <f>IF(ISBLANK(HLOOKUP(AC$2,Monitoring_eng!$A$1:$AT$68,Results!$C12,FALSE)),"",IF(HLOOKUP(AC$2,Monitoring_eng!$A$1:$AT$68,Results!$C12,FALSE)=$I12,$P12,IF(HLOOKUP(AC$2,Monitoring_eng!$A$1:$AT$68,Results!$C12,FALSE)=$K12,$Q12,IF(HLOOKUP(AC$2,Monitoring_eng!$A$1:$AT$68,Results!$C12,FALSE)=$M12,$R12,IF(HLOOKUP(AC$2,Monitoring_eng!$A$1:$AT$68,Results!$C12,FALSE)=$O12,$S12,"CHYBA")))))</f>
        <v>1</v>
      </c>
      <c r="AD12" s="22">
        <f>IF(ISBLANK(HLOOKUP(AD$2,Monitoring_eng!$A$1:$AT$68,Results!$C12,FALSE)),"",IF(HLOOKUP(AD$2,Monitoring_eng!$A$1:$AT$68,Results!$C12,FALSE)=$I12,$P12,IF(HLOOKUP(AD$2,Monitoring_eng!$A$1:$AT$68,Results!$C12,FALSE)=$K12,$Q12,IF(HLOOKUP(AD$2,Monitoring_eng!$A$1:$AT$68,Results!$C12,FALSE)=$M12,$R12,IF(HLOOKUP(AD$2,Monitoring_eng!$A$1:$AT$68,Results!$C12,FALSE)=$O12,$S12,"CHYBA")))))</f>
        <v>1</v>
      </c>
      <c r="AE12" s="22">
        <f>IF(ISBLANK(HLOOKUP(AE$2,Monitoring_eng!$A$1:$AT$68,Results!$C12,FALSE)),"",IF(HLOOKUP(AE$2,Monitoring_eng!$A$1:$AT$68,Results!$C12,FALSE)=$I12,$P12,IF(HLOOKUP(AE$2,Monitoring_eng!$A$1:$AT$68,Results!$C12,FALSE)=$K12,$Q12,IF(HLOOKUP(AE$2,Monitoring_eng!$A$1:$AT$68,Results!$C12,FALSE)=$M12,$R12,IF(HLOOKUP(AE$2,Monitoring_eng!$A$1:$AT$68,Results!$C12,FALSE)=$O12,$S12,"CHYBA")))))</f>
        <v>0</v>
      </c>
      <c r="AF12" s="22">
        <f>IF(ISBLANK(HLOOKUP(AF$2,Monitoring_eng!$A$1:$AT$68,Results!$C12,FALSE)),"",IF(HLOOKUP(AF$2,Monitoring_eng!$A$1:$AT$68,Results!$C12,FALSE)=$I12,$P12,IF(HLOOKUP(AF$2,Monitoring_eng!$A$1:$AT$68,Results!$C12,FALSE)=$K12,$Q12,IF(HLOOKUP(AF$2,Monitoring_eng!$A$1:$AT$68,Results!$C12,FALSE)=$M12,$R12,IF(HLOOKUP(AF$2,Monitoring_eng!$A$1:$AT$68,Results!$C12,FALSE)=$O12,$S12,"CHYBA")))))</f>
        <v>1</v>
      </c>
      <c r="AG12" s="22">
        <f>IF(ISBLANK(HLOOKUP(AG$2,Monitoring_eng!$A$1:$AT$68,Results!$C12,FALSE)),"",IF(HLOOKUP(AG$2,Monitoring_eng!$A$1:$AT$68,Results!$C12,FALSE)=$I12,$P12,IF(HLOOKUP(AG$2,Monitoring_eng!$A$1:$AT$68,Results!$C12,FALSE)=$K12,$Q12,IF(HLOOKUP(AG$2,Monitoring_eng!$A$1:$AT$68,Results!$C12,FALSE)=$M12,$R12,IF(HLOOKUP(AG$2,Monitoring_eng!$A$1:$AT$68,Results!$C12,FALSE)=$O12,$S12,"CHYBA")))))</f>
        <v>1</v>
      </c>
      <c r="AH12" s="22">
        <f>IF(ISBLANK(HLOOKUP(AH$2,Monitoring_eng!$A$1:$AT$68,Results!$C12,FALSE)),"",IF(HLOOKUP(AH$2,Monitoring_eng!$A$1:$AT$68,Results!$C12,FALSE)=$I12,$P12,IF(HLOOKUP(AH$2,Monitoring_eng!$A$1:$AT$68,Results!$C12,FALSE)=$K12,$Q12,IF(HLOOKUP(AH$2,Monitoring_eng!$A$1:$AT$68,Results!$C12,FALSE)=$M12,$R12,IF(HLOOKUP(AH$2,Monitoring_eng!$A$1:$AT$68,Results!$C12,FALSE)=$O12,$S12,"CHYBA")))))</f>
        <v>1</v>
      </c>
      <c r="AI12" s="22">
        <f>IF(ISBLANK(HLOOKUP(AI$2,Monitoring_eng!$A$1:$AT$68,Results!$C12,FALSE)),"",IF(HLOOKUP(AI$2,Monitoring_eng!$A$1:$AT$68,Results!$C12,FALSE)=$I12,$P12,IF(HLOOKUP(AI$2,Monitoring_eng!$A$1:$AT$68,Results!$C12,FALSE)=$K12,$Q12,IF(HLOOKUP(AI$2,Monitoring_eng!$A$1:$AT$68,Results!$C12,FALSE)=$M12,$R12,IF(HLOOKUP(AI$2,Monitoring_eng!$A$1:$AT$68,Results!$C12,FALSE)=$O12,$S12,"CHYBA")))))</f>
        <v>1</v>
      </c>
      <c r="AJ12" s="22">
        <f>IF(ISBLANK(HLOOKUP(AJ$2,Monitoring_eng!$A$1:$AT$68,Results!$C12,FALSE)),"",IF(HLOOKUP(AJ$2,Monitoring_eng!$A$1:$AT$68,Results!$C12,FALSE)=$I12,$P12,IF(HLOOKUP(AJ$2,Monitoring_eng!$A$1:$AT$68,Results!$C12,FALSE)=$K12,$Q12,IF(HLOOKUP(AJ$2,Monitoring_eng!$A$1:$AT$68,Results!$C12,FALSE)=$M12,$R12,IF(HLOOKUP(AJ$2,Monitoring_eng!$A$1:$AT$68,Results!$C12,FALSE)=$O12,$S12,"CHYBA")))))</f>
        <v>1</v>
      </c>
      <c r="AK12" s="22">
        <f>IF(ISBLANK(HLOOKUP(AK$2,Monitoring_eng!$A$1:$AT$68,Results!$C12,FALSE)),"",IF(HLOOKUP(AK$2,Monitoring_eng!$A$1:$AT$68,Results!$C12,FALSE)=$I12,$P12,IF(HLOOKUP(AK$2,Monitoring_eng!$A$1:$AT$68,Results!$C12,FALSE)=$K12,$Q12,IF(HLOOKUP(AK$2,Monitoring_eng!$A$1:$AT$68,Results!$C12,FALSE)=$M12,$R12,IF(HLOOKUP(AK$2,Monitoring_eng!$A$1:$AT$68,Results!$C12,FALSE)=$O12,$S12,"CHYBA")))))</f>
        <v>1</v>
      </c>
      <c r="AL12" s="22">
        <f>IF(ISBLANK(HLOOKUP(AL$2,Monitoring_eng!$A$1:$AT$68,Results!$C12,FALSE)),"",IF(HLOOKUP(AL$2,Monitoring_eng!$A$1:$AT$68,Results!$C12,FALSE)=$I12,$P12,IF(HLOOKUP(AL$2,Monitoring_eng!$A$1:$AT$68,Results!$C12,FALSE)=$K12,$Q12,IF(HLOOKUP(AL$2,Monitoring_eng!$A$1:$AT$68,Results!$C12,FALSE)=$M12,$R12,IF(HLOOKUP(AL$2,Monitoring_eng!$A$1:$AT$68,Results!$C12,FALSE)=$O12,$S12,"CHYBA")))))</f>
        <v>1</v>
      </c>
      <c r="AM12" s="22">
        <f>IF(ISBLANK(HLOOKUP(AM$2,Monitoring_eng!$A$1:$AT$68,Results!$C12,FALSE)),"",IF(HLOOKUP(AM$2,Monitoring_eng!$A$1:$AT$68,Results!$C12,FALSE)=$I12,$P12,IF(HLOOKUP(AM$2,Monitoring_eng!$A$1:$AT$68,Results!$C12,FALSE)=$K12,$Q12,IF(HLOOKUP(AM$2,Monitoring_eng!$A$1:$AT$68,Results!$C12,FALSE)=$M12,$R12,IF(HLOOKUP(AM$2,Monitoring_eng!$A$1:$AT$68,Results!$C12,FALSE)=$O12,$S12,"CHYBA")))))</f>
        <v>1</v>
      </c>
      <c r="AN12" s="22">
        <f>IF(ISBLANK(HLOOKUP(AN$2,Monitoring_eng!$A$1:$AT$68,Results!$C12,FALSE)),"",IF(HLOOKUP(AN$2,Monitoring_eng!$A$1:$AT$68,Results!$C12,FALSE)=$I12,$P12,IF(HLOOKUP(AN$2,Monitoring_eng!$A$1:$AT$68,Results!$C12,FALSE)=$K12,$Q12,IF(HLOOKUP(AN$2,Monitoring_eng!$A$1:$AT$68,Results!$C12,FALSE)=$M12,$R12,IF(HLOOKUP(AN$2,Monitoring_eng!$A$1:$AT$68,Results!$C12,FALSE)=$O12,$S12,"CHYBA")))))</f>
        <v>1</v>
      </c>
      <c r="AO12" s="22">
        <f>IF(ISBLANK(HLOOKUP(AO$2,Monitoring_eng!$A$1:$AT$68,Results!$C12,FALSE)),"",IF(HLOOKUP(AO$2,Monitoring_eng!$A$1:$AT$68,Results!$C12,FALSE)=$I12,$P12,IF(HLOOKUP(AO$2,Monitoring_eng!$A$1:$AT$68,Results!$C12,FALSE)=$K12,$Q12,IF(HLOOKUP(AO$2,Monitoring_eng!$A$1:$AT$68,Results!$C12,FALSE)=$M12,$R12,IF(HLOOKUP(AO$2,Monitoring_eng!$A$1:$AT$68,Results!$C12,FALSE)=$O12,$S12,"CHYBA")))))</f>
        <v>1</v>
      </c>
    </row>
    <row r="13" spans="1:41" x14ac:dyDescent="0.3">
      <c r="A13" s="22" t="s">
        <v>396</v>
      </c>
      <c r="B13" s="22" t="s">
        <v>80</v>
      </c>
      <c r="C13" s="22">
        <v>12</v>
      </c>
      <c r="D13" s="23" t="s">
        <v>81</v>
      </c>
      <c r="E13" s="23" t="s">
        <v>306</v>
      </c>
      <c r="F13" s="23" t="s">
        <v>384</v>
      </c>
      <c r="G13" s="22">
        <v>1</v>
      </c>
      <c r="H13" s="22" t="s">
        <v>296</v>
      </c>
      <c r="I13" s="22" t="s">
        <v>49</v>
      </c>
      <c r="J13" s="22" t="s">
        <v>295</v>
      </c>
      <c r="K13" s="22" t="s">
        <v>48</v>
      </c>
      <c r="L13" s="22" t="s">
        <v>310</v>
      </c>
      <c r="M13" s="22" t="s">
        <v>95</v>
      </c>
      <c r="N13" s="22" t="s">
        <v>385</v>
      </c>
      <c r="O13" s="22" t="s">
        <v>385</v>
      </c>
      <c r="P13" s="22">
        <f t="shared" si="0"/>
        <v>1</v>
      </c>
      <c r="Q13" s="22">
        <v>0</v>
      </c>
      <c r="R13" s="22">
        <f t="shared" si="1"/>
        <v>0.5</v>
      </c>
      <c r="S13" s="22" t="s">
        <v>385</v>
      </c>
      <c r="T13" s="22">
        <f>IF(ISBLANK(HLOOKUP(T$2,Monitoring_eng!$A$1:$AT$68,Results!$C13,FALSE)),"",IF(HLOOKUP(T$2,Monitoring_eng!$A$1:$AT$68,Results!$C13,FALSE)=$I13,$P13,IF(HLOOKUP(T$2,Monitoring_eng!$A$1:$AT$68,Results!$C13,FALSE)=$K13,$Q13,IF(HLOOKUP(T$2,Monitoring_eng!$A$1:$AT$68,Results!$C13,FALSE)=$M13,$R13,IF(HLOOKUP(T$2,Monitoring_eng!$A$1:$AT$68,Results!$C13,FALSE)=$O13,$S13,"CHYBA")))))</f>
        <v>1</v>
      </c>
      <c r="U13" s="22">
        <f>IF(ISBLANK(HLOOKUP(U$2,Monitoring_eng!$A$1:$AT$68,Results!$C13,FALSE)),"",IF(HLOOKUP(U$2,Monitoring_eng!$A$1:$AT$68,Results!$C13,FALSE)=$I13,$P13,IF(HLOOKUP(U$2,Monitoring_eng!$A$1:$AT$68,Results!$C13,FALSE)=$K13,$Q13,IF(HLOOKUP(U$2,Monitoring_eng!$A$1:$AT$68,Results!$C13,FALSE)=$M13,$R13,IF(HLOOKUP(U$2,Monitoring_eng!$A$1:$AT$68,Results!$C13,FALSE)=$O13,$S13,"CHYBA")))))</f>
        <v>1</v>
      </c>
      <c r="V13" s="22">
        <f>IF(ISBLANK(HLOOKUP(V$2,Monitoring_eng!$A$1:$AT$68,Results!$C13,FALSE)),"",IF(HLOOKUP(V$2,Monitoring_eng!$A$1:$AT$68,Results!$C13,FALSE)=$I13,$P13,IF(HLOOKUP(V$2,Monitoring_eng!$A$1:$AT$68,Results!$C13,FALSE)=$K13,$Q13,IF(HLOOKUP(V$2,Monitoring_eng!$A$1:$AT$68,Results!$C13,FALSE)=$M13,$R13,IF(HLOOKUP(V$2,Monitoring_eng!$A$1:$AT$68,Results!$C13,FALSE)=$O13,$S13,"CHYBA")))))</f>
        <v>1</v>
      </c>
      <c r="W13" s="22">
        <f>IF(ISBLANK(HLOOKUP(W$2,Monitoring_eng!$A$1:$AT$68,Results!$C13,FALSE)),"",IF(HLOOKUP(W$2,Monitoring_eng!$A$1:$AT$68,Results!$C13,FALSE)=$I13,$P13,IF(HLOOKUP(W$2,Monitoring_eng!$A$1:$AT$68,Results!$C13,FALSE)=$K13,$Q13,IF(HLOOKUP(W$2,Monitoring_eng!$A$1:$AT$68,Results!$C13,FALSE)=$M13,$R13,IF(HLOOKUP(W$2,Monitoring_eng!$A$1:$AT$68,Results!$C13,FALSE)=$O13,$S13,"CHYBA")))))</f>
        <v>1</v>
      </c>
      <c r="X13" s="22">
        <f>IF(ISBLANK(HLOOKUP(X$2,Monitoring_eng!$A$1:$AT$68,Results!$C13,FALSE)),"",IF(HLOOKUP(X$2,Monitoring_eng!$A$1:$AT$68,Results!$C13,FALSE)=$I13,$P13,IF(HLOOKUP(X$2,Monitoring_eng!$A$1:$AT$68,Results!$C13,FALSE)=$K13,$Q13,IF(HLOOKUP(X$2,Monitoring_eng!$A$1:$AT$68,Results!$C13,FALSE)=$M13,$R13,IF(HLOOKUP(X$2,Monitoring_eng!$A$1:$AT$68,Results!$C13,FALSE)=$O13,$S13,"CHYBA")))))</f>
        <v>1</v>
      </c>
      <c r="Y13" s="22">
        <f>IF(ISBLANK(HLOOKUP(Y$2,Monitoring_eng!$A$1:$AT$68,Results!$C13,FALSE)),"",IF(HLOOKUP(Y$2,Monitoring_eng!$A$1:$AT$68,Results!$C13,FALSE)=$I13,$P13,IF(HLOOKUP(Y$2,Monitoring_eng!$A$1:$AT$68,Results!$C13,FALSE)=$K13,$Q13,IF(HLOOKUP(Y$2,Monitoring_eng!$A$1:$AT$68,Results!$C13,FALSE)=$M13,$R13,IF(HLOOKUP(Y$2,Monitoring_eng!$A$1:$AT$68,Results!$C13,FALSE)=$O13,$S13,"CHYBA")))))</f>
        <v>1</v>
      </c>
      <c r="Z13" s="22">
        <f>IF(ISBLANK(HLOOKUP(Z$2,Monitoring_eng!$A$1:$AT$68,Results!$C13,FALSE)),"",IF(HLOOKUP(Z$2,Monitoring_eng!$A$1:$AT$68,Results!$C13,FALSE)=$I13,$P13,IF(HLOOKUP(Z$2,Monitoring_eng!$A$1:$AT$68,Results!$C13,FALSE)=$K13,$Q13,IF(HLOOKUP(Z$2,Monitoring_eng!$A$1:$AT$68,Results!$C13,FALSE)=$M13,$R13,IF(HLOOKUP(Z$2,Monitoring_eng!$A$1:$AT$68,Results!$C13,FALSE)=$O13,$S13,"CHYBA")))))</f>
        <v>1</v>
      </c>
      <c r="AA13" s="22">
        <f>IF(ISBLANK(HLOOKUP(AA$2,Monitoring_eng!$A$1:$AT$68,Results!$C13,FALSE)),"",IF(HLOOKUP(AA$2,Monitoring_eng!$A$1:$AT$68,Results!$C13,FALSE)=$I13,$P13,IF(HLOOKUP(AA$2,Monitoring_eng!$A$1:$AT$68,Results!$C13,FALSE)=$K13,$Q13,IF(HLOOKUP(AA$2,Monitoring_eng!$A$1:$AT$68,Results!$C13,FALSE)=$M13,$R13,IF(HLOOKUP(AA$2,Monitoring_eng!$A$1:$AT$68,Results!$C13,FALSE)=$O13,$S13,"CHYBA")))))</f>
        <v>1</v>
      </c>
      <c r="AB13" s="22">
        <f>IF(ISBLANK(HLOOKUP(AB$2,Monitoring_eng!$A$1:$AT$68,Results!$C13,FALSE)),"",IF(HLOOKUP(AB$2,Monitoring_eng!$A$1:$AT$68,Results!$C13,FALSE)=$I13,$P13,IF(HLOOKUP(AB$2,Monitoring_eng!$A$1:$AT$68,Results!$C13,FALSE)=$K13,$Q13,IF(HLOOKUP(AB$2,Monitoring_eng!$A$1:$AT$68,Results!$C13,FALSE)=$M13,$R13,IF(HLOOKUP(AB$2,Monitoring_eng!$A$1:$AT$68,Results!$C13,FALSE)=$O13,$S13,"CHYBA")))))</f>
        <v>1</v>
      </c>
      <c r="AC13" s="22">
        <f>IF(ISBLANK(HLOOKUP(AC$2,Monitoring_eng!$A$1:$AT$68,Results!$C13,FALSE)),"",IF(HLOOKUP(AC$2,Monitoring_eng!$A$1:$AT$68,Results!$C13,FALSE)=$I13,$P13,IF(HLOOKUP(AC$2,Monitoring_eng!$A$1:$AT$68,Results!$C13,FALSE)=$K13,$Q13,IF(HLOOKUP(AC$2,Monitoring_eng!$A$1:$AT$68,Results!$C13,FALSE)=$M13,$R13,IF(HLOOKUP(AC$2,Monitoring_eng!$A$1:$AT$68,Results!$C13,FALSE)=$O13,$S13,"CHYBA")))))</f>
        <v>1</v>
      </c>
      <c r="AD13" s="22">
        <f>IF(ISBLANK(HLOOKUP(AD$2,Monitoring_eng!$A$1:$AT$68,Results!$C13,FALSE)),"",IF(HLOOKUP(AD$2,Monitoring_eng!$A$1:$AT$68,Results!$C13,FALSE)=$I13,$P13,IF(HLOOKUP(AD$2,Monitoring_eng!$A$1:$AT$68,Results!$C13,FALSE)=$K13,$Q13,IF(HLOOKUP(AD$2,Monitoring_eng!$A$1:$AT$68,Results!$C13,FALSE)=$M13,$R13,IF(HLOOKUP(AD$2,Monitoring_eng!$A$1:$AT$68,Results!$C13,FALSE)=$O13,$S13,"CHYBA")))))</f>
        <v>1</v>
      </c>
      <c r="AE13" s="22">
        <f>IF(ISBLANK(HLOOKUP(AE$2,Monitoring_eng!$A$1:$AT$68,Results!$C13,FALSE)),"",IF(HLOOKUP(AE$2,Monitoring_eng!$A$1:$AT$68,Results!$C13,FALSE)=$I13,$P13,IF(HLOOKUP(AE$2,Monitoring_eng!$A$1:$AT$68,Results!$C13,FALSE)=$K13,$Q13,IF(HLOOKUP(AE$2,Monitoring_eng!$A$1:$AT$68,Results!$C13,FALSE)=$M13,$R13,IF(HLOOKUP(AE$2,Monitoring_eng!$A$1:$AT$68,Results!$C13,FALSE)=$O13,$S13,"CHYBA")))))</f>
        <v>1</v>
      </c>
      <c r="AF13" s="22">
        <f>IF(ISBLANK(HLOOKUP(AF$2,Monitoring_eng!$A$1:$AT$68,Results!$C13,FALSE)),"",IF(HLOOKUP(AF$2,Monitoring_eng!$A$1:$AT$68,Results!$C13,FALSE)=$I13,$P13,IF(HLOOKUP(AF$2,Monitoring_eng!$A$1:$AT$68,Results!$C13,FALSE)=$K13,$Q13,IF(HLOOKUP(AF$2,Monitoring_eng!$A$1:$AT$68,Results!$C13,FALSE)=$M13,$R13,IF(HLOOKUP(AF$2,Monitoring_eng!$A$1:$AT$68,Results!$C13,FALSE)=$O13,$S13,"CHYBA")))))</f>
        <v>1</v>
      </c>
      <c r="AG13" s="22">
        <f>IF(ISBLANK(HLOOKUP(AG$2,Monitoring_eng!$A$1:$AT$68,Results!$C13,FALSE)),"",IF(HLOOKUP(AG$2,Monitoring_eng!$A$1:$AT$68,Results!$C13,FALSE)=$I13,$P13,IF(HLOOKUP(AG$2,Monitoring_eng!$A$1:$AT$68,Results!$C13,FALSE)=$K13,$Q13,IF(HLOOKUP(AG$2,Monitoring_eng!$A$1:$AT$68,Results!$C13,FALSE)=$M13,$R13,IF(HLOOKUP(AG$2,Monitoring_eng!$A$1:$AT$68,Results!$C13,FALSE)=$O13,$S13,"CHYBA")))))</f>
        <v>1</v>
      </c>
      <c r="AH13" s="22">
        <f>IF(ISBLANK(HLOOKUP(AH$2,Monitoring_eng!$A$1:$AT$68,Results!$C13,FALSE)),"",IF(HLOOKUP(AH$2,Monitoring_eng!$A$1:$AT$68,Results!$C13,FALSE)=$I13,$P13,IF(HLOOKUP(AH$2,Monitoring_eng!$A$1:$AT$68,Results!$C13,FALSE)=$K13,$Q13,IF(HLOOKUP(AH$2,Monitoring_eng!$A$1:$AT$68,Results!$C13,FALSE)=$M13,$R13,IF(HLOOKUP(AH$2,Monitoring_eng!$A$1:$AT$68,Results!$C13,FALSE)=$O13,$S13,"CHYBA")))))</f>
        <v>1</v>
      </c>
      <c r="AI13" s="22">
        <f>IF(ISBLANK(HLOOKUP(AI$2,Monitoring_eng!$A$1:$AT$68,Results!$C13,FALSE)),"",IF(HLOOKUP(AI$2,Monitoring_eng!$A$1:$AT$68,Results!$C13,FALSE)=$I13,$P13,IF(HLOOKUP(AI$2,Monitoring_eng!$A$1:$AT$68,Results!$C13,FALSE)=$K13,$Q13,IF(HLOOKUP(AI$2,Monitoring_eng!$A$1:$AT$68,Results!$C13,FALSE)=$M13,$R13,IF(HLOOKUP(AI$2,Monitoring_eng!$A$1:$AT$68,Results!$C13,FALSE)=$O13,$S13,"CHYBA")))))</f>
        <v>1</v>
      </c>
      <c r="AJ13" s="22">
        <f>IF(ISBLANK(HLOOKUP(AJ$2,Monitoring_eng!$A$1:$AT$68,Results!$C13,FALSE)),"",IF(HLOOKUP(AJ$2,Monitoring_eng!$A$1:$AT$68,Results!$C13,FALSE)=$I13,$P13,IF(HLOOKUP(AJ$2,Monitoring_eng!$A$1:$AT$68,Results!$C13,FALSE)=$K13,$Q13,IF(HLOOKUP(AJ$2,Monitoring_eng!$A$1:$AT$68,Results!$C13,FALSE)=$M13,$R13,IF(HLOOKUP(AJ$2,Monitoring_eng!$A$1:$AT$68,Results!$C13,FALSE)=$O13,$S13,"CHYBA")))))</f>
        <v>1</v>
      </c>
      <c r="AK13" s="22">
        <f>IF(ISBLANK(HLOOKUP(AK$2,Monitoring_eng!$A$1:$AT$68,Results!$C13,FALSE)),"",IF(HLOOKUP(AK$2,Monitoring_eng!$A$1:$AT$68,Results!$C13,FALSE)=$I13,$P13,IF(HLOOKUP(AK$2,Monitoring_eng!$A$1:$AT$68,Results!$C13,FALSE)=$K13,$Q13,IF(HLOOKUP(AK$2,Monitoring_eng!$A$1:$AT$68,Results!$C13,FALSE)=$M13,$R13,IF(HLOOKUP(AK$2,Monitoring_eng!$A$1:$AT$68,Results!$C13,FALSE)=$O13,$S13,"CHYBA")))))</f>
        <v>1</v>
      </c>
      <c r="AL13" s="22">
        <f>IF(ISBLANK(HLOOKUP(AL$2,Monitoring_eng!$A$1:$AT$68,Results!$C13,FALSE)),"",IF(HLOOKUP(AL$2,Monitoring_eng!$A$1:$AT$68,Results!$C13,FALSE)=$I13,$P13,IF(HLOOKUP(AL$2,Monitoring_eng!$A$1:$AT$68,Results!$C13,FALSE)=$K13,$Q13,IF(HLOOKUP(AL$2,Monitoring_eng!$A$1:$AT$68,Results!$C13,FALSE)=$M13,$R13,IF(HLOOKUP(AL$2,Monitoring_eng!$A$1:$AT$68,Results!$C13,FALSE)=$O13,$S13,"CHYBA")))))</f>
        <v>1</v>
      </c>
      <c r="AM13" s="22">
        <f>IF(ISBLANK(HLOOKUP(AM$2,Monitoring_eng!$A$1:$AT$68,Results!$C13,FALSE)),"",IF(HLOOKUP(AM$2,Monitoring_eng!$A$1:$AT$68,Results!$C13,FALSE)=$I13,$P13,IF(HLOOKUP(AM$2,Monitoring_eng!$A$1:$AT$68,Results!$C13,FALSE)=$K13,$Q13,IF(HLOOKUP(AM$2,Monitoring_eng!$A$1:$AT$68,Results!$C13,FALSE)=$M13,$R13,IF(HLOOKUP(AM$2,Monitoring_eng!$A$1:$AT$68,Results!$C13,FALSE)=$O13,$S13,"CHYBA")))))</f>
        <v>1</v>
      </c>
      <c r="AN13" s="22">
        <f>IF(ISBLANK(HLOOKUP(AN$2,Monitoring_eng!$A$1:$AT$68,Results!$C13,FALSE)),"",IF(HLOOKUP(AN$2,Monitoring_eng!$A$1:$AT$68,Results!$C13,FALSE)=$I13,$P13,IF(HLOOKUP(AN$2,Monitoring_eng!$A$1:$AT$68,Results!$C13,FALSE)=$K13,$Q13,IF(HLOOKUP(AN$2,Monitoring_eng!$A$1:$AT$68,Results!$C13,FALSE)=$M13,$R13,IF(HLOOKUP(AN$2,Monitoring_eng!$A$1:$AT$68,Results!$C13,FALSE)=$O13,$S13,"CHYBA")))))</f>
        <v>1</v>
      </c>
      <c r="AO13" s="22">
        <f>IF(ISBLANK(HLOOKUP(AO$2,Monitoring_eng!$A$1:$AT$68,Results!$C13,FALSE)),"",IF(HLOOKUP(AO$2,Monitoring_eng!$A$1:$AT$68,Results!$C13,FALSE)=$I13,$P13,IF(HLOOKUP(AO$2,Monitoring_eng!$A$1:$AT$68,Results!$C13,FALSE)=$K13,$Q13,IF(HLOOKUP(AO$2,Monitoring_eng!$A$1:$AT$68,Results!$C13,FALSE)=$M13,$R13,IF(HLOOKUP(AO$2,Monitoring_eng!$A$1:$AT$68,Results!$C13,FALSE)=$O13,$S13,"CHYBA")))))</f>
        <v>1</v>
      </c>
    </row>
    <row r="14" spans="1:41" x14ac:dyDescent="0.3">
      <c r="A14" s="22" t="s">
        <v>397</v>
      </c>
      <c r="B14" s="22" t="s">
        <v>83</v>
      </c>
      <c r="C14" s="22">
        <v>13</v>
      </c>
      <c r="D14" s="23" t="s">
        <v>84</v>
      </c>
      <c r="E14" s="23" t="s">
        <v>307</v>
      </c>
      <c r="F14" s="23" t="s">
        <v>384</v>
      </c>
      <c r="G14" s="22">
        <v>1</v>
      </c>
      <c r="H14" s="22" t="s">
        <v>296</v>
      </c>
      <c r="I14" s="22" t="s">
        <v>49</v>
      </c>
      <c r="J14" s="22" t="s">
        <v>295</v>
      </c>
      <c r="K14" s="22" t="s">
        <v>48</v>
      </c>
      <c r="L14" s="22" t="s">
        <v>310</v>
      </c>
      <c r="M14" s="22" t="s">
        <v>95</v>
      </c>
      <c r="N14" s="22" t="s">
        <v>385</v>
      </c>
      <c r="O14" s="22" t="s">
        <v>385</v>
      </c>
      <c r="P14" s="22">
        <f t="shared" si="0"/>
        <v>1</v>
      </c>
      <c r="Q14" s="22">
        <v>0</v>
      </c>
      <c r="R14" s="22">
        <f t="shared" si="1"/>
        <v>0.5</v>
      </c>
      <c r="S14" s="22" t="s">
        <v>385</v>
      </c>
      <c r="T14" s="22">
        <f>IF(ISBLANK(HLOOKUP(T$2,Monitoring_eng!$A$1:$AT$68,Results!$C14,FALSE)),"",IF(HLOOKUP(T$2,Monitoring_eng!$A$1:$AT$68,Results!$C14,FALSE)=$I14,$P14,IF(HLOOKUP(T$2,Monitoring_eng!$A$1:$AT$68,Results!$C14,FALSE)=$K14,$Q14,IF(HLOOKUP(T$2,Monitoring_eng!$A$1:$AT$68,Results!$C14,FALSE)=$M14,$R14,IF(HLOOKUP(T$2,Monitoring_eng!$A$1:$AT$68,Results!$C14,FALSE)=$O14,$S14,"CHYBA")))))</f>
        <v>1</v>
      </c>
      <c r="U14" s="22">
        <f>IF(ISBLANK(HLOOKUP(U$2,Monitoring_eng!$A$1:$AT$68,Results!$C14,FALSE)),"",IF(HLOOKUP(U$2,Monitoring_eng!$A$1:$AT$68,Results!$C14,FALSE)=$I14,$P14,IF(HLOOKUP(U$2,Monitoring_eng!$A$1:$AT$68,Results!$C14,FALSE)=$K14,$Q14,IF(HLOOKUP(U$2,Monitoring_eng!$A$1:$AT$68,Results!$C14,FALSE)=$M14,$R14,IF(HLOOKUP(U$2,Monitoring_eng!$A$1:$AT$68,Results!$C14,FALSE)=$O14,$S14,"CHYBA")))))</f>
        <v>1</v>
      </c>
      <c r="V14" s="22">
        <f>IF(ISBLANK(HLOOKUP(V$2,Monitoring_eng!$A$1:$AT$68,Results!$C14,FALSE)),"",IF(HLOOKUP(V$2,Monitoring_eng!$A$1:$AT$68,Results!$C14,FALSE)=$I14,$P14,IF(HLOOKUP(V$2,Monitoring_eng!$A$1:$AT$68,Results!$C14,FALSE)=$K14,$Q14,IF(HLOOKUP(V$2,Monitoring_eng!$A$1:$AT$68,Results!$C14,FALSE)=$M14,$R14,IF(HLOOKUP(V$2,Monitoring_eng!$A$1:$AT$68,Results!$C14,FALSE)=$O14,$S14,"CHYBA")))))</f>
        <v>1</v>
      </c>
      <c r="W14" s="22">
        <f>IF(ISBLANK(HLOOKUP(W$2,Monitoring_eng!$A$1:$AT$68,Results!$C14,FALSE)),"",IF(HLOOKUP(W$2,Monitoring_eng!$A$1:$AT$68,Results!$C14,FALSE)=$I14,$P14,IF(HLOOKUP(W$2,Monitoring_eng!$A$1:$AT$68,Results!$C14,FALSE)=$K14,$Q14,IF(HLOOKUP(W$2,Monitoring_eng!$A$1:$AT$68,Results!$C14,FALSE)=$M14,$R14,IF(HLOOKUP(W$2,Monitoring_eng!$A$1:$AT$68,Results!$C14,FALSE)=$O14,$S14,"CHYBA")))))</f>
        <v>0</v>
      </c>
      <c r="X14" s="22">
        <f>IF(ISBLANK(HLOOKUP(X$2,Monitoring_eng!$A$1:$AT$68,Results!$C14,FALSE)),"",IF(HLOOKUP(X$2,Monitoring_eng!$A$1:$AT$68,Results!$C14,FALSE)=$I14,$P14,IF(HLOOKUP(X$2,Monitoring_eng!$A$1:$AT$68,Results!$C14,FALSE)=$K14,$Q14,IF(HLOOKUP(X$2,Monitoring_eng!$A$1:$AT$68,Results!$C14,FALSE)=$M14,$R14,IF(HLOOKUP(X$2,Monitoring_eng!$A$1:$AT$68,Results!$C14,FALSE)=$O14,$S14,"CHYBA")))))</f>
        <v>1</v>
      </c>
      <c r="Y14" s="22">
        <f>IF(ISBLANK(HLOOKUP(Y$2,Monitoring_eng!$A$1:$AT$68,Results!$C14,FALSE)),"",IF(HLOOKUP(Y$2,Monitoring_eng!$A$1:$AT$68,Results!$C14,FALSE)=$I14,$P14,IF(HLOOKUP(Y$2,Monitoring_eng!$A$1:$AT$68,Results!$C14,FALSE)=$K14,$Q14,IF(HLOOKUP(Y$2,Monitoring_eng!$A$1:$AT$68,Results!$C14,FALSE)=$M14,$R14,IF(HLOOKUP(Y$2,Monitoring_eng!$A$1:$AT$68,Results!$C14,FALSE)=$O14,$S14,"CHYBA")))))</f>
        <v>1</v>
      </c>
      <c r="Z14" s="22">
        <f>IF(ISBLANK(HLOOKUP(Z$2,Monitoring_eng!$A$1:$AT$68,Results!$C14,FALSE)),"",IF(HLOOKUP(Z$2,Monitoring_eng!$A$1:$AT$68,Results!$C14,FALSE)=$I14,$P14,IF(HLOOKUP(Z$2,Monitoring_eng!$A$1:$AT$68,Results!$C14,FALSE)=$K14,$Q14,IF(HLOOKUP(Z$2,Monitoring_eng!$A$1:$AT$68,Results!$C14,FALSE)=$M14,$R14,IF(HLOOKUP(Z$2,Monitoring_eng!$A$1:$AT$68,Results!$C14,FALSE)=$O14,$S14,"CHYBA")))))</f>
        <v>1</v>
      </c>
      <c r="AA14" s="22">
        <f>IF(ISBLANK(HLOOKUP(AA$2,Monitoring_eng!$A$1:$AT$68,Results!$C14,FALSE)),"",IF(HLOOKUP(AA$2,Monitoring_eng!$A$1:$AT$68,Results!$C14,FALSE)=$I14,$P14,IF(HLOOKUP(AA$2,Monitoring_eng!$A$1:$AT$68,Results!$C14,FALSE)=$K14,$Q14,IF(HLOOKUP(AA$2,Monitoring_eng!$A$1:$AT$68,Results!$C14,FALSE)=$M14,$R14,IF(HLOOKUP(AA$2,Monitoring_eng!$A$1:$AT$68,Results!$C14,FALSE)=$O14,$S14,"CHYBA")))))</f>
        <v>1</v>
      </c>
      <c r="AB14" s="22">
        <f>IF(ISBLANK(HLOOKUP(AB$2,Monitoring_eng!$A$1:$AT$68,Results!$C14,FALSE)),"",IF(HLOOKUP(AB$2,Monitoring_eng!$A$1:$AT$68,Results!$C14,FALSE)=$I14,$P14,IF(HLOOKUP(AB$2,Monitoring_eng!$A$1:$AT$68,Results!$C14,FALSE)=$K14,$Q14,IF(HLOOKUP(AB$2,Monitoring_eng!$A$1:$AT$68,Results!$C14,FALSE)=$M14,$R14,IF(HLOOKUP(AB$2,Monitoring_eng!$A$1:$AT$68,Results!$C14,FALSE)=$O14,$S14,"CHYBA")))))</f>
        <v>0</v>
      </c>
      <c r="AC14" s="22">
        <f>IF(ISBLANK(HLOOKUP(AC$2,Monitoring_eng!$A$1:$AT$68,Results!$C14,FALSE)),"",IF(HLOOKUP(AC$2,Monitoring_eng!$A$1:$AT$68,Results!$C14,FALSE)=$I14,$P14,IF(HLOOKUP(AC$2,Monitoring_eng!$A$1:$AT$68,Results!$C14,FALSE)=$K14,$Q14,IF(HLOOKUP(AC$2,Monitoring_eng!$A$1:$AT$68,Results!$C14,FALSE)=$M14,$R14,IF(HLOOKUP(AC$2,Monitoring_eng!$A$1:$AT$68,Results!$C14,FALSE)=$O14,$S14,"CHYBA")))))</f>
        <v>1</v>
      </c>
      <c r="AD14" s="22">
        <f>IF(ISBLANK(HLOOKUP(AD$2,Monitoring_eng!$A$1:$AT$68,Results!$C14,FALSE)),"",IF(HLOOKUP(AD$2,Monitoring_eng!$A$1:$AT$68,Results!$C14,FALSE)=$I14,$P14,IF(HLOOKUP(AD$2,Monitoring_eng!$A$1:$AT$68,Results!$C14,FALSE)=$K14,$Q14,IF(HLOOKUP(AD$2,Monitoring_eng!$A$1:$AT$68,Results!$C14,FALSE)=$M14,$R14,IF(HLOOKUP(AD$2,Monitoring_eng!$A$1:$AT$68,Results!$C14,FALSE)=$O14,$S14,"CHYBA")))))</f>
        <v>0</v>
      </c>
      <c r="AE14" s="22">
        <f>IF(ISBLANK(HLOOKUP(AE$2,Monitoring_eng!$A$1:$AT$68,Results!$C14,FALSE)),"",IF(HLOOKUP(AE$2,Monitoring_eng!$A$1:$AT$68,Results!$C14,FALSE)=$I14,$P14,IF(HLOOKUP(AE$2,Monitoring_eng!$A$1:$AT$68,Results!$C14,FALSE)=$K14,$Q14,IF(HLOOKUP(AE$2,Monitoring_eng!$A$1:$AT$68,Results!$C14,FALSE)=$M14,$R14,IF(HLOOKUP(AE$2,Monitoring_eng!$A$1:$AT$68,Results!$C14,FALSE)=$O14,$S14,"CHYBA")))))</f>
        <v>1</v>
      </c>
      <c r="AF14" s="22">
        <f>IF(ISBLANK(HLOOKUP(AF$2,Monitoring_eng!$A$1:$AT$68,Results!$C14,FALSE)),"",IF(HLOOKUP(AF$2,Monitoring_eng!$A$1:$AT$68,Results!$C14,FALSE)=$I14,$P14,IF(HLOOKUP(AF$2,Monitoring_eng!$A$1:$AT$68,Results!$C14,FALSE)=$K14,$Q14,IF(HLOOKUP(AF$2,Monitoring_eng!$A$1:$AT$68,Results!$C14,FALSE)=$M14,$R14,IF(HLOOKUP(AF$2,Monitoring_eng!$A$1:$AT$68,Results!$C14,FALSE)=$O14,$S14,"CHYBA")))))</f>
        <v>1</v>
      </c>
      <c r="AG14" s="22">
        <f>IF(ISBLANK(HLOOKUP(AG$2,Monitoring_eng!$A$1:$AT$68,Results!$C14,FALSE)),"",IF(HLOOKUP(AG$2,Monitoring_eng!$A$1:$AT$68,Results!$C14,FALSE)=$I14,$P14,IF(HLOOKUP(AG$2,Monitoring_eng!$A$1:$AT$68,Results!$C14,FALSE)=$K14,$Q14,IF(HLOOKUP(AG$2,Monitoring_eng!$A$1:$AT$68,Results!$C14,FALSE)=$M14,$R14,IF(HLOOKUP(AG$2,Monitoring_eng!$A$1:$AT$68,Results!$C14,FALSE)=$O14,$S14,"CHYBA")))))</f>
        <v>1</v>
      </c>
      <c r="AH14" s="22">
        <f>IF(ISBLANK(HLOOKUP(AH$2,Monitoring_eng!$A$1:$AT$68,Results!$C14,FALSE)),"",IF(HLOOKUP(AH$2,Monitoring_eng!$A$1:$AT$68,Results!$C14,FALSE)=$I14,$P14,IF(HLOOKUP(AH$2,Monitoring_eng!$A$1:$AT$68,Results!$C14,FALSE)=$K14,$Q14,IF(HLOOKUP(AH$2,Monitoring_eng!$A$1:$AT$68,Results!$C14,FALSE)=$M14,$R14,IF(HLOOKUP(AH$2,Monitoring_eng!$A$1:$AT$68,Results!$C14,FALSE)=$O14,$S14,"CHYBA")))))</f>
        <v>1</v>
      </c>
      <c r="AI14" s="22">
        <f>IF(ISBLANK(HLOOKUP(AI$2,Monitoring_eng!$A$1:$AT$68,Results!$C14,FALSE)),"",IF(HLOOKUP(AI$2,Monitoring_eng!$A$1:$AT$68,Results!$C14,FALSE)=$I14,$P14,IF(HLOOKUP(AI$2,Monitoring_eng!$A$1:$AT$68,Results!$C14,FALSE)=$K14,$Q14,IF(HLOOKUP(AI$2,Monitoring_eng!$A$1:$AT$68,Results!$C14,FALSE)=$M14,$R14,IF(HLOOKUP(AI$2,Monitoring_eng!$A$1:$AT$68,Results!$C14,FALSE)=$O14,$S14,"CHYBA")))))</f>
        <v>1</v>
      </c>
      <c r="AJ14" s="22">
        <f>IF(ISBLANK(HLOOKUP(AJ$2,Monitoring_eng!$A$1:$AT$68,Results!$C14,FALSE)),"",IF(HLOOKUP(AJ$2,Monitoring_eng!$A$1:$AT$68,Results!$C14,FALSE)=$I14,$P14,IF(HLOOKUP(AJ$2,Monitoring_eng!$A$1:$AT$68,Results!$C14,FALSE)=$K14,$Q14,IF(HLOOKUP(AJ$2,Monitoring_eng!$A$1:$AT$68,Results!$C14,FALSE)=$M14,$R14,IF(HLOOKUP(AJ$2,Monitoring_eng!$A$1:$AT$68,Results!$C14,FALSE)=$O14,$S14,"CHYBA")))))</f>
        <v>1</v>
      </c>
      <c r="AK14" s="22">
        <f>IF(ISBLANK(HLOOKUP(AK$2,Monitoring_eng!$A$1:$AT$68,Results!$C14,FALSE)),"",IF(HLOOKUP(AK$2,Monitoring_eng!$A$1:$AT$68,Results!$C14,FALSE)=$I14,$P14,IF(HLOOKUP(AK$2,Monitoring_eng!$A$1:$AT$68,Results!$C14,FALSE)=$K14,$Q14,IF(HLOOKUP(AK$2,Monitoring_eng!$A$1:$AT$68,Results!$C14,FALSE)=$M14,$R14,IF(HLOOKUP(AK$2,Monitoring_eng!$A$1:$AT$68,Results!$C14,FALSE)=$O14,$S14,"CHYBA")))))</f>
        <v>1</v>
      </c>
      <c r="AL14" s="22">
        <f>IF(ISBLANK(HLOOKUP(AL$2,Monitoring_eng!$A$1:$AT$68,Results!$C14,FALSE)),"",IF(HLOOKUP(AL$2,Monitoring_eng!$A$1:$AT$68,Results!$C14,FALSE)=$I14,$P14,IF(HLOOKUP(AL$2,Monitoring_eng!$A$1:$AT$68,Results!$C14,FALSE)=$K14,$Q14,IF(HLOOKUP(AL$2,Monitoring_eng!$A$1:$AT$68,Results!$C14,FALSE)=$M14,$R14,IF(HLOOKUP(AL$2,Monitoring_eng!$A$1:$AT$68,Results!$C14,FALSE)=$O14,$S14,"CHYBA")))))</f>
        <v>1</v>
      </c>
      <c r="AM14" s="22">
        <f>IF(ISBLANK(HLOOKUP(AM$2,Monitoring_eng!$A$1:$AT$68,Results!$C14,FALSE)),"",IF(HLOOKUP(AM$2,Monitoring_eng!$A$1:$AT$68,Results!$C14,FALSE)=$I14,$P14,IF(HLOOKUP(AM$2,Monitoring_eng!$A$1:$AT$68,Results!$C14,FALSE)=$K14,$Q14,IF(HLOOKUP(AM$2,Monitoring_eng!$A$1:$AT$68,Results!$C14,FALSE)=$M14,$R14,IF(HLOOKUP(AM$2,Monitoring_eng!$A$1:$AT$68,Results!$C14,FALSE)=$O14,$S14,"CHYBA")))))</f>
        <v>1</v>
      </c>
      <c r="AN14" s="22">
        <f>IF(ISBLANK(HLOOKUP(AN$2,Monitoring_eng!$A$1:$AT$68,Results!$C14,FALSE)),"",IF(HLOOKUP(AN$2,Monitoring_eng!$A$1:$AT$68,Results!$C14,FALSE)=$I14,$P14,IF(HLOOKUP(AN$2,Monitoring_eng!$A$1:$AT$68,Results!$C14,FALSE)=$K14,$Q14,IF(HLOOKUP(AN$2,Monitoring_eng!$A$1:$AT$68,Results!$C14,FALSE)=$M14,$R14,IF(HLOOKUP(AN$2,Monitoring_eng!$A$1:$AT$68,Results!$C14,FALSE)=$O14,$S14,"CHYBA")))))</f>
        <v>1</v>
      </c>
      <c r="AO14" s="22">
        <f>IF(ISBLANK(HLOOKUP(AO$2,Monitoring_eng!$A$1:$AT$68,Results!$C14,FALSE)),"",IF(HLOOKUP(AO$2,Monitoring_eng!$A$1:$AT$68,Results!$C14,FALSE)=$I14,$P14,IF(HLOOKUP(AO$2,Monitoring_eng!$A$1:$AT$68,Results!$C14,FALSE)=$K14,$Q14,IF(HLOOKUP(AO$2,Monitoring_eng!$A$1:$AT$68,Results!$C14,FALSE)=$M14,$R14,IF(HLOOKUP(AO$2,Monitoring_eng!$A$1:$AT$68,Results!$C14,FALSE)=$O14,$S14,"CHYBA")))))</f>
        <v>1</v>
      </c>
    </row>
    <row r="15" spans="1:41" x14ac:dyDescent="0.3">
      <c r="A15" s="22" t="s">
        <v>398</v>
      </c>
      <c r="B15" s="22" t="s">
        <v>88</v>
      </c>
      <c r="C15" s="22">
        <v>14</v>
      </c>
      <c r="D15" s="23" t="s">
        <v>89</v>
      </c>
      <c r="E15" s="23" t="s">
        <v>308</v>
      </c>
      <c r="F15" s="23" t="s">
        <v>384</v>
      </c>
      <c r="G15" s="22">
        <v>1</v>
      </c>
      <c r="H15" s="22" t="s">
        <v>296</v>
      </c>
      <c r="I15" s="22" t="s">
        <v>49</v>
      </c>
      <c r="J15" s="22" t="s">
        <v>295</v>
      </c>
      <c r="K15" s="22" t="s">
        <v>48</v>
      </c>
      <c r="L15" s="22" t="s">
        <v>310</v>
      </c>
      <c r="M15" s="22" t="s">
        <v>95</v>
      </c>
      <c r="N15" s="22" t="s">
        <v>385</v>
      </c>
      <c r="O15" s="22" t="s">
        <v>385</v>
      </c>
      <c r="P15" s="22">
        <f t="shared" si="0"/>
        <v>1</v>
      </c>
      <c r="Q15" s="22">
        <v>0</v>
      </c>
      <c r="R15" s="22">
        <f t="shared" si="1"/>
        <v>0.5</v>
      </c>
      <c r="S15" s="22" t="s">
        <v>385</v>
      </c>
      <c r="T15" s="22">
        <f>IF(ISBLANK(HLOOKUP(T$2,Monitoring_eng!$A$1:$AT$68,Results!$C15,FALSE)),"",IF(HLOOKUP(T$2,Monitoring_eng!$A$1:$AT$68,Results!$C15,FALSE)=$I15,$P15,IF(HLOOKUP(T$2,Monitoring_eng!$A$1:$AT$68,Results!$C15,FALSE)=$K15,$Q15,IF(HLOOKUP(T$2,Monitoring_eng!$A$1:$AT$68,Results!$C15,FALSE)=$M15,$R15,IF(HLOOKUP(T$2,Monitoring_eng!$A$1:$AT$68,Results!$C15,FALSE)=$O15,$S15,"CHYBA")))))</f>
        <v>1</v>
      </c>
      <c r="U15" s="22">
        <f>IF(ISBLANK(HLOOKUP(U$2,Monitoring_eng!$A$1:$AT$68,Results!$C15,FALSE)),"",IF(HLOOKUP(U$2,Monitoring_eng!$A$1:$AT$68,Results!$C15,FALSE)=$I15,$P15,IF(HLOOKUP(U$2,Monitoring_eng!$A$1:$AT$68,Results!$C15,FALSE)=$K15,$Q15,IF(HLOOKUP(U$2,Monitoring_eng!$A$1:$AT$68,Results!$C15,FALSE)=$M15,$R15,IF(HLOOKUP(U$2,Monitoring_eng!$A$1:$AT$68,Results!$C15,FALSE)=$O15,$S15,"CHYBA")))))</f>
        <v>1</v>
      </c>
      <c r="V15" s="22">
        <f>IF(ISBLANK(HLOOKUP(V$2,Monitoring_eng!$A$1:$AT$68,Results!$C15,FALSE)),"",IF(HLOOKUP(V$2,Monitoring_eng!$A$1:$AT$68,Results!$C15,FALSE)=$I15,$P15,IF(HLOOKUP(V$2,Monitoring_eng!$A$1:$AT$68,Results!$C15,FALSE)=$K15,$Q15,IF(HLOOKUP(V$2,Monitoring_eng!$A$1:$AT$68,Results!$C15,FALSE)=$M15,$R15,IF(HLOOKUP(V$2,Monitoring_eng!$A$1:$AT$68,Results!$C15,FALSE)=$O15,$S15,"CHYBA")))))</f>
        <v>1</v>
      </c>
      <c r="W15" s="22">
        <f>IF(ISBLANK(HLOOKUP(W$2,Monitoring_eng!$A$1:$AT$68,Results!$C15,FALSE)),"",IF(HLOOKUP(W$2,Monitoring_eng!$A$1:$AT$68,Results!$C15,FALSE)=$I15,$P15,IF(HLOOKUP(W$2,Monitoring_eng!$A$1:$AT$68,Results!$C15,FALSE)=$K15,$Q15,IF(HLOOKUP(W$2,Monitoring_eng!$A$1:$AT$68,Results!$C15,FALSE)=$M15,$R15,IF(HLOOKUP(W$2,Monitoring_eng!$A$1:$AT$68,Results!$C15,FALSE)=$O15,$S15,"CHYBA")))))</f>
        <v>1</v>
      </c>
      <c r="X15" s="22">
        <f>IF(ISBLANK(HLOOKUP(X$2,Monitoring_eng!$A$1:$AT$68,Results!$C15,FALSE)),"",IF(HLOOKUP(X$2,Monitoring_eng!$A$1:$AT$68,Results!$C15,FALSE)=$I15,$P15,IF(HLOOKUP(X$2,Monitoring_eng!$A$1:$AT$68,Results!$C15,FALSE)=$K15,$Q15,IF(HLOOKUP(X$2,Monitoring_eng!$A$1:$AT$68,Results!$C15,FALSE)=$M15,$R15,IF(HLOOKUP(X$2,Monitoring_eng!$A$1:$AT$68,Results!$C15,FALSE)=$O15,$S15,"CHYBA")))))</f>
        <v>1</v>
      </c>
      <c r="Y15" s="22">
        <f>IF(ISBLANK(HLOOKUP(Y$2,Monitoring_eng!$A$1:$AT$68,Results!$C15,FALSE)),"",IF(HLOOKUP(Y$2,Monitoring_eng!$A$1:$AT$68,Results!$C15,FALSE)=$I15,$P15,IF(HLOOKUP(Y$2,Monitoring_eng!$A$1:$AT$68,Results!$C15,FALSE)=$K15,$Q15,IF(HLOOKUP(Y$2,Monitoring_eng!$A$1:$AT$68,Results!$C15,FALSE)=$M15,$R15,IF(HLOOKUP(Y$2,Monitoring_eng!$A$1:$AT$68,Results!$C15,FALSE)=$O15,$S15,"CHYBA")))))</f>
        <v>1</v>
      </c>
      <c r="Z15" s="22">
        <f>IF(ISBLANK(HLOOKUP(Z$2,Monitoring_eng!$A$1:$AT$68,Results!$C15,FALSE)),"",IF(HLOOKUP(Z$2,Monitoring_eng!$A$1:$AT$68,Results!$C15,FALSE)=$I15,$P15,IF(HLOOKUP(Z$2,Monitoring_eng!$A$1:$AT$68,Results!$C15,FALSE)=$K15,$Q15,IF(HLOOKUP(Z$2,Monitoring_eng!$A$1:$AT$68,Results!$C15,FALSE)=$M15,$R15,IF(HLOOKUP(Z$2,Monitoring_eng!$A$1:$AT$68,Results!$C15,FALSE)=$O15,$S15,"CHYBA")))))</f>
        <v>1</v>
      </c>
      <c r="AA15" s="22">
        <f>IF(ISBLANK(HLOOKUP(AA$2,Monitoring_eng!$A$1:$AT$68,Results!$C15,FALSE)),"",IF(HLOOKUP(AA$2,Monitoring_eng!$A$1:$AT$68,Results!$C15,FALSE)=$I15,$P15,IF(HLOOKUP(AA$2,Monitoring_eng!$A$1:$AT$68,Results!$C15,FALSE)=$K15,$Q15,IF(HLOOKUP(AA$2,Monitoring_eng!$A$1:$AT$68,Results!$C15,FALSE)=$M15,$R15,IF(HLOOKUP(AA$2,Monitoring_eng!$A$1:$AT$68,Results!$C15,FALSE)=$O15,$S15,"CHYBA")))))</f>
        <v>1</v>
      </c>
      <c r="AB15" s="22">
        <f>IF(ISBLANK(HLOOKUP(AB$2,Monitoring_eng!$A$1:$AT$68,Results!$C15,FALSE)),"",IF(HLOOKUP(AB$2,Monitoring_eng!$A$1:$AT$68,Results!$C15,FALSE)=$I15,$P15,IF(HLOOKUP(AB$2,Monitoring_eng!$A$1:$AT$68,Results!$C15,FALSE)=$K15,$Q15,IF(HLOOKUP(AB$2,Monitoring_eng!$A$1:$AT$68,Results!$C15,FALSE)=$M15,$R15,IF(HLOOKUP(AB$2,Monitoring_eng!$A$1:$AT$68,Results!$C15,FALSE)=$O15,$S15,"CHYBA")))))</f>
        <v>1</v>
      </c>
      <c r="AC15" s="22">
        <f>IF(ISBLANK(HLOOKUP(AC$2,Monitoring_eng!$A$1:$AT$68,Results!$C15,FALSE)),"",IF(HLOOKUP(AC$2,Monitoring_eng!$A$1:$AT$68,Results!$C15,FALSE)=$I15,$P15,IF(HLOOKUP(AC$2,Monitoring_eng!$A$1:$AT$68,Results!$C15,FALSE)=$K15,$Q15,IF(HLOOKUP(AC$2,Monitoring_eng!$A$1:$AT$68,Results!$C15,FALSE)=$M15,$R15,IF(HLOOKUP(AC$2,Monitoring_eng!$A$1:$AT$68,Results!$C15,FALSE)=$O15,$S15,"CHYBA")))))</f>
        <v>1</v>
      </c>
      <c r="AD15" s="22">
        <f>IF(ISBLANK(HLOOKUP(AD$2,Monitoring_eng!$A$1:$AT$68,Results!$C15,FALSE)),"",IF(HLOOKUP(AD$2,Monitoring_eng!$A$1:$AT$68,Results!$C15,FALSE)=$I15,$P15,IF(HLOOKUP(AD$2,Monitoring_eng!$A$1:$AT$68,Results!$C15,FALSE)=$K15,$Q15,IF(HLOOKUP(AD$2,Monitoring_eng!$A$1:$AT$68,Results!$C15,FALSE)=$M15,$R15,IF(HLOOKUP(AD$2,Monitoring_eng!$A$1:$AT$68,Results!$C15,FALSE)=$O15,$S15,"CHYBA")))))</f>
        <v>1</v>
      </c>
      <c r="AE15" s="22">
        <f>IF(ISBLANK(HLOOKUP(AE$2,Monitoring_eng!$A$1:$AT$68,Results!$C15,FALSE)),"",IF(HLOOKUP(AE$2,Monitoring_eng!$A$1:$AT$68,Results!$C15,FALSE)=$I15,$P15,IF(HLOOKUP(AE$2,Monitoring_eng!$A$1:$AT$68,Results!$C15,FALSE)=$K15,$Q15,IF(HLOOKUP(AE$2,Monitoring_eng!$A$1:$AT$68,Results!$C15,FALSE)=$M15,$R15,IF(HLOOKUP(AE$2,Monitoring_eng!$A$1:$AT$68,Results!$C15,FALSE)=$O15,$S15,"CHYBA")))))</f>
        <v>1</v>
      </c>
      <c r="AF15" s="22">
        <f>IF(ISBLANK(HLOOKUP(AF$2,Monitoring_eng!$A$1:$AT$68,Results!$C15,FALSE)),"",IF(HLOOKUP(AF$2,Monitoring_eng!$A$1:$AT$68,Results!$C15,FALSE)=$I15,$P15,IF(HLOOKUP(AF$2,Monitoring_eng!$A$1:$AT$68,Results!$C15,FALSE)=$K15,$Q15,IF(HLOOKUP(AF$2,Monitoring_eng!$A$1:$AT$68,Results!$C15,FALSE)=$M15,$R15,IF(HLOOKUP(AF$2,Monitoring_eng!$A$1:$AT$68,Results!$C15,FALSE)=$O15,$S15,"CHYBA")))))</f>
        <v>1</v>
      </c>
      <c r="AG15" s="22">
        <f>IF(ISBLANK(HLOOKUP(AG$2,Monitoring_eng!$A$1:$AT$68,Results!$C15,FALSE)),"",IF(HLOOKUP(AG$2,Monitoring_eng!$A$1:$AT$68,Results!$C15,FALSE)=$I15,$P15,IF(HLOOKUP(AG$2,Monitoring_eng!$A$1:$AT$68,Results!$C15,FALSE)=$K15,$Q15,IF(HLOOKUP(AG$2,Monitoring_eng!$A$1:$AT$68,Results!$C15,FALSE)=$M15,$R15,IF(HLOOKUP(AG$2,Monitoring_eng!$A$1:$AT$68,Results!$C15,FALSE)=$O15,$S15,"CHYBA")))))</f>
        <v>1</v>
      </c>
      <c r="AH15" s="22">
        <f>IF(ISBLANK(HLOOKUP(AH$2,Monitoring_eng!$A$1:$AT$68,Results!$C15,FALSE)),"",IF(HLOOKUP(AH$2,Monitoring_eng!$A$1:$AT$68,Results!$C15,FALSE)=$I15,$P15,IF(HLOOKUP(AH$2,Monitoring_eng!$A$1:$AT$68,Results!$C15,FALSE)=$K15,$Q15,IF(HLOOKUP(AH$2,Monitoring_eng!$A$1:$AT$68,Results!$C15,FALSE)=$M15,$R15,IF(HLOOKUP(AH$2,Monitoring_eng!$A$1:$AT$68,Results!$C15,FALSE)=$O15,$S15,"CHYBA")))))</f>
        <v>1</v>
      </c>
      <c r="AI15" s="22">
        <f>IF(ISBLANK(HLOOKUP(AI$2,Monitoring_eng!$A$1:$AT$68,Results!$C15,FALSE)),"",IF(HLOOKUP(AI$2,Monitoring_eng!$A$1:$AT$68,Results!$C15,FALSE)=$I15,$P15,IF(HLOOKUP(AI$2,Monitoring_eng!$A$1:$AT$68,Results!$C15,FALSE)=$K15,$Q15,IF(HLOOKUP(AI$2,Monitoring_eng!$A$1:$AT$68,Results!$C15,FALSE)=$M15,$R15,IF(HLOOKUP(AI$2,Monitoring_eng!$A$1:$AT$68,Results!$C15,FALSE)=$O15,$S15,"CHYBA")))))</f>
        <v>1</v>
      </c>
      <c r="AJ15" s="22">
        <f>IF(ISBLANK(HLOOKUP(AJ$2,Monitoring_eng!$A$1:$AT$68,Results!$C15,FALSE)),"",IF(HLOOKUP(AJ$2,Monitoring_eng!$A$1:$AT$68,Results!$C15,FALSE)=$I15,$P15,IF(HLOOKUP(AJ$2,Monitoring_eng!$A$1:$AT$68,Results!$C15,FALSE)=$K15,$Q15,IF(HLOOKUP(AJ$2,Monitoring_eng!$A$1:$AT$68,Results!$C15,FALSE)=$M15,$R15,IF(HLOOKUP(AJ$2,Monitoring_eng!$A$1:$AT$68,Results!$C15,FALSE)=$O15,$S15,"CHYBA")))))</f>
        <v>1</v>
      </c>
      <c r="AK15" s="22">
        <f>IF(ISBLANK(HLOOKUP(AK$2,Monitoring_eng!$A$1:$AT$68,Results!$C15,FALSE)),"",IF(HLOOKUP(AK$2,Monitoring_eng!$A$1:$AT$68,Results!$C15,FALSE)=$I15,$P15,IF(HLOOKUP(AK$2,Monitoring_eng!$A$1:$AT$68,Results!$C15,FALSE)=$K15,$Q15,IF(HLOOKUP(AK$2,Monitoring_eng!$A$1:$AT$68,Results!$C15,FALSE)=$M15,$R15,IF(HLOOKUP(AK$2,Monitoring_eng!$A$1:$AT$68,Results!$C15,FALSE)=$O15,$S15,"CHYBA")))))</f>
        <v>1</v>
      </c>
      <c r="AL15" s="22">
        <f>IF(ISBLANK(HLOOKUP(AL$2,Monitoring_eng!$A$1:$AT$68,Results!$C15,FALSE)),"",IF(HLOOKUP(AL$2,Monitoring_eng!$A$1:$AT$68,Results!$C15,FALSE)=$I15,$P15,IF(HLOOKUP(AL$2,Monitoring_eng!$A$1:$AT$68,Results!$C15,FALSE)=$K15,$Q15,IF(HLOOKUP(AL$2,Monitoring_eng!$A$1:$AT$68,Results!$C15,FALSE)=$M15,$R15,IF(HLOOKUP(AL$2,Monitoring_eng!$A$1:$AT$68,Results!$C15,FALSE)=$O15,$S15,"CHYBA")))))</f>
        <v>1</v>
      </c>
      <c r="AM15" s="22">
        <f>IF(ISBLANK(HLOOKUP(AM$2,Monitoring_eng!$A$1:$AT$68,Results!$C15,FALSE)),"",IF(HLOOKUP(AM$2,Monitoring_eng!$A$1:$AT$68,Results!$C15,FALSE)=$I15,$P15,IF(HLOOKUP(AM$2,Monitoring_eng!$A$1:$AT$68,Results!$C15,FALSE)=$K15,$Q15,IF(HLOOKUP(AM$2,Monitoring_eng!$A$1:$AT$68,Results!$C15,FALSE)=$M15,$R15,IF(HLOOKUP(AM$2,Monitoring_eng!$A$1:$AT$68,Results!$C15,FALSE)=$O15,$S15,"CHYBA")))))</f>
        <v>1</v>
      </c>
      <c r="AN15" s="22">
        <f>IF(ISBLANK(HLOOKUP(AN$2,Monitoring_eng!$A$1:$AT$68,Results!$C15,FALSE)),"",IF(HLOOKUP(AN$2,Monitoring_eng!$A$1:$AT$68,Results!$C15,FALSE)=$I15,$P15,IF(HLOOKUP(AN$2,Monitoring_eng!$A$1:$AT$68,Results!$C15,FALSE)=$K15,$Q15,IF(HLOOKUP(AN$2,Monitoring_eng!$A$1:$AT$68,Results!$C15,FALSE)=$M15,$R15,IF(HLOOKUP(AN$2,Monitoring_eng!$A$1:$AT$68,Results!$C15,FALSE)=$O15,$S15,"CHYBA")))))</f>
        <v>1</v>
      </c>
      <c r="AO15" s="22">
        <f>IF(ISBLANK(HLOOKUP(AO$2,Monitoring_eng!$A$1:$AT$68,Results!$C15,FALSE)),"",IF(HLOOKUP(AO$2,Monitoring_eng!$A$1:$AT$68,Results!$C15,FALSE)=$I15,$P15,IF(HLOOKUP(AO$2,Monitoring_eng!$A$1:$AT$68,Results!$C15,FALSE)=$K15,$Q15,IF(HLOOKUP(AO$2,Monitoring_eng!$A$1:$AT$68,Results!$C15,FALSE)=$M15,$R15,IF(HLOOKUP(AO$2,Monitoring_eng!$A$1:$AT$68,Results!$C15,FALSE)=$O15,$S15,"CHYBA")))))</f>
        <v>1</v>
      </c>
    </row>
    <row r="16" spans="1:41" x14ac:dyDescent="0.3">
      <c r="A16" s="22" t="s">
        <v>399</v>
      </c>
      <c r="B16" s="22" t="s">
        <v>90</v>
      </c>
      <c r="C16" s="22">
        <v>15</v>
      </c>
      <c r="D16" s="23" t="s">
        <v>91</v>
      </c>
      <c r="E16" s="23" t="s">
        <v>309</v>
      </c>
      <c r="F16" s="23" t="s">
        <v>384</v>
      </c>
      <c r="G16" s="22">
        <v>2</v>
      </c>
      <c r="H16" s="22" t="s">
        <v>296</v>
      </c>
      <c r="I16" s="22" t="s">
        <v>49</v>
      </c>
      <c r="J16" s="22" t="s">
        <v>295</v>
      </c>
      <c r="K16" s="22" t="s">
        <v>48</v>
      </c>
      <c r="L16" s="22" t="s">
        <v>310</v>
      </c>
      <c r="M16" s="22" t="s">
        <v>95</v>
      </c>
      <c r="N16" s="22" t="s">
        <v>385</v>
      </c>
      <c r="O16" s="22" t="s">
        <v>385</v>
      </c>
      <c r="P16" s="22">
        <f t="shared" si="0"/>
        <v>2</v>
      </c>
      <c r="Q16" s="22">
        <v>0</v>
      </c>
      <c r="R16" s="22">
        <f t="shared" si="1"/>
        <v>1</v>
      </c>
      <c r="S16" s="22" t="s">
        <v>385</v>
      </c>
      <c r="T16" s="22">
        <f>IF(ISBLANK(HLOOKUP(T$2,Monitoring_eng!$A$1:$AT$68,Results!$C16,FALSE)),"",IF(HLOOKUP(T$2,Monitoring_eng!$A$1:$AT$68,Results!$C16,FALSE)=$I16,$P16,IF(HLOOKUP(T$2,Monitoring_eng!$A$1:$AT$68,Results!$C16,FALSE)=$K16,$Q16,IF(HLOOKUP(T$2,Monitoring_eng!$A$1:$AT$68,Results!$C16,FALSE)=$M16,$R16,IF(HLOOKUP(T$2,Monitoring_eng!$A$1:$AT$68,Results!$C16,FALSE)=$O16,$S16,"CHYBA")))))</f>
        <v>2</v>
      </c>
      <c r="U16" s="22">
        <f>IF(ISBLANK(HLOOKUP(U$2,Monitoring_eng!$A$1:$AT$68,Results!$C16,FALSE)),"",IF(HLOOKUP(U$2,Monitoring_eng!$A$1:$AT$68,Results!$C16,FALSE)=$I16,$P16,IF(HLOOKUP(U$2,Monitoring_eng!$A$1:$AT$68,Results!$C16,FALSE)=$K16,$Q16,IF(HLOOKUP(U$2,Monitoring_eng!$A$1:$AT$68,Results!$C16,FALSE)=$M16,$R16,IF(HLOOKUP(U$2,Monitoring_eng!$A$1:$AT$68,Results!$C16,FALSE)=$O16,$S16,"CHYBA")))))</f>
        <v>2</v>
      </c>
      <c r="V16" s="22">
        <f>IF(ISBLANK(HLOOKUP(V$2,Monitoring_eng!$A$1:$AT$68,Results!$C16,FALSE)),"",IF(HLOOKUP(V$2,Monitoring_eng!$A$1:$AT$68,Results!$C16,FALSE)=$I16,$P16,IF(HLOOKUP(V$2,Monitoring_eng!$A$1:$AT$68,Results!$C16,FALSE)=$K16,$Q16,IF(HLOOKUP(V$2,Monitoring_eng!$A$1:$AT$68,Results!$C16,FALSE)=$M16,$R16,IF(HLOOKUP(V$2,Monitoring_eng!$A$1:$AT$68,Results!$C16,FALSE)=$O16,$S16,"CHYBA")))))</f>
        <v>2</v>
      </c>
      <c r="W16" s="22">
        <f>IF(ISBLANK(HLOOKUP(W$2,Monitoring_eng!$A$1:$AT$68,Results!$C16,FALSE)),"",IF(HLOOKUP(W$2,Monitoring_eng!$A$1:$AT$68,Results!$C16,FALSE)=$I16,$P16,IF(HLOOKUP(W$2,Monitoring_eng!$A$1:$AT$68,Results!$C16,FALSE)=$K16,$Q16,IF(HLOOKUP(W$2,Monitoring_eng!$A$1:$AT$68,Results!$C16,FALSE)=$M16,$R16,IF(HLOOKUP(W$2,Monitoring_eng!$A$1:$AT$68,Results!$C16,FALSE)=$O16,$S16,"CHYBA")))))</f>
        <v>2</v>
      </c>
      <c r="X16" s="22">
        <f>IF(ISBLANK(HLOOKUP(X$2,Monitoring_eng!$A$1:$AT$68,Results!$C16,FALSE)),"",IF(HLOOKUP(X$2,Monitoring_eng!$A$1:$AT$68,Results!$C16,FALSE)=$I16,$P16,IF(HLOOKUP(X$2,Monitoring_eng!$A$1:$AT$68,Results!$C16,FALSE)=$K16,$Q16,IF(HLOOKUP(X$2,Monitoring_eng!$A$1:$AT$68,Results!$C16,FALSE)=$M16,$R16,IF(HLOOKUP(X$2,Monitoring_eng!$A$1:$AT$68,Results!$C16,FALSE)=$O16,$S16,"CHYBA")))))</f>
        <v>2</v>
      </c>
      <c r="Y16" s="22">
        <f>IF(ISBLANK(HLOOKUP(Y$2,Monitoring_eng!$A$1:$AT$68,Results!$C16,FALSE)),"",IF(HLOOKUP(Y$2,Monitoring_eng!$A$1:$AT$68,Results!$C16,FALSE)=$I16,$P16,IF(HLOOKUP(Y$2,Monitoring_eng!$A$1:$AT$68,Results!$C16,FALSE)=$K16,$Q16,IF(HLOOKUP(Y$2,Monitoring_eng!$A$1:$AT$68,Results!$C16,FALSE)=$M16,$R16,IF(HLOOKUP(Y$2,Monitoring_eng!$A$1:$AT$68,Results!$C16,FALSE)=$O16,$S16,"CHYBA")))))</f>
        <v>2</v>
      </c>
      <c r="Z16" s="22">
        <f>IF(ISBLANK(HLOOKUP(Z$2,Monitoring_eng!$A$1:$AT$68,Results!$C16,FALSE)),"",IF(HLOOKUP(Z$2,Monitoring_eng!$A$1:$AT$68,Results!$C16,FALSE)=$I16,$P16,IF(HLOOKUP(Z$2,Monitoring_eng!$A$1:$AT$68,Results!$C16,FALSE)=$K16,$Q16,IF(HLOOKUP(Z$2,Monitoring_eng!$A$1:$AT$68,Results!$C16,FALSE)=$M16,$R16,IF(HLOOKUP(Z$2,Monitoring_eng!$A$1:$AT$68,Results!$C16,FALSE)=$O16,$S16,"CHYBA")))))</f>
        <v>2</v>
      </c>
      <c r="AA16" s="22">
        <f>IF(ISBLANK(HLOOKUP(AA$2,Monitoring_eng!$A$1:$AT$68,Results!$C16,FALSE)),"",IF(HLOOKUP(AA$2,Monitoring_eng!$A$1:$AT$68,Results!$C16,FALSE)=$I16,$P16,IF(HLOOKUP(AA$2,Monitoring_eng!$A$1:$AT$68,Results!$C16,FALSE)=$K16,$Q16,IF(HLOOKUP(AA$2,Monitoring_eng!$A$1:$AT$68,Results!$C16,FALSE)=$M16,$R16,IF(HLOOKUP(AA$2,Monitoring_eng!$A$1:$AT$68,Results!$C16,FALSE)=$O16,$S16,"CHYBA")))))</f>
        <v>0</v>
      </c>
      <c r="AB16" s="22">
        <f>IF(ISBLANK(HLOOKUP(AB$2,Monitoring_eng!$A$1:$AT$68,Results!$C16,FALSE)),"",IF(HLOOKUP(AB$2,Monitoring_eng!$A$1:$AT$68,Results!$C16,FALSE)=$I16,$P16,IF(HLOOKUP(AB$2,Monitoring_eng!$A$1:$AT$68,Results!$C16,FALSE)=$K16,$Q16,IF(HLOOKUP(AB$2,Monitoring_eng!$A$1:$AT$68,Results!$C16,FALSE)=$M16,$R16,IF(HLOOKUP(AB$2,Monitoring_eng!$A$1:$AT$68,Results!$C16,FALSE)=$O16,$S16,"CHYBA")))))</f>
        <v>2</v>
      </c>
      <c r="AC16" s="22">
        <f>IF(ISBLANK(HLOOKUP(AC$2,Monitoring_eng!$A$1:$AT$68,Results!$C16,FALSE)),"",IF(HLOOKUP(AC$2,Monitoring_eng!$A$1:$AT$68,Results!$C16,FALSE)=$I16,$P16,IF(HLOOKUP(AC$2,Monitoring_eng!$A$1:$AT$68,Results!$C16,FALSE)=$K16,$Q16,IF(HLOOKUP(AC$2,Monitoring_eng!$A$1:$AT$68,Results!$C16,FALSE)=$M16,$R16,IF(HLOOKUP(AC$2,Monitoring_eng!$A$1:$AT$68,Results!$C16,FALSE)=$O16,$S16,"CHYBA")))))</f>
        <v>2</v>
      </c>
      <c r="AD16" s="22">
        <f>IF(ISBLANK(HLOOKUP(AD$2,Monitoring_eng!$A$1:$AT$68,Results!$C16,FALSE)),"",IF(HLOOKUP(AD$2,Monitoring_eng!$A$1:$AT$68,Results!$C16,FALSE)=$I16,$P16,IF(HLOOKUP(AD$2,Monitoring_eng!$A$1:$AT$68,Results!$C16,FALSE)=$K16,$Q16,IF(HLOOKUP(AD$2,Monitoring_eng!$A$1:$AT$68,Results!$C16,FALSE)=$M16,$R16,IF(HLOOKUP(AD$2,Monitoring_eng!$A$1:$AT$68,Results!$C16,FALSE)=$O16,$S16,"CHYBA")))))</f>
        <v>0</v>
      </c>
      <c r="AE16" s="22">
        <f>IF(ISBLANK(HLOOKUP(AE$2,Monitoring_eng!$A$1:$AT$68,Results!$C16,FALSE)),"",IF(HLOOKUP(AE$2,Monitoring_eng!$A$1:$AT$68,Results!$C16,FALSE)=$I16,$P16,IF(HLOOKUP(AE$2,Monitoring_eng!$A$1:$AT$68,Results!$C16,FALSE)=$K16,$Q16,IF(HLOOKUP(AE$2,Monitoring_eng!$A$1:$AT$68,Results!$C16,FALSE)=$M16,$R16,IF(HLOOKUP(AE$2,Monitoring_eng!$A$1:$AT$68,Results!$C16,FALSE)=$O16,$S16,"CHYBA")))))</f>
        <v>2</v>
      </c>
      <c r="AF16" s="22">
        <f>IF(ISBLANK(HLOOKUP(AF$2,Monitoring_eng!$A$1:$AT$68,Results!$C16,FALSE)),"",IF(HLOOKUP(AF$2,Monitoring_eng!$A$1:$AT$68,Results!$C16,FALSE)=$I16,$P16,IF(HLOOKUP(AF$2,Monitoring_eng!$A$1:$AT$68,Results!$C16,FALSE)=$K16,$Q16,IF(HLOOKUP(AF$2,Monitoring_eng!$A$1:$AT$68,Results!$C16,FALSE)=$M16,$R16,IF(HLOOKUP(AF$2,Monitoring_eng!$A$1:$AT$68,Results!$C16,FALSE)=$O16,$S16,"CHYBA")))))</f>
        <v>0</v>
      </c>
      <c r="AG16" s="22">
        <f>IF(ISBLANK(HLOOKUP(AG$2,Monitoring_eng!$A$1:$AT$68,Results!$C16,FALSE)),"",IF(HLOOKUP(AG$2,Monitoring_eng!$A$1:$AT$68,Results!$C16,FALSE)=$I16,$P16,IF(HLOOKUP(AG$2,Monitoring_eng!$A$1:$AT$68,Results!$C16,FALSE)=$K16,$Q16,IF(HLOOKUP(AG$2,Monitoring_eng!$A$1:$AT$68,Results!$C16,FALSE)=$M16,$R16,IF(HLOOKUP(AG$2,Monitoring_eng!$A$1:$AT$68,Results!$C16,FALSE)=$O16,$S16,"CHYBA")))))</f>
        <v>2</v>
      </c>
      <c r="AH16" s="22">
        <f>IF(ISBLANK(HLOOKUP(AH$2,Monitoring_eng!$A$1:$AT$68,Results!$C16,FALSE)),"",IF(HLOOKUP(AH$2,Monitoring_eng!$A$1:$AT$68,Results!$C16,FALSE)=$I16,$P16,IF(HLOOKUP(AH$2,Monitoring_eng!$A$1:$AT$68,Results!$C16,FALSE)=$K16,$Q16,IF(HLOOKUP(AH$2,Monitoring_eng!$A$1:$AT$68,Results!$C16,FALSE)=$M16,$R16,IF(HLOOKUP(AH$2,Monitoring_eng!$A$1:$AT$68,Results!$C16,FALSE)=$O16,$S16,"CHYBA")))))</f>
        <v>2</v>
      </c>
      <c r="AI16" s="22">
        <f>IF(ISBLANK(HLOOKUP(AI$2,Monitoring_eng!$A$1:$AT$68,Results!$C16,FALSE)),"",IF(HLOOKUP(AI$2,Monitoring_eng!$A$1:$AT$68,Results!$C16,FALSE)=$I16,$P16,IF(HLOOKUP(AI$2,Monitoring_eng!$A$1:$AT$68,Results!$C16,FALSE)=$K16,$Q16,IF(HLOOKUP(AI$2,Monitoring_eng!$A$1:$AT$68,Results!$C16,FALSE)=$M16,$R16,IF(HLOOKUP(AI$2,Monitoring_eng!$A$1:$AT$68,Results!$C16,FALSE)=$O16,$S16,"CHYBA")))))</f>
        <v>2</v>
      </c>
      <c r="AJ16" s="22">
        <f>IF(ISBLANK(HLOOKUP(AJ$2,Monitoring_eng!$A$1:$AT$68,Results!$C16,FALSE)),"",IF(HLOOKUP(AJ$2,Monitoring_eng!$A$1:$AT$68,Results!$C16,FALSE)=$I16,$P16,IF(HLOOKUP(AJ$2,Monitoring_eng!$A$1:$AT$68,Results!$C16,FALSE)=$K16,$Q16,IF(HLOOKUP(AJ$2,Monitoring_eng!$A$1:$AT$68,Results!$C16,FALSE)=$M16,$R16,IF(HLOOKUP(AJ$2,Monitoring_eng!$A$1:$AT$68,Results!$C16,FALSE)=$O16,$S16,"CHYBA")))))</f>
        <v>2</v>
      </c>
      <c r="AK16" s="22">
        <f>IF(ISBLANK(HLOOKUP(AK$2,Monitoring_eng!$A$1:$AT$68,Results!$C16,FALSE)),"",IF(HLOOKUP(AK$2,Monitoring_eng!$A$1:$AT$68,Results!$C16,FALSE)=$I16,$P16,IF(HLOOKUP(AK$2,Monitoring_eng!$A$1:$AT$68,Results!$C16,FALSE)=$K16,$Q16,IF(HLOOKUP(AK$2,Monitoring_eng!$A$1:$AT$68,Results!$C16,FALSE)=$M16,$R16,IF(HLOOKUP(AK$2,Monitoring_eng!$A$1:$AT$68,Results!$C16,FALSE)=$O16,$S16,"CHYBA")))))</f>
        <v>2</v>
      </c>
      <c r="AL16" s="22">
        <f>IF(ISBLANK(HLOOKUP(AL$2,Monitoring_eng!$A$1:$AT$68,Results!$C16,FALSE)),"",IF(HLOOKUP(AL$2,Monitoring_eng!$A$1:$AT$68,Results!$C16,FALSE)=$I16,$P16,IF(HLOOKUP(AL$2,Monitoring_eng!$A$1:$AT$68,Results!$C16,FALSE)=$K16,$Q16,IF(HLOOKUP(AL$2,Monitoring_eng!$A$1:$AT$68,Results!$C16,FALSE)=$M16,$R16,IF(HLOOKUP(AL$2,Monitoring_eng!$A$1:$AT$68,Results!$C16,FALSE)=$O16,$S16,"CHYBA")))))</f>
        <v>2</v>
      </c>
      <c r="AM16" s="22">
        <f>IF(ISBLANK(HLOOKUP(AM$2,Monitoring_eng!$A$1:$AT$68,Results!$C16,FALSE)),"",IF(HLOOKUP(AM$2,Monitoring_eng!$A$1:$AT$68,Results!$C16,FALSE)=$I16,$P16,IF(HLOOKUP(AM$2,Monitoring_eng!$A$1:$AT$68,Results!$C16,FALSE)=$K16,$Q16,IF(HLOOKUP(AM$2,Monitoring_eng!$A$1:$AT$68,Results!$C16,FALSE)=$M16,$R16,IF(HLOOKUP(AM$2,Monitoring_eng!$A$1:$AT$68,Results!$C16,FALSE)=$O16,$S16,"CHYBA")))))</f>
        <v>2</v>
      </c>
      <c r="AN16" s="22">
        <f>IF(ISBLANK(HLOOKUP(AN$2,Monitoring_eng!$A$1:$AT$68,Results!$C16,FALSE)),"",IF(HLOOKUP(AN$2,Monitoring_eng!$A$1:$AT$68,Results!$C16,FALSE)=$I16,$P16,IF(HLOOKUP(AN$2,Monitoring_eng!$A$1:$AT$68,Results!$C16,FALSE)=$K16,$Q16,IF(HLOOKUP(AN$2,Monitoring_eng!$A$1:$AT$68,Results!$C16,FALSE)=$M16,$R16,IF(HLOOKUP(AN$2,Monitoring_eng!$A$1:$AT$68,Results!$C16,FALSE)=$O16,$S16,"CHYBA")))))</f>
        <v>2</v>
      </c>
      <c r="AO16" s="22">
        <f>IF(ISBLANK(HLOOKUP(AO$2,Monitoring_eng!$A$1:$AT$68,Results!$C16,FALSE)),"",IF(HLOOKUP(AO$2,Monitoring_eng!$A$1:$AT$68,Results!$C16,FALSE)=$I16,$P16,IF(HLOOKUP(AO$2,Monitoring_eng!$A$1:$AT$68,Results!$C16,FALSE)=$K16,$Q16,IF(HLOOKUP(AO$2,Monitoring_eng!$A$1:$AT$68,Results!$C16,FALSE)=$M16,$R16,IF(HLOOKUP(AO$2,Monitoring_eng!$A$1:$AT$68,Results!$C16,FALSE)=$O16,$S16,"CHYBA")))))</f>
        <v>2</v>
      </c>
    </row>
    <row r="17" spans="1:41" x14ac:dyDescent="0.3">
      <c r="A17" s="22" t="s">
        <v>400</v>
      </c>
      <c r="B17" s="22" t="s">
        <v>96</v>
      </c>
      <c r="C17" s="22">
        <v>16</v>
      </c>
      <c r="D17" s="23" t="s">
        <v>97</v>
      </c>
      <c r="E17" s="23" t="s">
        <v>311</v>
      </c>
      <c r="F17" s="23" t="s">
        <v>384</v>
      </c>
      <c r="G17" s="22">
        <v>2</v>
      </c>
      <c r="H17" s="22" t="s">
        <v>296</v>
      </c>
      <c r="I17" s="22" t="s">
        <v>49</v>
      </c>
      <c r="J17" s="22" t="s">
        <v>295</v>
      </c>
      <c r="K17" s="22" t="s">
        <v>48</v>
      </c>
      <c r="L17" s="22" t="s">
        <v>310</v>
      </c>
      <c r="M17" s="22" t="s">
        <v>95</v>
      </c>
      <c r="N17" s="22" t="s">
        <v>385</v>
      </c>
      <c r="O17" s="22" t="s">
        <v>385</v>
      </c>
      <c r="P17" s="22">
        <f t="shared" si="0"/>
        <v>2</v>
      </c>
      <c r="Q17" s="22">
        <v>0</v>
      </c>
      <c r="R17" s="22">
        <f t="shared" si="1"/>
        <v>1</v>
      </c>
      <c r="S17" s="22" t="s">
        <v>385</v>
      </c>
      <c r="T17" s="22">
        <f>IF(ISBLANK(HLOOKUP(T$2,Monitoring_eng!$A$1:$AT$68,Results!$C17,FALSE)),"",IF(HLOOKUP(T$2,Monitoring_eng!$A$1:$AT$68,Results!$C17,FALSE)=$I17,$P17,IF(HLOOKUP(T$2,Monitoring_eng!$A$1:$AT$68,Results!$C17,FALSE)=$K17,$Q17,IF(HLOOKUP(T$2,Monitoring_eng!$A$1:$AT$68,Results!$C17,FALSE)=$M17,$R17,IF(HLOOKUP(T$2,Monitoring_eng!$A$1:$AT$68,Results!$C17,FALSE)=$O17,$S17,"CHYBA")))))</f>
        <v>1</v>
      </c>
      <c r="U17" s="22">
        <f>IF(ISBLANK(HLOOKUP(U$2,Monitoring_eng!$A$1:$AT$68,Results!$C17,FALSE)),"",IF(HLOOKUP(U$2,Monitoring_eng!$A$1:$AT$68,Results!$C17,FALSE)=$I17,$P17,IF(HLOOKUP(U$2,Monitoring_eng!$A$1:$AT$68,Results!$C17,FALSE)=$K17,$Q17,IF(HLOOKUP(U$2,Monitoring_eng!$A$1:$AT$68,Results!$C17,FALSE)=$M17,$R17,IF(HLOOKUP(U$2,Monitoring_eng!$A$1:$AT$68,Results!$C17,FALSE)=$O17,$S17,"CHYBA")))))</f>
        <v>2</v>
      </c>
      <c r="V17" s="22">
        <f>IF(ISBLANK(HLOOKUP(V$2,Monitoring_eng!$A$1:$AT$68,Results!$C17,FALSE)),"",IF(HLOOKUP(V$2,Monitoring_eng!$A$1:$AT$68,Results!$C17,FALSE)=$I17,$P17,IF(HLOOKUP(V$2,Monitoring_eng!$A$1:$AT$68,Results!$C17,FALSE)=$K17,$Q17,IF(HLOOKUP(V$2,Monitoring_eng!$A$1:$AT$68,Results!$C17,FALSE)=$M17,$R17,IF(HLOOKUP(V$2,Monitoring_eng!$A$1:$AT$68,Results!$C17,FALSE)=$O17,$S17,"CHYBA")))))</f>
        <v>2</v>
      </c>
      <c r="W17" s="22">
        <f>IF(ISBLANK(HLOOKUP(W$2,Monitoring_eng!$A$1:$AT$68,Results!$C17,FALSE)),"",IF(HLOOKUP(W$2,Monitoring_eng!$A$1:$AT$68,Results!$C17,FALSE)=$I17,$P17,IF(HLOOKUP(W$2,Monitoring_eng!$A$1:$AT$68,Results!$C17,FALSE)=$K17,$Q17,IF(HLOOKUP(W$2,Monitoring_eng!$A$1:$AT$68,Results!$C17,FALSE)=$M17,$R17,IF(HLOOKUP(W$2,Monitoring_eng!$A$1:$AT$68,Results!$C17,FALSE)=$O17,$S17,"CHYBA")))))</f>
        <v>2</v>
      </c>
      <c r="X17" s="22">
        <f>IF(ISBLANK(HLOOKUP(X$2,Monitoring_eng!$A$1:$AT$68,Results!$C17,FALSE)),"",IF(HLOOKUP(X$2,Monitoring_eng!$A$1:$AT$68,Results!$C17,FALSE)=$I17,$P17,IF(HLOOKUP(X$2,Monitoring_eng!$A$1:$AT$68,Results!$C17,FALSE)=$K17,$Q17,IF(HLOOKUP(X$2,Monitoring_eng!$A$1:$AT$68,Results!$C17,FALSE)=$M17,$R17,IF(HLOOKUP(X$2,Monitoring_eng!$A$1:$AT$68,Results!$C17,FALSE)=$O17,$S17,"CHYBA")))))</f>
        <v>2</v>
      </c>
      <c r="Y17" s="22">
        <f>IF(ISBLANK(HLOOKUP(Y$2,Monitoring_eng!$A$1:$AT$68,Results!$C17,FALSE)),"",IF(HLOOKUP(Y$2,Monitoring_eng!$A$1:$AT$68,Results!$C17,FALSE)=$I17,$P17,IF(HLOOKUP(Y$2,Monitoring_eng!$A$1:$AT$68,Results!$C17,FALSE)=$K17,$Q17,IF(HLOOKUP(Y$2,Monitoring_eng!$A$1:$AT$68,Results!$C17,FALSE)=$M17,$R17,IF(HLOOKUP(Y$2,Monitoring_eng!$A$1:$AT$68,Results!$C17,FALSE)=$O17,$S17,"CHYBA")))))</f>
        <v>2</v>
      </c>
      <c r="Z17" s="22">
        <f>IF(ISBLANK(HLOOKUP(Z$2,Monitoring_eng!$A$1:$AT$68,Results!$C17,FALSE)),"",IF(HLOOKUP(Z$2,Monitoring_eng!$A$1:$AT$68,Results!$C17,FALSE)=$I17,$P17,IF(HLOOKUP(Z$2,Monitoring_eng!$A$1:$AT$68,Results!$C17,FALSE)=$K17,$Q17,IF(HLOOKUP(Z$2,Monitoring_eng!$A$1:$AT$68,Results!$C17,FALSE)=$M17,$R17,IF(HLOOKUP(Z$2,Monitoring_eng!$A$1:$AT$68,Results!$C17,FALSE)=$O17,$S17,"CHYBA")))))</f>
        <v>2</v>
      </c>
      <c r="AA17" s="22">
        <f>IF(ISBLANK(HLOOKUP(AA$2,Monitoring_eng!$A$1:$AT$68,Results!$C17,FALSE)),"",IF(HLOOKUP(AA$2,Monitoring_eng!$A$1:$AT$68,Results!$C17,FALSE)=$I17,$P17,IF(HLOOKUP(AA$2,Monitoring_eng!$A$1:$AT$68,Results!$C17,FALSE)=$K17,$Q17,IF(HLOOKUP(AA$2,Monitoring_eng!$A$1:$AT$68,Results!$C17,FALSE)=$M17,$R17,IF(HLOOKUP(AA$2,Monitoring_eng!$A$1:$AT$68,Results!$C17,FALSE)=$O17,$S17,"CHYBA")))))</f>
        <v>2</v>
      </c>
      <c r="AB17" s="22">
        <f>IF(ISBLANK(HLOOKUP(AB$2,Monitoring_eng!$A$1:$AT$68,Results!$C17,FALSE)),"",IF(HLOOKUP(AB$2,Monitoring_eng!$A$1:$AT$68,Results!$C17,FALSE)=$I17,$P17,IF(HLOOKUP(AB$2,Monitoring_eng!$A$1:$AT$68,Results!$C17,FALSE)=$K17,$Q17,IF(HLOOKUP(AB$2,Monitoring_eng!$A$1:$AT$68,Results!$C17,FALSE)=$M17,$R17,IF(HLOOKUP(AB$2,Monitoring_eng!$A$1:$AT$68,Results!$C17,FALSE)=$O17,$S17,"CHYBA")))))</f>
        <v>2</v>
      </c>
      <c r="AC17" s="22">
        <f>IF(ISBLANK(HLOOKUP(AC$2,Monitoring_eng!$A$1:$AT$68,Results!$C17,FALSE)),"",IF(HLOOKUP(AC$2,Monitoring_eng!$A$1:$AT$68,Results!$C17,FALSE)=$I17,$P17,IF(HLOOKUP(AC$2,Monitoring_eng!$A$1:$AT$68,Results!$C17,FALSE)=$K17,$Q17,IF(HLOOKUP(AC$2,Monitoring_eng!$A$1:$AT$68,Results!$C17,FALSE)=$M17,$R17,IF(HLOOKUP(AC$2,Monitoring_eng!$A$1:$AT$68,Results!$C17,FALSE)=$O17,$S17,"CHYBA")))))</f>
        <v>2</v>
      </c>
      <c r="AD17" s="22">
        <f>IF(ISBLANK(HLOOKUP(AD$2,Monitoring_eng!$A$1:$AT$68,Results!$C17,FALSE)),"",IF(HLOOKUP(AD$2,Monitoring_eng!$A$1:$AT$68,Results!$C17,FALSE)=$I17,$P17,IF(HLOOKUP(AD$2,Monitoring_eng!$A$1:$AT$68,Results!$C17,FALSE)=$K17,$Q17,IF(HLOOKUP(AD$2,Monitoring_eng!$A$1:$AT$68,Results!$C17,FALSE)=$M17,$R17,IF(HLOOKUP(AD$2,Monitoring_eng!$A$1:$AT$68,Results!$C17,FALSE)=$O17,$S17,"CHYBA")))))</f>
        <v>2</v>
      </c>
      <c r="AE17" s="22">
        <f>IF(ISBLANK(HLOOKUP(AE$2,Monitoring_eng!$A$1:$AT$68,Results!$C17,FALSE)),"",IF(HLOOKUP(AE$2,Monitoring_eng!$A$1:$AT$68,Results!$C17,FALSE)=$I17,$P17,IF(HLOOKUP(AE$2,Monitoring_eng!$A$1:$AT$68,Results!$C17,FALSE)=$K17,$Q17,IF(HLOOKUP(AE$2,Monitoring_eng!$A$1:$AT$68,Results!$C17,FALSE)=$M17,$R17,IF(HLOOKUP(AE$2,Monitoring_eng!$A$1:$AT$68,Results!$C17,FALSE)=$O17,$S17,"CHYBA")))))</f>
        <v>2</v>
      </c>
      <c r="AF17" s="22">
        <f>IF(ISBLANK(HLOOKUP(AF$2,Monitoring_eng!$A$1:$AT$68,Results!$C17,FALSE)),"",IF(HLOOKUP(AF$2,Monitoring_eng!$A$1:$AT$68,Results!$C17,FALSE)=$I17,$P17,IF(HLOOKUP(AF$2,Monitoring_eng!$A$1:$AT$68,Results!$C17,FALSE)=$K17,$Q17,IF(HLOOKUP(AF$2,Monitoring_eng!$A$1:$AT$68,Results!$C17,FALSE)=$M17,$R17,IF(HLOOKUP(AF$2,Monitoring_eng!$A$1:$AT$68,Results!$C17,FALSE)=$O17,$S17,"CHYBA")))))</f>
        <v>2</v>
      </c>
      <c r="AG17" s="22">
        <f>IF(ISBLANK(HLOOKUP(AG$2,Monitoring_eng!$A$1:$AT$68,Results!$C17,FALSE)),"",IF(HLOOKUP(AG$2,Monitoring_eng!$A$1:$AT$68,Results!$C17,FALSE)=$I17,$P17,IF(HLOOKUP(AG$2,Monitoring_eng!$A$1:$AT$68,Results!$C17,FALSE)=$K17,$Q17,IF(HLOOKUP(AG$2,Monitoring_eng!$A$1:$AT$68,Results!$C17,FALSE)=$M17,$R17,IF(HLOOKUP(AG$2,Monitoring_eng!$A$1:$AT$68,Results!$C17,FALSE)=$O17,$S17,"CHYBA")))))</f>
        <v>2</v>
      </c>
      <c r="AH17" s="22">
        <f>IF(ISBLANK(HLOOKUP(AH$2,Monitoring_eng!$A$1:$AT$68,Results!$C17,FALSE)),"",IF(HLOOKUP(AH$2,Monitoring_eng!$A$1:$AT$68,Results!$C17,FALSE)=$I17,$P17,IF(HLOOKUP(AH$2,Monitoring_eng!$A$1:$AT$68,Results!$C17,FALSE)=$K17,$Q17,IF(HLOOKUP(AH$2,Monitoring_eng!$A$1:$AT$68,Results!$C17,FALSE)=$M17,$R17,IF(HLOOKUP(AH$2,Monitoring_eng!$A$1:$AT$68,Results!$C17,FALSE)=$O17,$S17,"CHYBA")))))</f>
        <v>2</v>
      </c>
      <c r="AI17" s="22">
        <f>IF(ISBLANK(HLOOKUP(AI$2,Monitoring_eng!$A$1:$AT$68,Results!$C17,FALSE)),"",IF(HLOOKUP(AI$2,Monitoring_eng!$A$1:$AT$68,Results!$C17,FALSE)=$I17,$P17,IF(HLOOKUP(AI$2,Monitoring_eng!$A$1:$AT$68,Results!$C17,FALSE)=$K17,$Q17,IF(HLOOKUP(AI$2,Monitoring_eng!$A$1:$AT$68,Results!$C17,FALSE)=$M17,$R17,IF(HLOOKUP(AI$2,Monitoring_eng!$A$1:$AT$68,Results!$C17,FALSE)=$O17,$S17,"CHYBA")))))</f>
        <v>2</v>
      </c>
      <c r="AJ17" s="22">
        <f>IF(ISBLANK(HLOOKUP(AJ$2,Monitoring_eng!$A$1:$AT$68,Results!$C17,FALSE)),"",IF(HLOOKUP(AJ$2,Monitoring_eng!$A$1:$AT$68,Results!$C17,FALSE)=$I17,$P17,IF(HLOOKUP(AJ$2,Monitoring_eng!$A$1:$AT$68,Results!$C17,FALSE)=$K17,$Q17,IF(HLOOKUP(AJ$2,Monitoring_eng!$A$1:$AT$68,Results!$C17,FALSE)=$M17,$R17,IF(HLOOKUP(AJ$2,Monitoring_eng!$A$1:$AT$68,Results!$C17,FALSE)=$O17,$S17,"CHYBA")))))</f>
        <v>2</v>
      </c>
      <c r="AK17" s="22">
        <f>IF(ISBLANK(HLOOKUP(AK$2,Monitoring_eng!$A$1:$AT$68,Results!$C17,FALSE)),"",IF(HLOOKUP(AK$2,Monitoring_eng!$A$1:$AT$68,Results!$C17,FALSE)=$I17,$P17,IF(HLOOKUP(AK$2,Monitoring_eng!$A$1:$AT$68,Results!$C17,FALSE)=$K17,$Q17,IF(HLOOKUP(AK$2,Monitoring_eng!$A$1:$AT$68,Results!$C17,FALSE)=$M17,$R17,IF(HLOOKUP(AK$2,Monitoring_eng!$A$1:$AT$68,Results!$C17,FALSE)=$O17,$S17,"CHYBA")))))</f>
        <v>2</v>
      </c>
      <c r="AL17" s="22">
        <f>IF(ISBLANK(HLOOKUP(AL$2,Monitoring_eng!$A$1:$AT$68,Results!$C17,FALSE)),"",IF(HLOOKUP(AL$2,Monitoring_eng!$A$1:$AT$68,Results!$C17,FALSE)=$I17,$P17,IF(HLOOKUP(AL$2,Monitoring_eng!$A$1:$AT$68,Results!$C17,FALSE)=$K17,$Q17,IF(HLOOKUP(AL$2,Monitoring_eng!$A$1:$AT$68,Results!$C17,FALSE)=$M17,$R17,IF(HLOOKUP(AL$2,Monitoring_eng!$A$1:$AT$68,Results!$C17,FALSE)=$O17,$S17,"CHYBA")))))</f>
        <v>2</v>
      </c>
      <c r="AM17" s="22">
        <f>IF(ISBLANK(HLOOKUP(AM$2,Monitoring_eng!$A$1:$AT$68,Results!$C17,FALSE)),"",IF(HLOOKUP(AM$2,Monitoring_eng!$A$1:$AT$68,Results!$C17,FALSE)=$I17,$P17,IF(HLOOKUP(AM$2,Monitoring_eng!$A$1:$AT$68,Results!$C17,FALSE)=$K17,$Q17,IF(HLOOKUP(AM$2,Monitoring_eng!$A$1:$AT$68,Results!$C17,FALSE)=$M17,$R17,IF(HLOOKUP(AM$2,Monitoring_eng!$A$1:$AT$68,Results!$C17,FALSE)=$O17,$S17,"CHYBA")))))</f>
        <v>2</v>
      </c>
      <c r="AN17" s="22">
        <f>IF(ISBLANK(HLOOKUP(AN$2,Monitoring_eng!$A$1:$AT$68,Results!$C17,FALSE)),"",IF(HLOOKUP(AN$2,Monitoring_eng!$A$1:$AT$68,Results!$C17,FALSE)=$I17,$P17,IF(HLOOKUP(AN$2,Monitoring_eng!$A$1:$AT$68,Results!$C17,FALSE)=$K17,$Q17,IF(HLOOKUP(AN$2,Monitoring_eng!$A$1:$AT$68,Results!$C17,FALSE)=$M17,$R17,IF(HLOOKUP(AN$2,Monitoring_eng!$A$1:$AT$68,Results!$C17,FALSE)=$O17,$S17,"CHYBA")))))</f>
        <v>2</v>
      </c>
      <c r="AO17" s="22">
        <f>IF(ISBLANK(HLOOKUP(AO$2,Monitoring_eng!$A$1:$AT$68,Results!$C17,FALSE)),"",IF(HLOOKUP(AO$2,Monitoring_eng!$A$1:$AT$68,Results!$C17,FALSE)=$I17,$P17,IF(HLOOKUP(AO$2,Monitoring_eng!$A$1:$AT$68,Results!$C17,FALSE)=$K17,$Q17,IF(HLOOKUP(AO$2,Monitoring_eng!$A$1:$AT$68,Results!$C17,FALSE)=$M17,$R17,IF(HLOOKUP(AO$2,Monitoring_eng!$A$1:$AT$68,Results!$C17,FALSE)=$O17,$S17,"CHYBA")))))</f>
        <v>2</v>
      </c>
    </row>
    <row r="18" spans="1:41" x14ac:dyDescent="0.3">
      <c r="A18" s="22" t="s">
        <v>401</v>
      </c>
      <c r="B18" s="22" t="s">
        <v>98</v>
      </c>
      <c r="C18" s="22">
        <v>17</v>
      </c>
      <c r="D18" s="23" t="s">
        <v>99</v>
      </c>
      <c r="E18" s="23" t="s">
        <v>312</v>
      </c>
      <c r="F18" s="23" t="s">
        <v>384</v>
      </c>
      <c r="G18" s="22">
        <v>1</v>
      </c>
      <c r="H18" s="22" t="s">
        <v>296</v>
      </c>
      <c r="I18" s="22" t="s">
        <v>49</v>
      </c>
      <c r="J18" s="22" t="s">
        <v>295</v>
      </c>
      <c r="K18" s="22" t="s">
        <v>48</v>
      </c>
      <c r="L18" s="22" t="s">
        <v>310</v>
      </c>
      <c r="M18" s="22" t="s">
        <v>95</v>
      </c>
      <c r="N18" s="22" t="s">
        <v>385</v>
      </c>
      <c r="O18" s="22" t="s">
        <v>385</v>
      </c>
      <c r="P18" s="22">
        <f t="shared" si="0"/>
        <v>1</v>
      </c>
      <c r="Q18" s="22">
        <v>0</v>
      </c>
      <c r="R18" s="22">
        <f t="shared" si="1"/>
        <v>0.5</v>
      </c>
      <c r="S18" s="22" t="s">
        <v>385</v>
      </c>
      <c r="T18" s="22">
        <f>IF(ISBLANK(HLOOKUP(T$2,Monitoring_eng!$A$1:$AT$68,Results!$C18,FALSE)),"",IF(HLOOKUP(T$2,Monitoring_eng!$A$1:$AT$68,Results!$C18,FALSE)=$I18,$P18,IF(HLOOKUP(T$2,Monitoring_eng!$A$1:$AT$68,Results!$C18,FALSE)=$K18,$Q18,IF(HLOOKUP(T$2,Monitoring_eng!$A$1:$AT$68,Results!$C18,FALSE)=$M18,$R18,IF(HLOOKUP(T$2,Monitoring_eng!$A$1:$AT$68,Results!$C18,FALSE)=$O18,$S18,"CHYBA")))))</f>
        <v>1</v>
      </c>
      <c r="U18" s="22">
        <f>IF(ISBLANK(HLOOKUP(U$2,Monitoring_eng!$A$1:$AT$68,Results!$C18,FALSE)),"",IF(HLOOKUP(U$2,Monitoring_eng!$A$1:$AT$68,Results!$C18,FALSE)=$I18,$P18,IF(HLOOKUP(U$2,Monitoring_eng!$A$1:$AT$68,Results!$C18,FALSE)=$K18,$Q18,IF(HLOOKUP(U$2,Monitoring_eng!$A$1:$AT$68,Results!$C18,FALSE)=$M18,$R18,IF(HLOOKUP(U$2,Monitoring_eng!$A$1:$AT$68,Results!$C18,FALSE)=$O18,$S18,"CHYBA")))))</f>
        <v>1</v>
      </c>
      <c r="V18" s="22">
        <f>IF(ISBLANK(HLOOKUP(V$2,Monitoring_eng!$A$1:$AT$68,Results!$C18,FALSE)),"",IF(HLOOKUP(V$2,Monitoring_eng!$A$1:$AT$68,Results!$C18,FALSE)=$I18,$P18,IF(HLOOKUP(V$2,Monitoring_eng!$A$1:$AT$68,Results!$C18,FALSE)=$K18,$Q18,IF(HLOOKUP(V$2,Monitoring_eng!$A$1:$AT$68,Results!$C18,FALSE)=$M18,$R18,IF(HLOOKUP(V$2,Monitoring_eng!$A$1:$AT$68,Results!$C18,FALSE)=$O18,$S18,"CHYBA")))))</f>
        <v>1</v>
      </c>
      <c r="W18" s="22">
        <f>IF(ISBLANK(HLOOKUP(W$2,Monitoring_eng!$A$1:$AT$68,Results!$C18,FALSE)),"",IF(HLOOKUP(W$2,Monitoring_eng!$A$1:$AT$68,Results!$C18,FALSE)=$I18,$P18,IF(HLOOKUP(W$2,Monitoring_eng!$A$1:$AT$68,Results!$C18,FALSE)=$K18,$Q18,IF(HLOOKUP(W$2,Monitoring_eng!$A$1:$AT$68,Results!$C18,FALSE)=$M18,$R18,IF(HLOOKUP(W$2,Monitoring_eng!$A$1:$AT$68,Results!$C18,FALSE)=$O18,$S18,"CHYBA")))))</f>
        <v>0</v>
      </c>
      <c r="X18" s="22">
        <f>IF(ISBLANK(HLOOKUP(X$2,Monitoring_eng!$A$1:$AT$68,Results!$C18,FALSE)),"",IF(HLOOKUP(X$2,Monitoring_eng!$A$1:$AT$68,Results!$C18,FALSE)=$I18,$P18,IF(HLOOKUP(X$2,Monitoring_eng!$A$1:$AT$68,Results!$C18,FALSE)=$K18,$Q18,IF(HLOOKUP(X$2,Monitoring_eng!$A$1:$AT$68,Results!$C18,FALSE)=$M18,$R18,IF(HLOOKUP(X$2,Monitoring_eng!$A$1:$AT$68,Results!$C18,FALSE)=$O18,$S18,"CHYBA")))))</f>
        <v>1</v>
      </c>
      <c r="Y18" s="22">
        <f>IF(ISBLANK(HLOOKUP(Y$2,Monitoring_eng!$A$1:$AT$68,Results!$C18,FALSE)),"",IF(HLOOKUP(Y$2,Monitoring_eng!$A$1:$AT$68,Results!$C18,FALSE)=$I18,$P18,IF(HLOOKUP(Y$2,Monitoring_eng!$A$1:$AT$68,Results!$C18,FALSE)=$K18,$Q18,IF(HLOOKUP(Y$2,Monitoring_eng!$A$1:$AT$68,Results!$C18,FALSE)=$M18,$R18,IF(HLOOKUP(Y$2,Monitoring_eng!$A$1:$AT$68,Results!$C18,FALSE)=$O18,$S18,"CHYBA")))))</f>
        <v>1</v>
      </c>
      <c r="Z18" s="22">
        <f>IF(ISBLANK(HLOOKUP(Z$2,Monitoring_eng!$A$1:$AT$68,Results!$C18,FALSE)),"",IF(HLOOKUP(Z$2,Monitoring_eng!$A$1:$AT$68,Results!$C18,FALSE)=$I18,$P18,IF(HLOOKUP(Z$2,Monitoring_eng!$A$1:$AT$68,Results!$C18,FALSE)=$K18,$Q18,IF(HLOOKUP(Z$2,Monitoring_eng!$A$1:$AT$68,Results!$C18,FALSE)=$M18,$R18,IF(HLOOKUP(Z$2,Monitoring_eng!$A$1:$AT$68,Results!$C18,FALSE)=$O18,$S18,"CHYBA")))))</f>
        <v>1</v>
      </c>
      <c r="AA18" s="22">
        <f>IF(ISBLANK(HLOOKUP(AA$2,Monitoring_eng!$A$1:$AT$68,Results!$C18,FALSE)),"",IF(HLOOKUP(AA$2,Monitoring_eng!$A$1:$AT$68,Results!$C18,FALSE)=$I18,$P18,IF(HLOOKUP(AA$2,Monitoring_eng!$A$1:$AT$68,Results!$C18,FALSE)=$K18,$Q18,IF(HLOOKUP(AA$2,Monitoring_eng!$A$1:$AT$68,Results!$C18,FALSE)=$M18,$R18,IF(HLOOKUP(AA$2,Monitoring_eng!$A$1:$AT$68,Results!$C18,FALSE)=$O18,$S18,"CHYBA")))))</f>
        <v>1</v>
      </c>
      <c r="AB18" s="22">
        <f>IF(ISBLANK(HLOOKUP(AB$2,Monitoring_eng!$A$1:$AT$68,Results!$C18,FALSE)),"",IF(HLOOKUP(AB$2,Monitoring_eng!$A$1:$AT$68,Results!$C18,FALSE)=$I18,$P18,IF(HLOOKUP(AB$2,Monitoring_eng!$A$1:$AT$68,Results!$C18,FALSE)=$K18,$Q18,IF(HLOOKUP(AB$2,Monitoring_eng!$A$1:$AT$68,Results!$C18,FALSE)=$M18,$R18,IF(HLOOKUP(AB$2,Monitoring_eng!$A$1:$AT$68,Results!$C18,FALSE)=$O18,$S18,"CHYBA")))))</f>
        <v>1</v>
      </c>
      <c r="AC18" s="22">
        <f>IF(ISBLANK(HLOOKUP(AC$2,Monitoring_eng!$A$1:$AT$68,Results!$C18,FALSE)),"",IF(HLOOKUP(AC$2,Monitoring_eng!$A$1:$AT$68,Results!$C18,FALSE)=$I18,$P18,IF(HLOOKUP(AC$2,Monitoring_eng!$A$1:$AT$68,Results!$C18,FALSE)=$K18,$Q18,IF(HLOOKUP(AC$2,Monitoring_eng!$A$1:$AT$68,Results!$C18,FALSE)=$M18,$R18,IF(HLOOKUP(AC$2,Monitoring_eng!$A$1:$AT$68,Results!$C18,FALSE)=$O18,$S18,"CHYBA")))))</f>
        <v>1</v>
      </c>
      <c r="AD18" s="22">
        <f>IF(ISBLANK(HLOOKUP(AD$2,Monitoring_eng!$A$1:$AT$68,Results!$C18,FALSE)),"",IF(HLOOKUP(AD$2,Monitoring_eng!$A$1:$AT$68,Results!$C18,FALSE)=$I18,$P18,IF(HLOOKUP(AD$2,Monitoring_eng!$A$1:$AT$68,Results!$C18,FALSE)=$K18,$Q18,IF(HLOOKUP(AD$2,Monitoring_eng!$A$1:$AT$68,Results!$C18,FALSE)=$M18,$R18,IF(HLOOKUP(AD$2,Monitoring_eng!$A$1:$AT$68,Results!$C18,FALSE)=$O18,$S18,"CHYBA")))))</f>
        <v>1</v>
      </c>
      <c r="AE18" s="22">
        <f>IF(ISBLANK(HLOOKUP(AE$2,Monitoring_eng!$A$1:$AT$68,Results!$C18,FALSE)),"",IF(HLOOKUP(AE$2,Monitoring_eng!$A$1:$AT$68,Results!$C18,FALSE)=$I18,$P18,IF(HLOOKUP(AE$2,Monitoring_eng!$A$1:$AT$68,Results!$C18,FALSE)=$K18,$Q18,IF(HLOOKUP(AE$2,Monitoring_eng!$A$1:$AT$68,Results!$C18,FALSE)=$M18,$R18,IF(HLOOKUP(AE$2,Monitoring_eng!$A$1:$AT$68,Results!$C18,FALSE)=$O18,$S18,"CHYBA")))))</f>
        <v>1</v>
      </c>
      <c r="AF18" s="22">
        <f>IF(ISBLANK(HLOOKUP(AF$2,Monitoring_eng!$A$1:$AT$68,Results!$C18,FALSE)),"",IF(HLOOKUP(AF$2,Monitoring_eng!$A$1:$AT$68,Results!$C18,FALSE)=$I18,$P18,IF(HLOOKUP(AF$2,Monitoring_eng!$A$1:$AT$68,Results!$C18,FALSE)=$K18,$Q18,IF(HLOOKUP(AF$2,Monitoring_eng!$A$1:$AT$68,Results!$C18,FALSE)=$M18,$R18,IF(HLOOKUP(AF$2,Monitoring_eng!$A$1:$AT$68,Results!$C18,FALSE)=$O18,$S18,"CHYBA")))))</f>
        <v>1</v>
      </c>
      <c r="AG18" s="22">
        <f>IF(ISBLANK(HLOOKUP(AG$2,Monitoring_eng!$A$1:$AT$68,Results!$C18,FALSE)),"",IF(HLOOKUP(AG$2,Monitoring_eng!$A$1:$AT$68,Results!$C18,FALSE)=$I18,$P18,IF(HLOOKUP(AG$2,Monitoring_eng!$A$1:$AT$68,Results!$C18,FALSE)=$K18,$Q18,IF(HLOOKUP(AG$2,Monitoring_eng!$A$1:$AT$68,Results!$C18,FALSE)=$M18,$R18,IF(HLOOKUP(AG$2,Monitoring_eng!$A$1:$AT$68,Results!$C18,FALSE)=$O18,$S18,"CHYBA")))))</f>
        <v>1</v>
      </c>
      <c r="AH18" s="22">
        <f>IF(ISBLANK(HLOOKUP(AH$2,Monitoring_eng!$A$1:$AT$68,Results!$C18,FALSE)),"",IF(HLOOKUP(AH$2,Monitoring_eng!$A$1:$AT$68,Results!$C18,FALSE)=$I18,$P18,IF(HLOOKUP(AH$2,Monitoring_eng!$A$1:$AT$68,Results!$C18,FALSE)=$K18,$Q18,IF(HLOOKUP(AH$2,Monitoring_eng!$A$1:$AT$68,Results!$C18,FALSE)=$M18,$R18,IF(HLOOKUP(AH$2,Monitoring_eng!$A$1:$AT$68,Results!$C18,FALSE)=$O18,$S18,"CHYBA")))))</f>
        <v>1</v>
      </c>
      <c r="AI18" s="22">
        <f>IF(ISBLANK(HLOOKUP(AI$2,Monitoring_eng!$A$1:$AT$68,Results!$C18,FALSE)),"",IF(HLOOKUP(AI$2,Monitoring_eng!$A$1:$AT$68,Results!$C18,FALSE)=$I18,$P18,IF(HLOOKUP(AI$2,Monitoring_eng!$A$1:$AT$68,Results!$C18,FALSE)=$K18,$Q18,IF(HLOOKUP(AI$2,Monitoring_eng!$A$1:$AT$68,Results!$C18,FALSE)=$M18,$R18,IF(HLOOKUP(AI$2,Monitoring_eng!$A$1:$AT$68,Results!$C18,FALSE)=$O18,$S18,"CHYBA")))))</f>
        <v>1</v>
      </c>
      <c r="AJ18" s="22">
        <f>IF(ISBLANK(HLOOKUP(AJ$2,Monitoring_eng!$A$1:$AT$68,Results!$C18,FALSE)),"",IF(HLOOKUP(AJ$2,Monitoring_eng!$A$1:$AT$68,Results!$C18,FALSE)=$I18,$P18,IF(HLOOKUP(AJ$2,Monitoring_eng!$A$1:$AT$68,Results!$C18,FALSE)=$K18,$Q18,IF(HLOOKUP(AJ$2,Monitoring_eng!$A$1:$AT$68,Results!$C18,FALSE)=$M18,$R18,IF(HLOOKUP(AJ$2,Monitoring_eng!$A$1:$AT$68,Results!$C18,FALSE)=$O18,$S18,"CHYBA")))))</f>
        <v>0</v>
      </c>
      <c r="AK18" s="22">
        <f>IF(ISBLANK(HLOOKUP(AK$2,Monitoring_eng!$A$1:$AT$68,Results!$C18,FALSE)),"",IF(HLOOKUP(AK$2,Monitoring_eng!$A$1:$AT$68,Results!$C18,FALSE)=$I18,$P18,IF(HLOOKUP(AK$2,Monitoring_eng!$A$1:$AT$68,Results!$C18,FALSE)=$K18,$Q18,IF(HLOOKUP(AK$2,Monitoring_eng!$A$1:$AT$68,Results!$C18,FALSE)=$M18,$R18,IF(HLOOKUP(AK$2,Monitoring_eng!$A$1:$AT$68,Results!$C18,FALSE)=$O18,$S18,"CHYBA")))))</f>
        <v>1</v>
      </c>
      <c r="AL18" s="22">
        <f>IF(ISBLANK(HLOOKUP(AL$2,Monitoring_eng!$A$1:$AT$68,Results!$C18,FALSE)),"",IF(HLOOKUP(AL$2,Monitoring_eng!$A$1:$AT$68,Results!$C18,FALSE)=$I18,$P18,IF(HLOOKUP(AL$2,Monitoring_eng!$A$1:$AT$68,Results!$C18,FALSE)=$K18,$Q18,IF(HLOOKUP(AL$2,Monitoring_eng!$A$1:$AT$68,Results!$C18,FALSE)=$M18,$R18,IF(HLOOKUP(AL$2,Monitoring_eng!$A$1:$AT$68,Results!$C18,FALSE)=$O18,$S18,"CHYBA")))))</f>
        <v>1</v>
      </c>
      <c r="AM18" s="22">
        <f>IF(ISBLANK(HLOOKUP(AM$2,Monitoring_eng!$A$1:$AT$68,Results!$C18,FALSE)),"",IF(HLOOKUP(AM$2,Monitoring_eng!$A$1:$AT$68,Results!$C18,FALSE)=$I18,$P18,IF(HLOOKUP(AM$2,Monitoring_eng!$A$1:$AT$68,Results!$C18,FALSE)=$K18,$Q18,IF(HLOOKUP(AM$2,Monitoring_eng!$A$1:$AT$68,Results!$C18,FALSE)=$M18,$R18,IF(HLOOKUP(AM$2,Monitoring_eng!$A$1:$AT$68,Results!$C18,FALSE)=$O18,$S18,"CHYBA")))))</f>
        <v>1</v>
      </c>
      <c r="AN18" s="22">
        <f>IF(ISBLANK(HLOOKUP(AN$2,Monitoring_eng!$A$1:$AT$68,Results!$C18,FALSE)),"",IF(HLOOKUP(AN$2,Monitoring_eng!$A$1:$AT$68,Results!$C18,FALSE)=$I18,$P18,IF(HLOOKUP(AN$2,Monitoring_eng!$A$1:$AT$68,Results!$C18,FALSE)=$K18,$Q18,IF(HLOOKUP(AN$2,Monitoring_eng!$A$1:$AT$68,Results!$C18,FALSE)=$M18,$R18,IF(HLOOKUP(AN$2,Monitoring_eng!$A$1:$AT$68,Results!$C18,FALSE)=$O18,$S18,"CHYBA")))))</f>
        <v>1</v>
      </c>
      <c r="AO18" s="22">
        <f>IF(ISBLANK(HLOOKUP(AO$2,Monitoring_eng!$A$1:$AT$68,Results!$C18,FALSE)),"",IF(HLOOKUP(AO$2,Monitoring_eng!$A$1:$AT$68,Results!$C18,FALSE)=$I18,$P18,IF(HLOOKUP(AO$2,Monitoring_eng!$A$1:$AT$68,Results!$C18,FALSE)=$K18,$Q18,IF(HLOOKUP(AO$2,Monitoring_eng!$A$1:$AT$68,Results!$C18,FALSE)=$M18,$R18,IF(HLOOKUP(AO$2,Monitoring_eng!$A$1:$AT$68,Results!$C18,FALSE)=$O18,$S18,"CHYBA")))))</f>
        <v>1</v>
      </c>
    </row>
    <row r="19" spans="1:41" x14ac:dyDescent="0.3">
      <c r="A19" s="22" t="s">
        <v>402</v>
      </c>
      <c r="B19" s="22" t="s">
        <v>105</v>
      </c>
      <c r="C19" s="22">
        <v>18</v>
      </c>
      <c r="D19" s="23" t="s">
        <v>106</v>
      </c>
      <c r="E19" s="23" t="s">
        <v>313</v>
      </c>
      <c r="F19" s="23" t="s">
        <v>384</v>
      </c>
      <c r="G19" s="22">
        <v>1</v>
      </c>
      <c r="H19" s="22" t="s">
        <v>296</v>
      </c>
      <c r="I19" s="22" t="s">
        <v>49</v>
      </c>
      <c r="J19" s="22" t="s">
        <v>295</v>
      </c>
      <c r="K19" s="22" t="s">
        <v>48</v>
      </c>
      <c r="L19" s="22" t="s">
        <v>310</v>
      </c>
      <c r="M19" s="22" t="s">
        <v>95</v>
      </c>
      <c r="N19" s="22" t="s">
        <v>385</v>
      </c>
      <c r="O19" s="22" t="s">
        <v>385</v>
      </c>
      <c r="P19" s="22">
        <f t="shared" si="0"/>
        <v>1</v>
      </c>
      <c r="Q19" s="22">
        <v>0</v>
      </c>
      <c r="R19" s="22">
        <f t="shared" si="1"/>
        <v>0.5</v>
      </c>
      <c r="S19" s="22" t="s">
        <v>385</v>
      </c>
      <c r="T19" s="22">
        <f>IF(ISBLANK(HLOOKUP(T$2,Monitoring_eng!$A$1:$AT$68,Results!$C19,FALSE)),"",IF(HLOOKUP(T$2,Monitoring_eng!$A$1:$AT$68,Results!$C19,FALSE)=$I19,$P19,IF(HLOOKUP(T$2,Monitoring_eng!$A$1:$AT$68,Results!$C19,FALSE)=$K19,$Q19,IF(HLOOKUP(T$2,Monitoring_eng!$A$1:$AT$68,Results!$C19,FALSE)=$M19,$R19,IF(HLOOKUP(T$2,Monitoring_eng!$A$1:$AT$68,Results!$C19,FALSE)=$O19,$S19,"CHYBA")))))</f>
        <v>1</v>
      </c>
      <c r="U19" s="22">
        <f>IF(ISBLANK(HLOOKUP(U$2,Monitoring_eng!$A$1:$AT$68,Results!$C19,FALSE)),"",IF(HLOOKUP(U$2,Monitoring_eng!$A$1:$AT$68,Results!$C19,FALSE)=$I19,$P19,IF(HLOOKUP(U$2,Monitoring_eng!$A$1:$AT$68,Results!$C19,FALSE)=$K19,$Q19,IF(HLOOKUP(U$2,Monitoring_eng!$A$1:$AT$68,Results!$C19,FALSE)=$M19,$R19,IF(HLOOKUP(U$2,Monitoring_eng!$A$1:$AT$68,Results!$C19,FALSE)=$O19,$S19,"CHYBA")))))</f>
        <v>1</v>
      </c>
      <c r="V19" s="22">
        <f>IF(ISBLANK(HLOOKUP(V$2,Monitoring_eng!$A$1:$AT$68,Results!$C19,FALSE)),"",IF(HLOOKUP(V$2,Monitoring_eng!$A$1:$AT$68,Results!$C19,FALSE)=$I19,$P19,IF(HLOOKUP(V$2,Monitoring_eng!$A$1:$AT$68,Results!$C19,FALSE)=$K19,$Q19,IF(HLOOKUP(V$2,Monitoring_eng!$A$1:$AT$68,Results!$C19,FALSE)=$M19,$R19,IF(HLOOKUP(V$2,Monitoring_eng!$A$1:$AT$68,Results!$C19,FALSE)=$O19,$S19,"CHYBA")))))</f>
        <v>0</v>
      </c>
      <c r="W19" s="22">
        <f>IF(ISBLANK(HLOOKUP(W$2,Monitoring_eng!$A$1:$AT$68,Results!$C19,FALSE)),"",IF(HLOOKUP(W$2,Monitoring_eng!$A$1:$AT$68,Results!$C19,FALSE)=$I19,$P19,IF(HLOOKUP(W$2,Monitoring_eng!$A$1:$AT$68,Results!$C19,FALSE)=$K19,$Q19,IF(HLOOKUP(W$2,Monitoring_eng!$A$1:$AT$68,Results!$C19,FALSE)=$M19,$R19,IF(HLOOKUP(W$2,Monitoring_eng!$A$1:$AT$68,Results!$C19,FALSE)=$O19,$S19,"CHYBA")))))</f>
        <v>0</v>
      </c>
      <c r="X19" s="22">
        <f>IF(ISBLANK(HLOOKUP(X$2,Monitoring_eng!$A$1:$AT$68,Results!$C19,FALSE)),"",IF(HLOOKUP(X$2,Monitoring_eng!$A$1:$AT$68,Results!$C19,FALSE)=$I19,$P19,IF(HLOOKUP(X$2,Monitoring_eng!$A$1:$AT$68,Results!$C19,FALSE)=$K19,$Q19,IF(HLOOKUP(X$2,Monitoring_eng!$A$1:$AT$68,Results!$C19,FALSE)=$M19,$R19,IF(HLOOKUP(X$2,Monitoring_eng!$A$1:$AT$68,Results!$C19,FALSE)=$O19,$S19,"CHYBA")))))</f>
        <v>1</v>
      </c>
      <c r="Y19" s="22">
        <f>IF(ISBLANK(HLOOKUP(Y$2,Monitoring_eng!$A$1:$AT$68,Results!$C19,FALSE)),"",IF(HLOOKUP(Y$2,Monitoring_eng!$A$1:$AT$68,Results!$C19,FALSE)=$I19,$P19,IF(HLOOKUP(Y$2,Monitoring_eng!$A$1:$AT$68,Results!$C19,FALSE)=$K19,$Q19,IF(HLOOKUP(Y$2,Monitoring_eng!$A$1:$AT$68,Results!$C19,FALSE)=$M19,$R19,IF(HLOOKUP(Y$2,Monitoring_eng!$A$1:$AT$68,Results!$C19,FALSE)=$O19,$S19,"CHYBA")))))</f>
        <v>0.5</v>
      </c>
      <c r="Z19" s="22">
        <f>IF(ISBLANK(HLOOKUP(Z$2,Monitoring_eng!$A$1:$AT$68,Results!$C19,FALSE)),"",IF(HLOOKUP(Z$2,Monitoring_eng!$A$1:$AT$68,Results!$C19,FALSE)=$I19,$P19,IF(HLOOKUP(Z$2,Monitoring_eng!$A$1:$AT$68,Results!$C19,FALSE)=$K19,$Q19,IF(HLOOKUP(Z$2,Monitoring_eng!$A$1:$AT$68,Results!$C19,FALSE)=$M19,$R19,IF(HLOOKUP(Z$2,Monitoring_eng!$A$1:$AT$68,Results!$C19,FALSE)=$O19,$S19,"CHYBA")))))</f>
        <v>1</v>
      </c>
      <c r="AA19" s="22">
        <f>IF(ISBLANK(HLOOKUP(AA$2,Monitoring_eng!$A$1:$AT$68,Results!$C19,FALSE)),"",IF(HLOOKUP(AA$2,Monitoring_eng!$A$1:$AT$68,Results!$C19,FALSE)=$I19,$P19,IF(HLOOKUP(AA$2,Monitoring_eng!$A$1:$AT$68,Results!$C19,FALSE)=$K19,$Q19,IF(HLOOKUP(AA$2,Monitoring_eng!$A$1:$AT$68,Results!$C19,FALSE)=$M19,$R19,IF(HLOOKUP(AA$2,Monitoring_eng!$A$1:$AT$68,Results!$C19,FALSE)=$O19,$S19,"CHYBA")))))</f>
        <v>0</v>
      </c>
      <c r="AB19" s="22">
        <f>IF(ISBLANK(HLOOKUP(AB$2,Monitoring_eng!$A$1:$AT$68,Results!$C19,FALSE)),"",IF(HLOOKUP(AB$2,Monitoring_eng!$A$1:$AT$68,Results!$C19,FALSE)=$I19,$P19,IF(HLOOKUP(AB$2,Monitoring_eng!$A$1:$AT$68,Results!$C19,FALSE)=$K19,$Q19,IF(HLOOKUP(AB$2,Monitoring_eng!$A$1:$AT$68,Results!$C19,FALSE)=$M19,$R19,IF(HLOOKUP(AB$2,Monitoring_eng!$A$1:$AT$68,Results!$C19,FALSE)=$O19,$S19,"CHYBA")))))</f>
        <v>1</v>
      </c>
      <c r="AC19" s="22">
        <f>IF(ISBLANK(HLOOKUP(AC$2,Monitoring_eng!$A$1:$AT$68,Results!$C19,FALSE)),"",IF(HLOOKUP(AC$2,Monitoring_eng!$A$1:$AT$68,Results!$C19,FALSE)=$I19,$P19,IF(HLOOKUP(AC$2,Monitoring_eng!$A$1:$AT$68,Results!$C19,FALSE)=$K19,$Q19,IF(HLOOKUP(AC$2,Monitoring_eng!$A$1:$AT$68,Results!$C19,FALSE)=$M19,$R19,IF(HLOOKUP(AC$2,Monitoring_eng!$A$1:$AT$68,Results!$C19,FALSE)=$O19,$S19,"CHYBA")))))</f>
        <v>1</v>
      </c>
      <c r="AD19" s="22">
        <f>IF(ISBLANK(HLOOKUP(AD$2,Monitoring_eng!$A$1:$AT$68,Results!$C19,FALSE)),"",IF(HLOOKUP(AD$2,Monitoring_eng!$A$1:$AT$68,Results!$C19,FALSE)=$I19,$P19,IF(HLOOKUP(AD$2,Monitoring_eng!$A$1:$AT$68,Results!$C19,FALSE)=$K19,$Q19,IF(HLOOKUP(AD$2,Monitoring_eng!$A$1:$AT$68,Results!$C19,FALSE)=$M19,$R19,IF(HLOOKUP(AD$2,Monitoring_eng!$A$1:$AT$68,Results!$C19,FALSE)=$O19,$S19,"CHYBA")))))</f>
        <v>1</v>
      </c>
      <c r="AE19" s="22">
        <f>IF(ISBLANK(HLOOKUP(AE$2,Monitoring_eng!$A$1:$AT$68,Results!$C19,FALSE)),"",IF(HLOOKUP(AE$2,Monitoring_eng!$A$1:$AT$68,Results!$C19,FALSE)=$I19,$P19,IF(HLOOKUP(AE$2,Monitoring_eng!$A$1:$AT$68,Results!$C19,FALSE)=$K19,$Q19,IF(HLOOKUP(AE$2,Monitoring_eng!$A$1:$AT$68,Results!$C19,FALSE)=$M19,$R19,IF(HLOOKUP(AE$2,Monitoring_eng!$A$1:$AT$68,Results!$C19,FALSE)=$O19,$S19,"CHYBA")))))</f>
        <v>1</v>
      </c>
      <c r="AF19" s="22">
        <f>IF(ISBLANK(HLOOKUP(AF$2,Monitoring_eng!$A$1:$AT$68,Results!$C19,FALSE)),"",IF(HLOOKUP(AF$2,Monitoring_eng!$A$1:$AT$68,Results!$C19,FALSE)=$I19,$P19,IF(HLOOKUP(AF$2,Monitoring_eng!$A$1:$AT$68,Results!$C19,FALSE)=$K19,$Q19,IF(HLOOKUP(AF$2,Monitoring_eng!$A$1:$AT$68,Results!$C19,FALSE)=$M19,$R19,IF(HLOOKUP(AF$2,Monitoring_eng!$A$1:$AT$68,Results!$C19,FALSE)=$O19,$S19,"CHYBA")))))</f>
        <v>1</v>
      </c>
      <c r="AG19" s="22">
        <f>IF(ISBLANK(HLOOKUP(AG$2,Monitoring_eng!$A$1:$AT$68,Results!$C19,FALSE)),"",IF(HLOOKUP(AG$2,Monitoring_eng!$A$1:$AT$68,Results!$C19,FALSE)=$I19,$P19,IF(HLOOKUP(AG$2,Monitoring_eng!$A$1:$AT$68,Results!$C19,FALSE)=$K19,$Q19,IF(HLOOKUP(AG$2,Monitoring_eng!$A$1:$AT$68,Results!$C19,FALSE)=$M19,$R19,IF(HLOOKUP(AG$2,Monitoring_eng!$A$1:$AT$68,Results!$C19,FALSE)=$O19,$S19,"CHYBA")))))</f>
        <v>1</v>
      </c>
      <c r="AH19" s="22">
        <f>IF(ISBLANK(HLOOKUP(AH$2,Monitoring_eng!$A$1:$AT$68,Results!$C19,FALSE)),"",IF(HLOOKUP(AH$2,Monitoring_eng!$A$1:$AT$68,Results!$C19,FALSE)=$I19,$P19,IF(HLOOKUP(AH$2,Monitoring_eng!$A$1:$AT$68,Results!$C19,FALSE)=$K19,$Q19,IF(HLOOKUP(AH$2,Monitoring_eng!$A$1:$AT$68,Results!$C19,FALSE)=$M19,$R19,IF(HLOOKUP(AH$2,Monitoring_eng!$A$1:$AT$68,Results!$C19,FALSE)=$O19,$S19,"CHYBA")))))</f>
        <v>0</v>
      </c>
      <c r="AI19" s="22">
        <f>IF(ISBLANK(HLOOKUP(AI$2,Monitoring_eng!$A$1:$AT$68,Results!$C19,FALSE)),"",IF(HLOOKUP(AI$2,Monitoring_eng!$A$1:$AT$68,Results!$C19,FALSE)=$I19,$P19,IF(HLOOKUP(AI$2,Monitoring_eng!$A$1:$AT$68,Results!$C19,FALSE)=$K19,$Q19,IF(HLOOKUP(AI$2,Monitoring_eng!$A$1:$AT$68,Results!$C19,FALSE)=$M19,$R19,IF(HLOOKUP(AI$2,Monitoring_eng!$A$1:$AT$68,Results!$C19,FALSE)=$O19,$S19,"CHYBA")))))</f>
        <v>1</v>
      </c>
      <c r="AJ19" s="22">
        <f>IF(ISBLANK(HLOOKUP(AJ$2,Monitoring_eng!$A$1:$AT$68,Results!$C19,FALSE)),"",IF(HLOOKUP(AJ$2,Monitoring_eng!$A$1:$AT$68,Results!$C19,FALSE)=$I19,$P19,IF(HLOOKUP(AJ$2,Monitoring_eng!$A$1:$AT$68,Results!$C19,FALSE)=$K19,$Q19,IF(HLOOKUP(AJ$2,Monitoring_eng!$A$1:$AT$68,Results!$C19,FALSE)=$M19,$R19,IF(HLOOKUP(AJ$2,Monitoring_eng!$A$1:$AT$68,Results!$C19,FALSE)=$O19,$S19,"CHYBA")))))</f>
        <v>0.5</v>
      </c>
      <c r="AK19" s="22">
        <f>IF(ISBLANK(HLOOKUP(AK$2,Monitoring_eng!$A$1:$AT$68,Results!$C19,FALSE)),"",IF(HLOOKUP(AK$2,Monitoring_eng!$A$1:$AT$68,Results!$C19,FALSE)=$I19,$P19,IF(HLOOKUP(AK$2,Monitoring_eng!$A$1:$AT$68,Results!$C19,FALSE)=$K19,$Q19,IF(HLOOKUP(AK$2,Monitoring_eng!$A$1:$AT$68,Results!$C19,FALSE)=$M19,$R19,IF(HLOOKUP(AK$2,Monitoring_eng!$A$1:$AT$68,Results!$C19,FALSE)=$O19,$S19,"CHYBA")))))</f>
        <v>0</v>
      </c>
      <c r="AL19" s="22">
        <f>IF(ISBLANK(HLOOKUP(AL$2,Monitoring_eng!$A$1:$AT$68,Results!$C19,FALSE)),"",IF(HLOOKUP(AL$2,Monitoring_eng!$A$1:$AT$68,Results!$C19,FALSE)=$I19,$P19,IF(HLOOKUP(AL$2,Monitoring_eng!$A$1:$AT$68,Results!$C19,FALSE)=$K19,$Q19,IF(HLOOKUP(AL$2,Monitoring_eng!$A$1:$AT$68,Results!$C19,FALSE)=$M19,$R19,IF(HLOOKUP(AL$2,Monitoring_eng!$A$1:$AT$68,Results!$C19,FALSE)=$O19,$S19,"CHYBA")))))</f>
        <v>1</v>
      </c>
      <c r="AM19" s="22">
        <f>IF(ISBLANK(HLOOKUP(AM$2,Monitoring_eng!$A$1:$AT$68,Results!$C19,FALSE)),"",IF(HLOOKUP(AM$2,Monitoring_eng!$A$1:$AT$68,Results!$C19,FALSE)=$I19,$P19,IF(HLOOKUP(AM$2,Monitoring_eng!$A$1:$AT$68,Results!$C19,FALSE)=$K19,$Q19,IF(HLOOKUP(AM$2,Monitoring_eng!$A$1:$AT$68,Results!$C19,FALSE)=$M19,$R19,IF(HLOOKUP(AM$2,Monitoring_eng!$A$1:$AT$68,Results!$C19,FALSE)=$O19,$S19,"CHYBA")))))</f>
        <v>1</v>
      </c>
      <c r="AN19" s="22">
        <f>IF(ISBLANK(HLOOKUP(AN$2,Monitoring_eng!$A$1:$AT$68,Results!$C19,FALSE)),"",IF(HLOOKUP(AN$2,Monitoring_eng!$A$1:$AT$68,Results!$C19,FALSE)=$I19,$P19,IF(HLOOKUP(AN$2,Monitoring_eng!$A$1:$AT$68,Results!$C19,FALSE)=$K19,$Q19,IF(HLOOKUP(AN$2,Monitoring_eng!$A$1:$AT$68,Results!$C19,FALSE)=$M19,$R19,IF(HLOOKUP(AN$2,Monitoring_eng!$A$1:$AT$68,Results!$C19,FALSE)=$O19,$S19,"CHYBA")))))</f>
        <v>1</v>
      </c>
      <c r="AO19" s="22">
        <f>IF(ISBLANK(HLOOKUP(AO$2,Monitoring_eng!$A$1:$AT$68,Results!$C19,FALSE)),"",IF(HLOOKUP(AO$2,Monitoring_eng!$A$1:$AT$68,Results!$C19,FALSE)=$I19,$P19,IF(HLOOKUP(AO$2,Monitoring_eng!$A$1:$AT$68,Results!$C19,FALSE)=$K19,$Q19,IF(HLOOKUP(AO$2,Monitoring_eng!$A$1:$AT$68,Results!$C19,FALSE)=$M19,$R19,IF(HLOOKUP(AO$2,Monitoring_eng!$A$1:$AT$68,Results!$C19,FALSE)=$O19,$S19,"CHYBA")))))</f>
        <v>1</v>
      </c>
    </row>
    <row r="20" spans="1:41" x14ac:dyDescent="0.3">
      <c r="A20" s="22" t="s">
        <v>403</v>
      </c>
      <c r="B20" s="22" t="s">
        <v>108</v>
      </c>
      <c r="C20" s="22">
        <v>19</v>
      </c>
      <c r="D20" s="23" t="s">
        <v>109</v>
      </c>
      <c r="E20" s="23" t="s">
        <v>314</v>
      </c>
      <c r="F20" s="23" t="s">
        <v>384</v>
      </c>
      <c r="G20" s="22">
        <v>1</v>
      </c>
      <c r="H20" s="22" t="s">
        <v>296</v>
      </c>
      <c r="I20" s="22" t="s">
        <v>49</v>
      </c>
      <c r="J20" s="22" t="s">
        <v>295</v>
      </c>
      <c r="K20" s="22" t="s">
        <v>48</v>
      </c>
      <c r="L20" s="22" t="s">
        <v>310</v>
      </c>
      <c r="M20" s="22" t="s">
        <v>95</v>
      </c>
      <c r="N20" s="22" t="s">
        <v>385</v>
      </c>
      <c r="O20" s="22" t="s">
        <v>385</v>
      </c>
      <c r="P20" s="22">
        <f t="shared" si="0"/>
        <v>1</v>
      </c>
      <c r="Q20" s="22">
        <v>0</v>
      </c>
      <c r="R20" s="22">
        <f t="shared" si="1"/>
        <v>0.5</v>
      </c>
      <c r="S20" s="22" t="s">
        <v>385</v>
      </c>
      <c r="T20" s="22">
        <f>IF(ISBLANK(HLOOKUP(T$2,Monitoring_eng!$A$1:$AT$68,Results!$C20,FALSE)),"",IF(HLOOKUP(T$2,Monitoring_eng!$A$1:$AT$68,Results!$C20,FALSE)=$I20,$P20,IF(HLOOKUP(T$2,Monitoring_eng!$A$1:$AT$68,Results!$C20,FALSE)=$K20,$Q20,IF(HLOOKUP(T$2,Monitoring_eng!$A$1:$AT$68,Results!$C20,FALSE)=$M20,$R20,IF(HLOOKUP(T$2,Monitoring_eng!$A$1:$AT$68,Results!$C20,FALSE)=$O20,$S20,"CHYBA")))))</f>
        <v>1</v>
      </c>
      <c r="U20" s="22">
        <f>IF(ISBLANK(HLOOKUP(U$2,Monitoring_eng!$A$1:$AT$68,Results!$C20,FALSE)),"",IF(HLOOKUP(U$2,Monitoring_eng!$A$1:$AT$68,Results!$C20,FALSE)=$I20,$P20,IF(HLOOKUP(U$2,Monitoring_eng!$A$1:$AT$68,Results!$C20,FALSE)=$K20,$Q20,IF(HLOOKUP(U$2,Monitoring_eng!$A$1:$AT$68,Results!$C20,FALSE)=$M20,$R20,IF(HLOOKUP(U$2,Monitoring_eng!$A$1:$AT$68,Results!$C20,FALSE)=$O20,$S20,"CHYBA")))))</f>
        <v>1</v>
      </c>
      <c r="V20" s="22">
        <f>IF(ISBLANK(HLOOKUP(V$2,Monitoring_eng!$A$1:$AT$68,Results!$C20,FALSE)),"",IF(HLOOKUP(V$2,Monitoring_eng!$A$1:$AT$68,Results!$C20,FALSE)=$I20,$P20,IF(HLOOKUP(V$2,Monitoring_eng!$A$1:$AT$68,Results!$C20,FALSE)=$K20,$Q20,IF(HLOOKUP(V$2,Monitoring_eng!$A$1:$AT$68,Results!$C20,FALSE)=$M20,$R20,IF(HLOOKUP(V$2,Monitoring_eng!$A$1:$AT$68,Results!$C20,FALSE)=$O20,$S20,"CHYBA")))))</f>
        <v>1</v>
      </c>
      <c r="W20" s="22">
        <f>IF(ISBLANK(HLOOKUP(W$2,Monitoring_eng!$A$1:$AT$68,Results!$C20,FALSE)),"",IF(HLOOKUP(W$2,Monitoring_eng!$A$1:$AT$68,Results!$C20,FALSE)=$I20,$P20,IF(HLOOKUP(W$2,Monitoring_eng!$A$1:$AT$68,Results!$C20,FALSE)=$K20,$Q20,IF(HLOOKUP(W$2,Monitoring_eng!$A$1:$AT$68,Results!$C20,FALSE)=$M20,$R20,IF(HLOOKUP(W$2,Monitoring_eng!$A$1:$AT$68,Results!$C20,FALSE)=$O20,$S20,"CHYBA")))))</f>
        <v>1</v>
      </c>
      <c r="X20" s="22">
        <f>IF(ISBLANK(HLOOKUP(X$2,Monitoring_eng!$A$1:$AT$68,Results!$C20,FALSE)),"",IF(HLOOKUP(X$2,Monitoring_eng!$A$1:$AT$68,Results!$C20,FALSE)=$I20,$P20,IF(HLOOKUP(X$2,Monitoring_eng!$A$1:$AT$68,Results!$C20,FALSE)=$K20,$Q20,IF(HLOOKUP(X$2,Monitoring_eng!$A$1:$AT$68,Results!$C20,FALSE)=$M20,$R20,IF(HLOOKUP(X$2,Monitoring_eng!$A$1:$AT$68,Results!$C20,FALSE)=$O20,$S20,"CHYBA")))))</f>
        <v>1</v>
      </c>
      <c r="Y20" s="22">
        <f>IF(ISBLANK(HLOOKUP(Y$2,Monitoring_eng!$A$1:$AT$68,Results!$C20,FALSE)),"",IF(HLOOKUP(Y$2,Monitoring_eng!$A$1:$AT$68,Results!$C20,FALSE)=$I20,$P20,IF(HLOOKUP(Y$2,Monitoring_eng!$A$1:$AT$68,Results!$C20,FALSE)=$K20,$Q20,IF(HLOOKUP(Y$2,Monitoring_eng!$A$1:$AT$68,Results!$C20,FALSE)=$M20,$R20,IF(HLOOKUP(Y$2,Monitoring_eng!$A$1:$AT$68,Results!$C20,FALSE)=$O20,$S20,"CHYBA")))))</f>
        <v>1</v>
      </c>
      <c r="Z20" s="22">
        <f>IF(ISBLANK(HLOOKUP(Z$2,Monitoring_eng!$A$1:$AT$68,Results!$C20,FALSE)),"",IF(HLOOKUP(Z$2,Monitoring_eng!$A$1:$AT$68,Results!$C20,FALSE)=$I20,$P20,IF(HLOOKUP(Z$2,Monitoring_eng!$A$1:$AT$68,Results!$C20,FALSE)=$K20,$Q20,IF(HLOOKUP(Z$2,Monitoring_eng!$A$1:$AT$68,Results!$C20,FALSE)=$M20,$R20,IF(HLOOKUP(Z$2,Monitoring_eng!$A$1:$AT$68,Results!$C20,FALSE)=$O20,$S20,"CHYBA")))))</f>
        <v>1</v>
      </c>
      <c r="AA20" s="22">
        <f>IF(ISBLANK(HLOOKUP(AA$2,Monitoring_eng!$A$1:$AT$68,Results!$C20,FALSE)),"",IF(HLOOKUP(AA$2,Monitoring_eng!$A$1:$AT$68,Results!$C20,FALSE)=$I20,$P20,IF(HLOOKUP(AA$2,Monitoring_eng!$A$1:$AT$68,Results!$C20,FALSE)=$K20,$Q20,IF(HLOOKUP(AA$2,Monitoring_eng!$A$1:$AT$68,Results!$C20,FALSE)=$M20,$R20,IF(HLOOKUP(AA$2,Monitoring_eng!$A$1:$AT$68,Results!$C20,FALSE)=$O20,$S20,"CHYBA")))))</f>
        <v>1</v>
      </c>
      <c r="AB20" s="22">
        <f>IF(ISBLANK(HLOOKUP(AB$2,Monitoring_eng!$A$1:$AT$68,Results!$C20,FALSE)),"",IF(HLOOKUP(AB$2,Monitoring_eng!$A$1:$AT$68,Results!$C20,FALSE)=$I20,$P20,IF(HLOOKUP(AB$2,Monitoring_eng!$A$1:$AT$68,Results!$C20,FALSE)=$K20,$Q20,IF(HLOOKUP(AB$2,Monitoring_eng!$A$1:$AT$68,Results!$C20,FALSE)=$M20,$R20,IF(HLOOKUP(AB$2,Monitoring_eng!$A$1:$AT$68,Results!$C20,FALSE)=$O20,$S20,"CHYBA")))))</f>
        <v>1</v>
      </c>
      <c r="AC20" s="22">
        <f>IF(ISBLANK(HLOOKUP(AC$2,Monitoring_eng!$A$1:$AT$68,Results!$C20,FALSE)),"",IF(HLOOKUP(AC$2,Monitoring_eng!$A$1:$AT$68,Results!$C20,FALSE)=$I20,$P20,IF(HLOOKUP(AC$2,Monitoring_eng!$A$1:$AT$68,Results!$C20,FALSE)=$K20,$Q20,IF(HLOOKUP(AC$2,Monitoring_eng!$A$1:$AT$68,Results!$C20,FALSE)=$M20,$R20,IF(HLOOKUP(AC$2,Monitoring_eng!$A$1:$AT$68,Results!$C20,FALSE)=$O20,$S20,"CHYBA")))))</f>
        <v>1</v>
      </c>
      <c r="AD20" s="22">
        <f>IF(ISBLANK(HLOOKUP(AD$2,Monitoring_eng!$A$1:$AT$68,Results!$C20,FALSE)),"",IF(HLOOKUP(AD$2,Monitoring_eng!$A$1:$AT$68,Results!$C20,FALSE)=$I20,$P20,IF(HLOOKUP(AD$2,Monitoring_eng!$A$1:$AT$68,Results!$C20,FALSE)=$K20,$Q20,IF(HLOOKUP(AD$2,Monitoring_eng!$A$1:$AT$68,Results!$C20,FALSE)=$M20,$R20,IF(HLOOKUP(AD$2,Monitoring_eng!$A$1:$AT$68,Results!$C20,FALSE)=$O20,$S20,"CHYBA")))))</f>
        <v>0.5</v>
      </c>
      <c r="AE20" s="22">
        <f>IF(ISBLANK(HLOOKUP(AE$2,Monitoring_eng!$A$1:$AT$68,Results!$C20,FALSE)),"",IF(HLOOKUP(AE$2,Monitoring_eng!$A$1:$AT$68,Results!$C20,FALSE)=$I20,$P20,IF(HLOOKUP(AE$2,Monitoring_eng!$A$1:$AT$68,Results!$C20,FALSE)=$K20,$Q20,IF(HLOOKUP(AE$2,Monitoring_eng!$A$1:$AT$68,Results!$C20,FALSE)=$M20,$R20,IF(HLOOKUP(AE$2,Monitoring_eng!$A$1:$AT$68,Results!$C20,FALSE)=$O20,$S20,"CHYBA")))))</f>
        <v>1</v>
      </c>
      <c r="AF20" s="22">
        <f>IF(ISBLANK(HLOOKUP(AF$2,Monitoring_eng!$A$1:$AT$68,Results!$C20,FALSE)),"",IF(HLOOKUP(AF$2,Monitoring_eng!$A$1:$AT$68,Results!$C20,FALSE)=$I20,$P20,IF(HLOOKUP(AF$2,Monitoring_eng!$A$1:$AT$68,Results!$C20,FALSE)=$K20,$Q20,IF(HLOOKUP(AF$2,Monitoring_eng!$A$1:$AT$68,Results!$C20,FALSE)=$M20,$R20,IF(HLOOKUP(AF$2,Monitoring_eng!$A$1:$AT$68,Results!$C20,FALSE)=$O20,$S20,"CHYBA")))))</f>
        <v>1</v>
      </c>
      <c r="AG20" s="22">
        <f>IF(ISBLANK(HLOOKUP(AG$2,Monitoring_eng!$A$1:$AT$68,Results!$C20,FALSE)),"",IF(HLOOKUP(AG$2,Monitoring_eng!$A$1:$AT$68,Results!$C20,FALSE)=$I20,$P20,IF(HLOOKUP(AG$2,Monitoring_eng!$A$1:$AT$68,Results!$C20,FALSE)=$K20,$Q20,IF(HLOOKUP(AG$2,Monitoring_eng!$A$1:$AT$68,Results!$C20,FALSE)=$M20,$R20,IF(HLOOKUP(AG$2,Monitoring_eng!$A$1:$AT$68,Results!$C20,FALSE)=$O20,$S20,"CHYBA")))))</f>
        <v>1</v>
      </c>
      <c r="AH20" s="22">
        <f>IF(ISBLANK(HLOOKUP(AH$2,Monitoring_eng!$A$1:$AT$68,Results!$C20,FALSE)),"",IF(HLOOKUP(AH$2,Monitoring_eng!$A$1:$AT$68,Results!$C20,FALSE)=$I20,$P20,IF(HLOOKUP(AH$2,Monitoring_eng!$A$1:$AT$68,Results!$C20,FALSE)=$K20,$Q20,IF(HLOOKUP(AH$2,Monitoring_eng!$A$1:$AT$68,Results!$C20,FALSE)=$M20,$R20,IF(HLOOKUP(AH$2,Monitoring_eng!$A$1:$AT$68,Results!$C20,FALSE)=$O20,$S20,"CHYBA")))))</f>
        <v>1</v>
      </c>
      <c r="AI20" s="22">
        <f>IF(ISBLANK(HLOOKUP(AI$2,Monitoring_eng!$A$1:$AT$68,Results!$C20,FALSE)),"",IF(HLOOKUP(AI$2,Monitoring_eng!$A$1:$AT$68,Results!$C20,FALSE)=$I20,$P20,IF(HLOOKUP(AI$2,Monitoring_eng!$A$1:$AT$68,Results!$C20,FALSE)=$K20,$Q20,IF(HLOOKUP(AI$2,Monitoring_eng!$A$1:$AT$68,Results!$C20,FALSE)=$M20,$R20,IF(HLOOKUP(AI$2,Monitoring_eng!$A$1:$AT$68,Results!$C20,FALSE)=$O20,$S20,"CHYBA")))))</f>
        <v>1</v>
      </c>
      <c r="AJ20" s="22">
        <f>IF(ISBLANK(HLOOKUP(AJ$2,Monitoring_eng!$A$1:$AT$68,Results!$C20,FALSE)),"",IF(HLOOKUP(AJ$2,Monitoring_eng!$A$1:$AT$68,Results!$C20,FALSE)=$I20,$P20,IF(HLOOKUP(AJ$2,Monitoring_eng!$A$1:$AT$68,Results!$C20,FALSE)=$K20,$Q20,IF(HLOOKUP(AJ$2,Monitoring_eng!$A$1:$AT$68,Results!$C20,FALSE)=$M20,$R20,IF(HLOOKUP(AJ$2,Monitoring_eng!$A$1:$AT$68,Results!$C20,FALSE)=$O20,$S20,"CHYBA")))))</f>
        <v>1</v>
      </c>
      <c r="AK20" s="22">
        <f>IF(ISBLANK(HLOOKUP(AK$2,Monitoring_eng!$A$1:$AT$68,Results!$C20,FALSE)),"",IF(HLOOKUP(AK$2,Monitoring_eng!$A$1:$AT$68,Results!$C20,FALSE)=$I20,$P20,IF(HLOOKUP(AK$2,Monitoring_eng!$A$1:$AT$68,Results!$C20,FALSE)=$K20,$Q20,IF(HLOOKUP(AK$2,Monitoring_eng!$A$1:$AT$68,Results!$C20,FALSE)=$M20,$R20,IF(HLOOKUP(AK$2,Monitoring_eng!$A$1:$AT$68,Results!$C20,FALSE)=$O20,$S20,"CHYBA")))))</f>
        <v>1</v>
      </c>
      <c r="AL20" s="22">
        <f>IF(ISBLANK(HLOOKUP(AL$2,Monitoring_eng!$A$1:$AT$68,Results!$C20,FALSE)),"",IF(HLOOKUP(AL$2,Monitoring_eng!$A$1:$AT$68,Results!$C20,FALSE)=$I20,$P20,IF(HLOOKUP(AL$2,Monitoring_eng!$A$1:$AT$68,Results!$C20,FALSE)=$K20,$Q20,IF(HLOOKUP(AL$2,Monitoring_eng!$A$1:$AT$68,Results!$C20,FALSE)=$M20,$R20,IF(HLOOKUP(AL$2,Monitoring_eng!$A$1:$AT$68,Results!$C20,FALSE)=$O20,$S20,"CHYBA")))))</f>
        <v>1</v>
      </c>
      <c r="AM20" s="22">
        <f>IF(ISBLANK(HLOOKUP(AM$2,Monitoring_eng!$A$1:$AT$68,Results!$C20,FALSE)),"",IF(HLOOKUP(AM$2,Monitoring_eng!$A$1:$AT$68,Results!$C20,FALSE)=$I20,$P20,IF(HLOOKUP(AM$2,Monitoring_eng!$A$1:$AT$68,Results!$C20,FALSE)=$K20,$Q20,IF(HLOOKUP(AM$2,Monitoring_eng!$A$1:$AT$68,Results!$C20,FALSE)=$M20,$R20,IF(HLOOKUP(AM$2,Monitoring_eng!$A$1:$AT$68,Results!$C20,FALSE)=$O20,$S20,"CHYBA")))))</f>
        <v>1</v>
      </c>
      <c r="AN20" s="22">
        <f>IF(ISBLANK(HLOOKUP(AN$2,Monitoring_eng!$A$1:$AT$68,Results!$C20,FALSE)),"",IF(HLOOKUP(AN$2,Monitoring_eng!$A$1:$AT$68,Results!$C20,FALSE)=$I20,$P20,IF(HLOOKUP(AN$2,Monitoring_eng!$A$1:$AT$68,Results!$C20,FALSE)=$K20,$Q20,IF(HLOOKUP(AN$2,Monitoring_eng!$A$1:$AT$68,Results!$C20,FALSE)=$M20,$R20,IF(HLOOKUP(AN$2,Monitoring_eng!$A$1:$AT$68,Results!$C20,FALSE)=$O20,$S20,"CHYBA")))))</f>
        <v>1</v>
      </c>
      <c r="AO20" s="22">
        <f>IF(ISBLANK(HLOOKUP(AO$2,Monitoring_eng!$A$1:$AT$68,Results!$C20,FALSE)),"",IF(HLOOKUP(AO$2,Monitoring_eng!$A$1:$AT$68,Results!$C20,FALSE)=$I20,$P20,IF(HLOOKUP(AO$2,Monitoring_eng!$A$1:$AT$68,Results!$C20,FALSE)=$K20,$Q20,IF(HLOOKUP(AO$2,Monitoring_eng!$A$1:$AT$68,Results!$C20,FALSE)=$M20,$R20,IF(HLOOKUP(AO$2,Monitoring_eng!$A$1:$AT$68,Results!$C20,FALSE)=$O20,$S20,"CHYBA")))))</f>
        <v>1</v>
      </c>
    </row>
    <row r="21" spans="1:41" x14ac:dyDescent="0.3">
      <c r="A21" s="22" t="s">
        <v>404</v>
      </c>
      <c r="B21" s="22" t="s">
        <v>113</v>
      </c>
      <c r="C21" s="22">
        <v>20</v>
      </c>
      <c r="D21" s="23" t="s">
        <v>114</v>
      </c>
      <c r="E21" s="23" t="s">
        <v>315</v>
      </c>
      <c r="F21" s="23" t="s">
        <v>384</v>
      </c>
      <c r="G21" s="22">
        <v>1</v>
      </c>
      <c r="H21" s="22" t="s">
        <v>296</v>
      </c>
      <c r="I21" s="22" t="s">
        <v>49</v>
      </c>
      <c r="J21" s="22" t="s">
        <v>295</v>
      </c>
      <c r="K21" s="22" t="s">
        <v>48</v>
      </c>
      <c r="L21" s="22" t="s">
        <v>310</v>
      </c>
      <c r="M21" s="22" t="s">
        <v>95</v>
      </c>
      <c r="N21" s="22" t="s">
        <v>385</v>
      </c>
      <c r="O21" s="22" t="s">
        <v>385</v>
      </c>
      <c r="P21" s="22">
        <f t="shared" si="0"/>
        <v>1</v>
      </c>
      <c r="Q21" s="22">
        <v>0</v>
      </c>
      <c r="R21" s="22">
        <f t="shared" si="1"/>
        <v>0.5</v>
      </c>
      <c r="S21" s="22" t="s">
        <v>385</v>
      </c>
      <c r="T21" s="22">
        <f>IF(ISBLANK(HLOOKUP(T$2,Monitoring_eng!$A$1:$AT$68,Results!$C21,FALSE)),"",IF(HLOOKUP(T$2,Monitoring_eng!$A$1:$AT$68,Results!$C21,FALSE)=$I21,$P21,IF(HLOOKUP(T$2,Monitoring_eng!$A$1:$AT$68,Results!$C21,FALSE)=$K21,$Q21,IF(HLOOKUP(T$2,Monitoring_eng!$A$1:$AT$68,Results!$C21,FALSE)=$M21,$R21,IF(HLOOKUP(T$2,Monitoring_eng!$A$1:$AT$68,Results!$C21,FALSE)=$O21,$S21,"CHYBA")))))</f>
        <v>1</v>
      </c>
      <c r="U21" s="22">
        <f>IF(ISBLANK(HLOOKUP(U$2,Monitoring_eng!$A$1:$AT$68,Results!$C21,FALSE)),"",IF(HLOOKUP(U$2,Monitoring_eng!$A$1:$AT$68,Results!$C21,FALSE)=$I21,$P21,IF(HLOOKUP(U$2,Monitoring_eng!$A$1:$AT$68,Results!$C21,FALSE)=$K21,$Q21,IF(HLOOKUP(U$2,Monitoring_eng!$A$1:$AT$68,Results!$C21,FALSE)=$M21,$R21,IF(HLOOKUP(U$2,Monitoring_eng!$A$1:$AT$68,Results!$C21,FALSE)=$O21,$S21,"CHYBA")))))</f>
        <v>1</v>
      </c>
      <c r="V21" s="22">
        <f>IF(ISBLANK(HLOOKUP(V$2,Monitoring_eng!$A$1:$AT$68,Results!$C21,FALSE)),"",IF(HLOOKUP(V$2,Monitoring_eng!$A$1:$AT$68,Results!$C21,FALSE)=$I21,$P21,IF(HLOOKUP(V$2,Monitoring_eng!$A$1:$AT$68,Results!$C21,FALSE)=$K21,$Q21,IF(HLOOKUP(V$2,Monitoring_eng!$A$1:$AT$68,Results!$C21,FALSE)=$M21,$R21,IF(HLOOKUP(V$2,Monitoring_eng!$A$1:$AT$68,Results!$C21,FALSE)=$O21,$S21,"CHYBA")))))</f>
        <v>1</v>
      </c>
      <c r="W21" s="22">
        <f>IF(ISBLANK(HLOOKUP(W$2,Monitoring_eng!$A$1:$AT$68,Results!$C21,FALSE)),"",IF(HLOOKUP(W$2,Monitoring_eng!$A$1:$AT$68,Results!$C21,FALSE)=$I21,$P21,IF(HLOOKUP(W$2,Monitoring_eng!$A$1:$AT$68,Results!$C21,FALSE)=$K21,$Q21,IF(HLOOKUP(W$2,Monitoring_eng!$A$1:$AT$68,Results!$C21,FALSE)=$M21,$R21,IF(HLOOKUP(W$2,Monitoring_eng!$A$1:$AT$68,Results!$C21,FALSE)=$O21,$S21,"CHYBA")))))</f>
        <v>1</v>
      </c>
      <c r="X21" s="22">
        <f>IF(ISBLANK(HLOOKUP(X$2,Monitoring_eng!$A$1:$AT$68,Results!$C21,FALSE)),"",IF(HLOOKUP(X$2,Monitoring_eng!$A$1:$AT$68,Results!$C21,FALSE)=$I21,$P21,IF(HLOOKUP(X$2,Monitoring_eng!$A$1:$AT$68,Results!$C21,FALSE)=$K21,$Q21,IF(HLOOKUP(X$2,Monitoring_eng!$A$1:$AT$68,Results!$C21,FALSE)=$M21,$R21,IF(HLOOKUP(X$2,Monitoring_eng!$A$1:$AT$68,Results!$C21,FALSE)=$O21,$S21,"CHYBA")))))</f>
        <v>1</v>
      </c>
      <c r="Y21" s="22">
        <f>IF(ISBLANK(HLOOKUP(Y$2,Monitoring_eng!$A$1:$AT$68,Results!$C21,FALSE)),"",IF(HLOOKUP(Y$2,Monitoring_eng!$A$1:$AT$68,Results!$C21,FALSE)=$I21,$P21,IF(HLOOKUP(Y$2,Monitoring_eng!$A$1:$AT$68,Results!$C21,FALSE)=$K21,$Q21,IF(HLOOKUP(Y$2,Monitoring_eng!$A$1:$AT$68,Results!$C21,FALSE)=$M21,$R21,IF(HLOOKUP(Y$2,Monitoring_eng!$A$1:$AT$68,Results!$C21,FALSE)=$O21,$S21,"CHYBA")))))</f>
        <v>1</v>
      </c>
      <c r="Z21" s="22">
        <f>IF(ISBLANK(HLOOKUP(Z$2,Monitoring_eng!$A$1:$AT$68,Results!$C21,FALSE)),"",IF(HLOOKUP(Z$2,Monitoring_eng!$A$1:$AT$68,Results!$C21,FALSE)=$I21,$P21,IF(HLOOKUP(Z$2,Monitoring_eng!$A$1:$AT$68,Results!$C21,FALSE)=$K21,$Q21,IF(HLOOKUP(Z$2,Monitoring_eng!$A$1:$AT$68,Results!$C21,FALSE)=$M21,$R21,IF(HLOOKUP(Z$2,Monitoring_eng!$A$1:$AT$68,Results!$C21,FALSE)=$O21,$S21,"CHYBA")))))</f>
        <v>1</v>
      </c>
      <c r="AA21" s="22">
        <f>IF(ISBLANK(HLOOKUP(AA$2,Monitoring_eng!$A$1:$AT$68,Results!$C21,FALSE)),"",IF(HLOOKUP(AA$2,Monitoring_eng!$A$1:$AT$68,Results!$C21,FALSE)=$I21,$P21,IF(HLOOKUP(AA$2,Monitoring_eng!$A$1:$AT$68,Results!$C21,FALSE)=$K21,$Q21,IF(HLOOKUP(AA$2,Monitoring_eng!$A$1:$AT$68,Results!$C21,FALSE)=$M21,$R21,IF(HLOOKUP(AA$2,Monitoring_eng!$A$1:$AT$68,Results!$C21,FALSE)=$O21,$S21,"CHYBA")))))</f>
        <v>1</v>
      </c>
      <c r="AB21" s="22">
        <f>IF(ISBLANK(HLOOKUP(AB$2,Monitoring_eng!$A$1:$AT$68,Results!$C21,FALSE)),"",IF(HLOOKUP(AB$2,Monitoring_eng!$A$1:$AT$68,Results!$C21,FALSE)=$I21,$P21,IF(HLOOKUP(AB$2,Monitoring_eng!$A$1:$AT$68,Results!$C21,FALSE)=$K21,$Q21,IF(HLOOKUP(AB$2,Monitoring_eng!$A$1:$AT$68,Results!$C21,FALSE)=$M21,$R21,IF(HLOOKUP(AB$2,Monitoring_eng!$A$1:$AT$68,Results!$C21,FALSE)=$O21,$S21,"CHYBA")))))</f>
        <v>1</v>
      </c>
      <c r="AC21" s="22">
        <f>IF(ISBLANK(HLOOKUP(AC$2,Monitoring_eng!$A$1:$AT$68,Results!$C21,FALSE)),"",IF(HLOOKUP(AC$2,Monitoring_eng!$A$1:$AT$68,Results!$C21,FALSE)=$I21,$P21,IF(HLOOKUP(AC$2,Monitoring_eng!$A$1:$AT$68,Results!$C21,FALSE)=$K21,$Q21,IF(HLOOKUP(AC$2,Monitoring_eng!$A$1:$AT$68,Results!$C21,FALSE)=$M21,$R21,IF(HLOOKUP(AC$2,Monitoring_eng!$A$1:$AT$68,Results!$C21,FALSE)=$O21,$S21,"CHYBA")))))</f>
        <v>1</v>
      </c>
      <c r="AD21" s="22">
        <f>IF(ISBLANK(HLOOKUP(AD$2,Monitoring_eng!$A$1:$AT$68,Results!$C21,FALSE)),"",IF(HLOOKUP(AD$2,Monitoring_eng!$A$1:$AT$68,Results!$C21,FALSE)=$I21,$P21,IF(HLOOKUP(AD$2,Monitoring_eng!$A$1:$AT$68,Results!$C21,FALSE)=$K21,$Q21,IF(HLOOKUP(AD$2,Monitoring_eng!$A$1:$AT$68,Results!$C21,FALSE)=$M21,$R21,IF(HLOOKUP(AD$2,Monitoring_eng!$A$1:$AT$68,Results!$C21,FALSE)=$O21,$S21,"CHYBA")))))</f>
        <v>1</v>
      </c>
      <c r="AE21" s="22">
        <f>IF(ISBLANK(HLOOKUP(AE$2,Monitoring_eng!$A$1:$AT$68,Results!$C21,FALSE)),"",IF(HLOOKUP(AE$2,Monitoring_eng!$A$1:$AT$68,Results!$C21,FALSE)=$I21,$P21,IF(HLOOKUP(AE$2,Monitoring_eng!$A$1:$AT$68,Results!$C21,FALSE)=$K21,$Q21,IF(HLOOKUP(AE$2,Monitoring_eng!$A$1:$AT$68,Results!$C21,FALSE)=$M21,$R21,IF(HLOOKUP(AE$2,Monitoring_eng!$A$1:$AT$68,Results!$C21,FALSE)=$O21,$S21,"CHYBA")))))</f>
        <v>1</v>
      </c>
      <c r="AF21" s="22">
        <f>IF(ISBLANK(HLOOKUP(AF$2,Monitoring_eng!$A$1:$AT$68,Results!$C21,FALSE)),"",IF(HLOOKUP(AF$2,Monitoring_eng!$A$1:$AT$68,Results!$C21,FALSE)=$I21,$P21,IF(HLOOKUP(AF$2,Monitoring_eng!$A$1:$AT$68,Results!$C21,FALSE)=$K21,$Q21,IF(HLOOKUP(AF$2,Monitoring_eng!$A$1:$AT$68,Results!$C21,FALSE)=$M21,$R21,IF(HLOOKUP(AF$2,Monitoring_eng!$A$1:$AT$68,Results!$C21,FALSE)=$O21,$S21,"CHYBA")))))</f>
        <v>0</v>
      </c>
      <c r="AG21" s="22">
        <f>IF(ISBLANK(HLOOKUP(AG$2,Monitoring_eng!$A$1:$AT$68,Results!$C21,FALSE)),"",IF(HLOOKUP(AG$2,Monitoring_eng!$A$1:$AT$68,Results!$C21,FALSE)=$I21,$P21,IF(HLOOKUP(AG$2,Monitoring_eng!$A$1:$AT$68,Results!$C21,FALSE)=$K21,$Q21,IF(HLOOKUP(AG$2,Monitoring_eng!$A$1:$AT$68,Results!$C21,FALSE)=$M21,$R21,IF(HLOOKUP(AG$2,Monitoring_eng!$A$1:$AT$68,Results!$C21,FALSE)=$O21,$S21,"CHYBA")))))</f>
        <v>1</v>
      </c>
      <c r="AH21" s="22">
        <f>IF(ISBLANK(HLOOKUP(AH$2,Monitoring_eng!$A$1:$AT$68,Results!$C21,FALSE)),"",IF(HLOOKUP(AH$2,Monitoring_eng!$A$1:$AT$68,Results!$C21,FALSE)=$I21,$P21,IF(HLOOKUP(AH$2,Monitoring_eng!$A$1:$AT$68,Results!$C21,FALSE)=$K21,$Q21,IF(HLOOKUP(AH$2,Monitoring_eng!$A$1:$AT$68,Results!$C21,FALSE)=$M21,$R21,IF(HLOOKUP(AH$2,Monitoring_eng!$A$1:$AT$68,Results!$C21,FALSE)=$O21,$S21,"CHYBA")))))</f>
        <v>1</v>
      </c>
      <c r="AI21" s="22">
        <f>IF(ISBLANK(HLOOKUP(AI$2,Monitoring_eng!$A$1:$AT$68,Results!$C21,FALSE)),"",IF(HLOOKUP(AI$2,Monitoring_eng!$A$1:$AT$68,Results!$C21,FALSE)=$I21,$P21,IF(HLOOKUP(AI$2,Monitoring_eng!$A$1:$AT$68,Results!$C21,FALSE)=$K21,$Q21,IF(HLOOKUP(AI$2,Monitoring_eng!$A$1:$AT$68,Results!$C21,FALSE)=$M21,$R21,IF(HLOOKUP(AI$2,Monitoring_eng!$A$1:$AT$68,Results!$C21,FALSE)=$O21,$S21,"CHYBA")))))</f>
        <v>1</v>
      </c>
      <c r="AJ21" s="22">
        <f>IF(ISBLANK(HLOOKUP(AJ$2,Monitoring_eng!$A$1:$AT$68,Results!$C21,FALSE)),"",IF(HLOOKUP(AJ$2,Monitoring_eng!$A$1:$AT$68,Results!$C21,FALSE)=$I21,$P21,IF(HLOOKUP(AJ$2,Monitoring_eng!$A$1:$AT$68,Results!$C21,FALSE)=$K21,$Q21,IF(HLOOKUP(AJ$2,Monitoring_eng!$A$1:$AT$68,Results!$C21,FALSE)=$M21,$R21,IF(HLOOKUP(AJ$2,Monitoring_eng!$A$1:$AT$68,Results!$C21,FALSE)=$O21,$S21,"CHYBA")))))</f>
        <v>0</v>
      </c>
      <c r="AK21" s="22">
        <f>IF(ISBLANK(HLOOKUP(AK$2,Monitoring_eng!$A$1:$AT$68,Results!$C21,FALSE)),"",IF(HLOOKUP(AK$2,Monitoring_eng!$A$1:$AT$68,Results!$C21,FALSE)=$I21,$P21,IF(HLOOKUP(AK$2,Monitoring_eng!$A$1:$AT$68,Results!$C21,FALSE)=$K21,$Q21,IF(HLOOKUP(AK$2,Monitoring_eng!$A$1:$AT$68,Results!$C21,FALSE)=$M21,$R21,IF(HLOOKUP(AK$2,Monitoring_eng!$A$1:$AT$68,Results!$C21,FALSE)=$O21,$S21,"CHYBA")))))</f>
        <v>1</v>
      </c>
      <c r="AL21" s="22">
        <f>IF(ISBLANK(HLOOKUP(AL$2,Monitoring_eng!$A$1:$AT$68,Results!$C21,FALSE)),"",IF(HLOOKUP(AL$2,Monitoring_eng!$A$1:$AT$68,Results!$C21,FALSE)=$I21,$P21,IF(HLOOKUP(AL$2,Monitoring_eng!$A$1:$AT$68,Results!$C21,FALSE)=$K21,$Q21,IF(HLOOKUP(AL$2,Monitoring_eng!$A$1:$AT$68,Results!$C21,FALSE)=$M21,$R21,IF(HLOOKUP(AL$2,Monitoring_eng!$A$1:$AT$68,Results!$C21,FALSE)=$O21,$S21,"CHYBA")))))</f>
        <v>1</v>
      </c>
      <c r="AM21" s="22">
        <f>IF(ISBLANK(HLOOKUP(AM$2,Monitoring_eng!$A$1:$AT$68,Results!$C21,FALSE)),"",IF(HLOOKUP(AM$2,Monitoring_eng!$A$1:$AT$68,Results!$C21,FALSE)=$I21,$P21,IF(HLOOKUP(AM$2,Monitoring_eng!$A$1:$AT$68,Results!$C21,FALSE)=$K21,$Q21,IF(HLOOKUP(AM$2,Monitoring_eng!$A$1:$AT$68,Results!$C21,FALSE)=$M21,$R21,IF(HLOOKUP(AM$2,Monitoring_eng!$A$1:$AT$68,Results!$C21,FALSE)=$O21,$S21,"CHYBA")))))</f>
        <v>1</v>
      </c>
      <c r="AN21" s="22">
        <f>IF(ISBLANK(HLOOKUP(AN$2,Monitoring_eng!$A$1:$AT$68,Results!$C21,FALSE)),"",IF(HLOOKUP(AN$2,Monitoring_eng!$A$1:$AT$68,Results!$C21,FALSE)=$I21,$P21,IF(HLOOKUP(AN$2,Monitoring_eng!$A$1:$AT$68,Results!$C21,FALSE)=$K21,$Q21,IF(HLOOKUP(AN$2,Monitoring_eng!$A$1:$AT$68,Results!$C21,FALSE)=$M21,$R21,IF(HLOOKUP(AN$2,Monitoring_eng!$A$1:$AT$68,Results!$C21,FALSE)=$O21,$S21,"CHYBA")))))</f>
        <v>1</v>
      </c>
      <c r="AO21" s="22">
        <f>IF(ISBLANK(HLOOKUP(AO$2,Monitoring_eng!$A$1:$AT$68,Results!$C21,FALSE)),"",IF(HLOOKUP(AO$2,Monitoring_eng!$A$1:$AT$68,Results!$C21,FALSE)=$I21,$P21,IF(HLOOKUP(AO$2,Monitoring_eng!$A$1:$AT$68,Results!$C21,FALSE)=$K21,$Q21,IF(HLOOKUP(AO$2,Monitoring_eng!$A$1:$AT$68,Results!$C21,FALSE)=$M21,$R21,IF(HLOOKUP(AO$2,Monitoring_eng!$A$1:$AT$68,Results!$C21,FALSE)=$O21,$S21,"CHYBA")))))</f>
        <v>1</v>
      </c>
    </row>
    <row r="22" spans="1:41" x14ac:dyDescent="0.3">
      <c r="A22" s="22" t="s">
        <v>405</v>
      </c>
      <c r="B22" s="22" t="s">
        <v>116</v>
      </c>
      <c r="C22" s="22">
        <v>21</v>
      </c>
      <c r="D22" s="23" t="s">
        <v>117</v>
      </c>
      <c r="E22" s="23" t="s">
        <v>317</v>
      </c>
      <c r="F22" s="23" t="s">
        <v>384</v>
      </c>
      <c r="G22" s="22">
        <v>1</v>
      </c>
      <c r="H22" s="22" t="s">
        <v>296</v>
      </c>
      <c r="I22" s="22" t="s">
        <v>49</v>
      </c>
      <c r="J22" s="22" t="s">
        <v>295</v>
      </c>
      <c r="K22" s="22" t="s">
        <v>48</v>
      </c>
      <c r="L22" s="22" t="s">
        <v>310</v>
      </c>
      <c r="M22" s="22" t="s">
        <v>95</v>
      </c>
      <c r="N22" s="22" t="s">
        <v>385</v>
      </c>
      <c r="O22" s="22" t="s">
        <v>385</v>
      </c>
      <c r="P22" s="22">
        <f t="shared" si="0"/>
        <v>1</v>
      </c>
      <c r="Q22" s="22">
        <v>0</v>
      </c>
      <c r="R22" s="22">
        <f t="shared" si="1"/>
        <v>0.5</v>
      </c>
      <c r="S22" s="22" t="s">
        <v>385</v>
      </c>
      <c r="T22" s="22">
        <f>IF(ISBLANK(HLOOKUP(T$2,Monitoring_eng!$A$1:$AT$68,Results!$C22,FALSE)),"",IF(HLOOKUP(T$2,Monitoring_eng!$A$1:$AT$68,Results!$C22,FALSE)=$I22,$P22,IF(HLOOKUP(T$2,Monitoring_eng!$A$1:$AT$68,Results!$C22,FALSE)=$K22,$Q22,IF(HLOOKUP(T$2,Monitoring_eng!$A$1:$AT$68,Results!$C22,FALSE)=$M22,$R22,IF(HLOOKUP(T$2,Monitoring_eng!$A$1:$AT$68,Results!$C22,FALSE)=$O22,$S22,"CHYBA")))))</f>
        <v>1</v>
      </c>
      <c r="U22" s="22">
        <f>IF(ISBLANK(HLOOKUP(U$2,Monitoring_eng!$A$1:$AT$68,Results!$C22,FALSE)),"",IF(HLOOKUP(U$2,Monitoring_eng!$A$1:$AT$68,Results!$C22,FALSE)=$I22,$P22,IF(HLOOKUP(U$2,Monitoring_eng!$A$1:$AT$68,Results!$C22,FALSE)=$K22,$Q22,IF(HLOOKUP(U$2,Monitoring_eng!$A$1:$AT$68,Results!$C22,FALSE)=$M22,$R22,IF(HLOOKUP(U$2,Monitoring_eng!$A$1:$AT$68,Results!$C22,FALSE)=$O22,$S22,"CHYBA")))))</f>
        <v>1</v>
      </c>
      <c r="V22" s="22">
        <f>IF(ISBLANK(HLOOKUP(V$2,Monitoring_eng!$A$1:$AT$68,Results!$C22,FALSE)),"",IF(HLOOKUP(V$2,Monitoring_eng!$A$1:$AT$68,Results!$C22,FALSE)=$I22,$P22,IF(HLOOKUP(V$2,Monitoring_eng!$A$1:$AT$68,Results!$C22,FALSE)=$K22,$Q22,IF(HLOOKUP(V$2,Monitoring_eng!$A$1:$AT$68,Results!$C22,FALSE)=$M22,$R22,IF(HLOOKUP(V$2,Monitoring_eng!$A$1:$AT$68,Results!$C22,FALSE)=$O22,$S22,"CHYBA")))))</f>
        <v>1</v>
      </c>
      <c r="W22" s="22">
        <f>IF(ISBLANK(HLOOKUP(W$2,Monitoring_eng!$A$1:$AT$68,Results!$C22,FALSE)),"",IF(HLOOKUP(W$2,Monitoring_eng!$A$1:$AT$68,Results!$C22,FALSE)=$I22,$P22,IF(HLOOKUP(W$2,Monitoring_eng!$A$1:$AT$68,Results!$C22,FALSE)=$K22,$Q22,IF(HLOOKUP(W$2,Monitoring_eng!$A$1:$AT$68,Results!$C22,FALSE)=$M22,$R22,IF(HLOOKUP(W$2,Monitoring_eng!$A$1:$AT$68,Results!$C22,FALSE)=$O22,$S22,"CHYBA")))))</f>
        <v>1</v>
      </c>
      <c r="X22" s="22">
        <f>IF(ISBLANK(HLOOKUP(X$2,Monitoring_eng!$A$1:$AT$68,Results!$C22,FALSE)),"",IF(HLOOKUP(X$2,Monitoring_eng!$A$1:$AT$68,Results!$C22,FALSE)=$I22,$P22,IF(HLOOKUP(X$2,Monitoring_eng!$A$1:$AT$68,Results!$C22,FALSE)=$K22,$Q22,IF(HLOOKUP(X$2,Monitoring_eng!$A$1:$AT$68,Results!$C22,FALSE)=$M22,$R22,IF(HLOOKUP(X$2,Monitoring_eng!$A$1:$AT$68,Results!$C22,FALSE)=$O22,$S22,"CHYBA")))))</f>
        <v>1</v>
      </c>
      <c r="Y22" s="22">
        <f>IF(ISBLANK(HLOOKUP(Y$2,Monitoring_eng!$A$1:$AT$68,Results!$C22,FALSE)),"",IF(HLOOKUP(Y$2,Monitoring_eng!$A$1:$AT$68,Results!$C22,FALSE)=$I22,$P22,IF(HLOOKUP(Y$2,Monitoring_eng!$A$1:$AT$68,Results!$C22,FALSE)=$K22,$Q22,IF(HLOOKUP(Y$2,Monitoring_eng!$A$1:$AT$68,Results!$C22,FALSE)=$M22,$R22,IF(HLOOKUP(Y$2,Monitoring_eng!$A$1:$AT$68,Results!$C22,FALSE)=$O22,$S22,"CHYBA")))))</f>
        <v>1</v>
      </c>
      <c r="Z22" s="22">
        <f>IF(ISBLANK(HLOOKUP(Z$2,Monitoring_eng!$A$1:$AT$68,Results!$C22,FALSE)),"",IF(HLOOKUP(Z$2,Monitoring_eng!$A$1:$AT$68,Results!$C22,FALSE)=$I22,$P22,IF(HLOOKUP(Z$2,Monitoring_eng!$A$1:$AT$68,Results!$C22,FALSE)=$K22,$Q22,IF(HLOOKUP(Z$2,Monitoring_eng!$A$1:$AT$68,Results!$C22,FALSE)=$M22,$R22,IF(HLOOKUP(Z$2,Monitoring_eng!$A$1:$AT$68,Results!$C22,FALSE)=$O22,$S22,"CHYBA")))))</f>
        <v>1</v>
      </c>
      <c r="AA22" s="22">
        <f>IF(ISBLANK(HLOOKUP(AA$2,Monitoring_eng!$A$1:$AT$68,Results!$C22,FALSE)),"",IF(HLOOKUP(AA$2,Monitoring_eng!$A$1:$AT$68,Results!$C22,FALSE)=$I22,$P22,IF(HLOOKUP(AA$2,Monitoring_eng!$A$1:$AT$68,Results!$C22,FALSE)=$K22,$Q22,IF(HLOOKUP(AA$2,Monitoring_eng!$A$1:$AT$68,Results!$C22,FALSE)=$M22,$R22,IF(HLOOKUP(AA$2,Monitoring_eng!$A$1:$AT$68,Results!$C22,FALSE)=$O22,$S22,"CHYBA")))))</f>
        <v>1</v>
      </c>
      <c r="AB22" s="22">
        <f>IF(ISBLANK(HLOOKUP(AB$2,Monitoring_eng!$A$1:$AT$68,Results!$C22,FALSE)),"",IF(HLOOKUP(AB$2,Monitoring_eng!$A$1:$AT$68,Results!$C22,FALSE)=$I22,$P22,IF(HLOOKUP(AB$2,Monitoring_eng!$A$1:$AT$68,Results!$C22,FALSE)=$K22,$Q22,IF(HLOOKUP(AB$2,Monitoring_eng!$A$1:$AT$68,Results!$C22,FALSE)=$M22,$R22,IF(HLOOKUP(AB$2,Monitoring_eng!$A$1:$AT$68,Results!$C22,FALSE)=$O22,$S22,"CHYBA")))))</f>
        <v>1</v>
      </c>
      <c r="AC22" s="22">
        <f>IF(ISBLANK(HLOOKUP(AC$2,Monitoring_eng!$A$1:$AT$68,Results!$C22,FALSE)),"",IF(HLOOKUP(AC$2,Monitoring_eng!$A$1:$AT$68,Results!$C22,FALSE)=$I22,$P22,IF(HLOOKUP(AC$2,Monitoring_eng!$A$1:$AT$68,Results!$C22,FALSE)=$K22,$Q22,IF(HLOOKUP(AC$2,Monitoring_eng!$A$1:$AT$68,Results!$C22,FALSE)=$M22,$R22,IF(HLOOKUP(AC$2,Monitoring_eng!$A$1:$AT$68,Results!$C22,FALSE)=$O22,$S22,"CHYBA")))))</f>
        <v>1</v>
      </c>
      <c r="AD22" s="22">
        <f>IF(ISBLANK(HLOOKUP(AD$2,Monitoring_eng!$A$1:$AT$68,Results!$C22,FALSE)),"",IF(HLOOKUP(AD$2,Monitoring_eng!$A$1:$AT$68,Results!$C22,FALSE)=$I22,$P22,IF(HLOOKUP(AD$2,Monitoring_eng!$A$1:$AT$68,Results!$C22,FALSE)=$K22,$Q22,IF(HLOOKUP(AD$2,Monitoring_eng!$A$1:$AT$68,Results!$C22,FALSE)=$M22,$R22,IF(HLOOKUP(AD$2,Monitoring_eng!$A$1:$AT$68,Results!$C22,FALSE)=$O22,$S22,"CHYBA")))))</f>
        <v>1</v>
      </c>
      <c r="AE22" s="22">
        <f>IF(ISBLANK(HLOOKUP(AE$2,Monitoring_eng!$A$1:$AT$68,Results!$C22,FALSE)),"",IF(HLOOKUP(AE$2,Monitoring_eng!$A$1:$AT$68,Results!$C22,FALSE)=$I22,$P22,IF(HLOOKUP(AE$2,Monitoring_eng!$A$1:$AT$68,Results!$C22,FALSE)=$K22,$Q22,IF(HLOOKUP(AE$2,Monitoring_eng!$A$1:$AT$68,Results!$C22,FALSE)=$M22,$R22,IF(HLOOKUP(AE$2,Monitoring_eng!$A$1:$AT$68,Results!$C22,FALSE)=$O22,$S22,"CHYBA")))))</f>
        <v>1</v>
      </c>
      <c r="AF22" s="22">
        <f>IF(ISBLANK(HLOOKUP(AF$2,Monitoring_eng!$A$1:$AT$68,Results!$C22,FALSE)),"",IF(HLOOKUP(AF$2,Monitoring_eng!$A$1:$AT$68,Results!$C22,FALSE)=$I22,$P22,IF(HLOOKUP(AF$2,Monitoring_eng!$A$1:$AT$68,Results!$C22,FALSE)=$K22,$Q22,IF(HLOOKUP(AF$2,Monitoring_eng!$A$1:$AT$68,Results!$C22,FALSE)=$M22,$R22,IF(HLOOKUP(AF$2,Monitoring_eng!$A$1:$AT$68,Results!$C22,FALSE)=$O22,$S22,"CHYBA")))))</f>
        <v>1</v>
      </c>
      <c r="AG22" s="22">
        <f>IF(ISBLANK(HLOOKUP(AG$2,Monitoring_eng!$A$1:$AT$68,Results!$C22,FALSE)),"",IF(HLOOKUP(AG$2,Monitoring_eng!$A$1:$AT$68,Results!$C22,FALSE)=$I22,$P22,IF(HLOOKUP(AG$2,Monitoring_eng!$A$1:$AT$68,Results!$C22,FALSE)=$K22,$Q22,IF(HLOOKUP(AG$2,Monitoring_eng!$A$1:$AT$68,Results!$C22,FALSE)=$M22,$R22,IF(HLOOKUP(AG$2,Monitoring_eng!$A$1:$AT$68,Results!$C22,FALSE)=$O22,$S22,"CHYBA")))))</f>
        <v>1</v>
      </c>
      <c r="AH22" s="22">
        <f>IF(ISBLANK(HLOOKUP(AH$2,Monitoring_eng!$A$1:$AT$68,Results!$C22,FALSE)),"",IF(HLOOKUP(AH$2,Monitoring_eng!$A$1:$AT$68,Results!$C22,FALSE)=$I22,$P22,IF(HLOOKUP(AH$2,Monitoring_eng!$A$1:$AT$68,Results!$C22,FALSE)=$K22,$Q22,IF(HLOOKUP(AH$2,Monitoring_eng!$A$1:$AT$68,Results!$C22,FALSE)=$M22,$R22,IF(HLOOKUP(AH$2,Monitoring_eng!$A$1:$AT$68,Results!$C22,FALSE)=$O22,$S22,"CHYBA")))))</f>
        <v>1</v>
      </c>
      <c r="AI22" s="22">
        <f>IF(ISBLANK(HLOOKUP(AI$2,Monitoring_eng!$A$1:$AT$68,Results!$C22,FALSE)),"",IF(HLOOKUP(AI$2,Monitoring_eng!$A$1:$AT$68,Results!$C22,FALSE)=$I22,$P22,IF(HLOOKUP(AI$2,Monitoring_eng!$A$1:$AT$68,Results!$C22,FALSE)=$K22,$Q22,IF(HLOOKUP(AI$2,Monitoring_eng!$A$1:$AT$68,Results!$C22,FALSE)=$M22,$R22,IF(HLOOKUP(AI$2,Monitoring_eng!$A$1:$AT$68,Results!$C22,FALSE)=$O22,$S22,"CHYBA")))))</f>
        <v>1</v>
      </c>
      <c r="AJ22" s="22">
        <f>IF(ISBLANK(HLOOKUP(AJ$2,Monitoring_eng!$A$1:$AT$68,Results!$C22,FALSE)),"",IF(HLOOKUP(AJ$2,Monitoring_eng!$A$1:$AT$68,Results!$C22,FALSE)=$I22,$P22,IF(HLOOKUP(AJ$2,Monitoring_eng!$A$1:$AT$68,Results!$C22,FALSE)=$K22,$Q22,IF(HLOOKUP(AJ$2,Monitoring_eng!$A$1:$AT$68,Results!$C22,FALSE)=$M22,$R22,IF(HLOOKUP(AJ$2,Monitoring_eng!$A$1:$AT$68,Results!$C22,FALSE)=$O22,$S22,"CHYBA")))))</f>
        <v>1</v>
      </c>
      <c r="AK22" s="22">
        <f>IF(ISBLANK(HLOOKUP(AK$2,Monitoring_eng!$A$1:$AT$68,Results!$C22,FALSE)),"",IF(HLOOKUP(AK$2,Monitoring_eng!$A$1:$AT$68,Results!$C22,FALSE)=$I22,$P22,IF(HLOOKUP(AK$2,Monitoring_eng!$A$1:$AT$68,Results!$C22,FALSE)=$K22,$Q22,IF(HLOOKUP(AK$2,Monitoring_eng!$A$1:$AT$68,Results!$C22,FALSE)=$M22,$R22,IF(HLOOKUP(AK$2,Monitoring_eng!$A$1:$AT$68,Results!$C22,FALSE)=$O22,$S22,"CHYBA")))))</f>
        <v>0</v>
      </c>
      <c r="AL22" s="22">
        <f>IF(ISBLANK(HLOOKUP(AL$2,Monitoring_eng!$A$1:$AT$68,Results!$C22,FALSE)),"",IF(HLOOKUP(AL$2,Monitoring_eng!$A$1:$AT$68,Results!$C22,FALSE)=$I22,$P22,IF(HLOOKUP(AL$2,Monitoring_eng!$A$1:$AT$68,Results!$C22,FALSE)=$K22,$Q22,IF(HLOOKUP(AL$2,Monitoring_eng!$A$1:$AT$68,Results!$C22,FALSE)=$M22,$R22,IF(HLOOKUP(AL$2,Monitoring_eng!$A$1:$AT$68,Results!$C22,FALSE)=$O22,$S22,"CHYBA")))))</f>
        <v>1</v>
      </c>
      <c r="AM22" s="22">
        <f>IF(ISBLANK(HLOOKUP(AM$2,Monitoring_eng!$A$1:$AT$68,Results!$C22,FALSE)),"",IF(HLOOKUP(AM$2,Monitoring_eng!$A$1:$AT$68,Results!$C22,FALSE)=$I22,$P22,IF(HLOOKUP(AM$2,Monitoring_eng!$A$1:$AT$68,Results!$C22,FALSE)=$K22,$Q22,IF(HLOOKUP(AM$2,Monitoring_eng!$A$1:$AT$68,Results!$C22,FALSE)=$M22,$R22,IF(HLOOKUP(AM$2,Monitoring_eng!$A$1:$AT$68,Results!$C22,FALSE)=$O22,$S22,"CHYBA")))))</f>
        <v>1</v>
      </c>
      <c r="AN22" s="22">
        <f>IF(ISBLANK(HLOOKUP(AN$2,Monitoring_eng!$A$1:$AT$68,Results!$C22,FALSE)),"",IF(HLOOKUP(AN$2,Monitoring_eng!$A$1:$AT$68,Results!$C22,FALSE)=$I22,$P22,IF(HLOOKUP(AN$2,Monitoring_eng!$A$1:$AT$68,Results!$C22,FALSE)=$K22,$Q22,IF(HLOOKUP(AN$2,Monitoring_eng!$A$1:$AT$68,Results!$C22,FALSE)=$M22,$R22,IF(HLOOKUP(AN$2,Monitoring_eng!$A$1:$AT$68,Results!$C22,FALSE)=$O22,$S22,"CHYBA")))))</f>
        <v>1</v>
      </c>
      <c r="AO22" s="22">
        <f>IF(ISBLANK(HLOOKUP(AO$2,Monitoring_eng!$A$1:$AT$68,Results!$C22,FALSE)),"",IF(HLOOKUP(AO$2,Monitoring_eng!$A$1:$AT$68,Results!$C22,FALSE)=$I22,$P22,IF(HLOOKUP(AO$2,Monitoring_eng!$A$1:$AT$68,Results!$C22,FALSE)=$K22,$Q22,IF(HLOOKUP(AO$2,Monitoring_eng!$A$1:$AT$68,Results!$C22,FALSE)=$M22,$R22,IF(HLOOKUP(AO$2,Monitoring_eng!$A$1:$AT$68,Results!$C22,FALSE)=$O22,$S22,"CHYBA")))))</f>
        <v>1</v>
      </c>
    </row>
    <row r="23" spans="1:41" x14ac:dyDescent="0.3">
      <c r="A23" s="22" t="s">
        <v>406</v>
      </c>
      <c r="B23" s="22" t="s">
        <v>124</v>
      </c>
      <c r="C23" s="22">
        <v>22</v>
      </c>
      <c r="D23" s="24" t="s">
        <v>125</v>
      </c>
      <c r="E23" s="24" t="s">
        <v>318</v>
      </c>
      <c r="F23" s="48" t="s">
        <v>407</v>
      </c>
      <c r="G23" s="22">
        <v>2</v>
      </c>
      <c r="H23" s="22" t="s">
        <v>296</v>
      </c>
      <c r="I23" s="22" t="s">
        <v>49</v>
      </c>
      <c r="J23" s="22" t="s">
        <v>295</v>
      </c>
      <c r="K23" s="22" t="s">
        <v>48</v>
      </c>
      <c r="L23" s="22" t="s">
        <v>310</v>
      </c>
      <c r="M23" s="22" t="s">
        <v>95</v>
      </c>
      <c r="N23" s="22" t="s">
        <v>385</v>
      </c>
      <c r="O23" s="22" t="s">
        <v>385</v>
      </c>
      <c r="P23" s="22">
        <f t="shared" si="0"/>
        <v>2</v>
      </c>
      <c r="Q23" s="22">
        <v>0</v>
      </c>
      <c r="R23" s="22">
        <f t="shared" si="1"/>
        <v>1</v>
      </c>
      <c r="S23" s="22" t="s">
        <v>385</v>
      </c>
      <c r="T23" s="22">
        <f>IF(ISBLANK(HLOOKUP(T$2,Monitoring_eng!$A$1:$AT$68,Results!$C23,FALSE)),"",IF(HLOOKUP(T$2,Monitoring_eng!$A$1:$AT$68,Results!$C23,FALSE)=$I23,$P23,IF(HLOOKUP(T$2,Monitoring_eng!$A$1:$AT$68,Results!$C23,FALSE)=$K23,$Q23,IF(HLOOKUP(T$2,Monitoring_eng!$A$1:$AT$68,Results!$C23,FALSE)=$M23,$R23,IF(HLOOKUP(T$2,Monitoring_eng!$A$1:$AT$68,Results!$C23,FALSE)=$O23,$S23,"CHYBA")))))</f>
        <v>2</v>
      </c>
      <c r="U23" s="22">
        <f>IF(ISBLANK(HLOOKUP(U$2,Monitoring_eng!$A$1:$AT$68,Results!$C23,FALSE)),"",IF(HLOOKUP(U$2,Monitoring_eng!$A$1:$AT$68,Results!$C23,FALSE)=$I23,$P23,IF(HLOOKUP(U$2,Monitoring_eng!$A$1:$AT$68,Results!$C23,FALSE)=$K23,$Q23,IF(HLOOKUP(U$2,Monitoring_eng!$A$1:$AT$68,Results!$C23,FALSE)=$M23,$R23,IF(HLOOKUP(U$2,Monitoring_eng!$A$1:$AT$68,Results!$C23,FALSE)=$O23,$S23,"CHYBA")))))</f>
        <v>2</v>
      </c>
      <c r="V23" s="22">
        <f>IF(ISBLANK(HLOOKUP(V$2,Monitoring_eng!$A$1:$AT$68,Results!$C23,FALSE)),"",IF(HLOOKUP(V$2,Monitoring_eng!$A$1:$AT$68,Results!$C23,FALSE)=$I23,$P23,IF(HLOOKUP(V$2,Monitoring_eng!$A$1:$AT$68,Results!$C23,FALSE)=$K23,$Q23,IF(HLOOKUP(V$2,Monitoring_eng!$A$1:$AT$68,Results!$C23,FALSE)=$M23,$R23,IF(HLOOKUP(V$2,Monitoring_eng!$A$1:$AT$68,Results!$C23,FALSE)=$O23,$S23,"CHYBA")))))</f>
        <v>2</v>
      </c>
      <c r="W23" s="22">
        <f>IF(ISBLANK(HLOOKUP(W$2,Monitoring_eng!$A$1:$AT$68,Results!$C23,FALSE)),"",IF(HLOOKUP(W$2,Monitoring_eng!$A$1:$AT$68,Results!$C23,FALSE)=$I23,$P23,IF(HLOOKUP(W$2,Monitoring_eng!$A$1:$AT$68,Results!$C23,FALSE)=$K23,$Q23,IF(HLOOKUP(W$2,Monitoring_eng!$A$1:$AT$68,Results!$C23,FALSE)=$M23,$R23,IF(HLOOKUP(W$2,Monitoring_eng!$A$1:$AT$68,Results!$C23,FALSE)=$O23,$S23,"CHYBA")))))</f>
        <v>0</v>
      </c>
      <c r="X23" s="22">
        <f>IF(ISBLANK(HLOOKUP(X$2,Monitoring_eng!$A$1:$AT$68,Results!$C23,FALSE)),"",IF(HLOOKUP(X$2,Monitoring_eng!$A$1:$AT$68,Results!$C23,FALSE)=$I23,$P23,IF(HLOOKUP(X$2,Monitoring_eng!$A$1:$AT$68,Results!$C23,FALSE)=$K23,$Q23,IF(HLOOKUP(X$2,Monitoring_eng!$A$1:$AT$68,Results!$C23,FALSE)=$M23,$R23,IF(HLOOKUP(X$2,Monitoring_eng!$A$1:$AT$68,Results!$C23,FALSE)=$O23,$S23,"CHYBA")))))</f>
        <v>2</v>
      </c>
      <c r="Y23" s="22">
        <f>IF(ISBLANK(HLOOKUP(Y$2,Monitoring_eng!$A$1:$AT$68,Results!$C23,FALSE)),"",IF(HLOOKUP(Y$2,Monitoring_eng!$A$1:$AT$68,Results!$C23,FALSE)=$I23,$P23,IF(HLOOKUP(Y$2,Monitoring_eng!$A$1:$AT$68,Results!$C23,FALSE)=$K23,$Q23,IF(HLOOKUP(Y$2,Monitoring_eng!$A$1:$AT$68,Results!$C23,FALSE)=$M23,$R23,IF(HLOOKUP(Y$2,Monitoring_eng!$A$1:$AT$68,Results!$C23,FALSE)=$O23,$S23,"CHYBA")))))</f>
        <v>0</v>
      </c>
      <c r="Z23" s="22">
        <f>IF(ISBLANK(HLOOKUP(Z$2,Monitoring_eng!$A$1:$AT$68,Results!$C23,FALSE)),"",IF(HLOOKUP(Z$2,Monitoring_eng!$A$1:$AT$68,Results!$C23,FALSE)=$I23,$P23,IF(HLOOKUP(Z$2,Monitoring_eng!$A$1:$AT$68,Results!$C23,FALSE)=$K23,$Q23,IF(HLOOKUP(Z$2,Monitoring_eng!$A$1:$AT$68,Results!$C23,FALSE)=$M23,$R23,IF(HLOOKUP(Z$2,Monitoring_eng!$A$1:$AT$68,Results!$C23,FALSE)=$O23,$S23,"CHYBA")))))</f>
        <v>2</v>
      </c>
      <c r="AA23" s="22">
        <f>IF(ISBLANK(HLOOKUP(AA$2,Monitoring_eng!$A$1:$AT$68,Results!$C23,FALSE)),"",IF(HLOOKUP(AA$2,Monitoring_eng!$A$1:$AT$68,Results!$C23,FALSE)=$I23,$P23,IF(HLOOKUP(AA$2,Monitoring_eng!$A$1:$AT$68,Results!$C23,FALSE)=$K23,$Q23,IF(HLOOKUP(AA$2,Monitoring_eng!$A$1:$AT$68,Results!$C23,FALSE)=$M23,$R23,IF(HLOOKUP(AA$2,Monitoring_eng!$A$1:$AT$68,Results!$C23,FALSE)=$O23,$S23,"CHYBA")))))</f>
        <v>2</v>
      </c>
      <c r="AB23" s="22">
        <f>IF(ISBLANK(HLOOKUP(AB$2,Monitoring_eng!$A$1:$AT$68,Results!$C23,FALSE)),"",IF(HLOOKUP(AB$2,Monitoring_eng!$A$1:$AT$68,Results!$C23,FALSE)=$I23,$P23,IF(HLOOKUP(AB$2,Monitoring_eng!$A$1:$AT$68,Results!$C23,FALSE)=$K23,$Q23,IF(HLOOKUP(AB$2,Monitoring_eng!$A$1:$AT$68,Results!$C23,FALSE)=$M23,$R23,IF(HLOOKUP(AB$2,Monitoring_eng!$A$1:$AT$68,Results!$C23,FALSE)=$O23,$S23,"CHYBA")))))</f>
        <v>0</v>
      </c>
      <c r="AC23" s="22">
        <f>IF(ISBLANK(HLOOKUP(AC$2,Monitoring_eng!$A$1:$AT$68,Results!$C23,FALSE)),"",IF(HLOOKUP(AC$2,Monitoring_eng!$A$1:$AT$68,Results!$C23,FALSE)=$I23,$P23,IF(HLOOKUP(AC$2,Monitoring_eng!$A$1:$AT$68,Results!$C23,FALSE)=$K23,$Q23,IF(HLOOKUP(AC$2,Monitoring_eng!$A$1:$AT$68,Results!$C23,FALSE)=$M23,$R23,IF(HLOOKUP(AC$2,Monitoring_eng!$A$1:$AT$68,Results!$C23,FALSE)=$O23,$S23,"CHYBA")))))</f>
        <v>0</v>
      </c>
      <c r="AD23" s="22">
        <f>IF(ISBLANK(HLOOKUP(AD$2,Monitoring_eng!$A$1:$AT$68,Results!$C23,FALSE)),"",IF(HLOOKUP(AD$2,Monitoring_eng!$A$1:$AT$68,Results!$C23,FALSE)=$I23,$P23,IF(HLOOKUP(AD$2,Monitoring_eng!$A$1:$AT$68,Results!$C23,FALSE)=$K23,$Q23,IF(HLOOKUP(AD$2,Monitoring_eng!$A$1:$AT$68,Results!$C23,FALSE)=$M23,$R23,IF(HLOOKUP(AD$2,Monitoring_eng!$A$1:$AT$68,Results!$C23,FALSE)=$O23,$S23,"CHYBA")))))</f>
        <v>0</v>
      </c>
      <c r="AE23" s="22">
        <f>IF(ISBLANK(HLOOKUP(AE$2,Monitoring_eng!$A$1:$AT$68,Results!$C23,FALSE)),"",IF(HLOOKUP(AE$2,Monitoring_eng!$A$1:$AT$68,Results!$C23,FALSE)=$I23,$P23,IF(HLOOKUP(AE$2,Monitoring_eng!$A$1:$AT$68,Results!$C23,FALSE)=$K23,$Q23,IF(HLOOKUP(AE$2,Monitoring_eng!$A$1:$AT$68,Results!$C23,FALSE)=$M23,$R23,IF(HLOOKUP(AE$2,Monitoring_eng!$A$1:$AT$68,Results!$C23,FALSE)=$O23,$S23,"CHYBA")))))</f>
        <v>2</v>
      </c>
      <c r="AF23" s="22">
        <f>IF(ISBLANK(HLOOKUP(AF$2,Monitoring_eng!$A$1:$AT$68,Results!$C23,FALSE)),"",IF(HLOOKUP(AF$2,Monitoring_eng!$A$1:$AT$68,Results!$C23,FALSE)=$I23,$P23,IF(HLOOKUP(AF$2,Monitoring_eng!$A$1:$AT$68,Results!$C23,FALSE)=$K23,$Q23,IF(HLOOKUP(AF$2,Monitoring_eng!$A$1:$AT$68,Results!$C23,FALSE)=$M23,$R23,IF(HLOOKUP(AF$2,Monitoring_eng!$A$1:$AT$68,Results!$C23,FALSE)=$O23,$S23,"CHYBA")))))</f>
        <v>0</v>
      </c>
      <c r="AG23" s="22">
        <f>IF(ISBLANK(HLOOKUP(AG$2,Monitoring_eng!$A$1:$AT$68,Results!$C23,FALSE)),"",IF(HLOOKUP(AG$2,Monitoring_eng!$A$1:$AT$68,Results!$C23,FALSE)=$I23,$P23,IF(HLOOKUP(AG$2,Monitoring_eng!$A$1:$AT$68,Results!$C23,FALSE)=$K23,$Q23,IF(HLOOKUP(AG$2,Monitoring_eng!$A$1:$AT$68,Results!$C23,FALSE)=$M23,$R23,IF(HLOOKUP(AG$2,Monitoring_eng!$A$1:$AT$68,Results!$C23,FALSE)=$O23,$S23,"CHYBA")))))</f>
        <v>2</v>
      </c>
      <c r="AH23" s="22">
        <f>IF(ISBLANK(HLOOKUP(AH$2,Monitoring_eng!$A$1:$AT$68,Results!$C23,FALSE)),"",IF(HLOOKUP(AH$2,Monitoring_eng!$A$1:$AT$68,Results!$C23,FALSE)=$I23,$P23,IF(HLOOKUP(AH$2,Monitoring_eng!$A$1:$AT$68,Results!$C23,FALSE)=$K23,$Q23,IF(HLOOKUP(AH$2,Monitoring_eng!$A$1:$AT$68,Results!$C23,FALSE)=$M23,$R23,IF(HLOOKUP(AH$2,Monitoring_eng!$A$1:$AT$68,Results!$C23,FALSE)=$O23,$S23,"CHYBA")))))</f>
        <v>2</v>
      </c>
      <c r="AI23" s="22">
        <f>IF(ISBLANK(HLOOKUP(AI$2,Monitoring_eng!$A$1:$AT$68,Results!$C23,FALSE)),"",IF(HLOOKUP(AI$2,Monitoring_eng!$A$1:$AT$68,Results!$C23,FALSE)=$I23,$P23,IF(HLOOKUP(AI$2,Monitoring_eng!$A$1:$AT$68,Results!$C23,FALSE)=$K23,$Q23,IF(HLOOKUP(AI$2,Monitoring_eng!$A$1:$AT$68,Results!$C23,FALSE)=$M23,$R23,IF(HLOOKUP(AI$2,Monitoring_eng!$A$1:$AT$68,Results!$C23,FALSE)=$O23,$S23,"CHYBA")))))</f>
        <v>2</v>
      </c>
      <c r="AJ23" s="22">
        <f>IF(ISBLANK(HLOOKUP(AJ$2,Monitoring_eng!$A$1:$AT$68,Results!$C23,FALSE)),"",IF(HLOOKUP(AJ$2,Monitoring_eng!$A$1:$AT$68,Results!$C23,FALSE)=$I23,$P23,IF(HLOOKUP(AJ$2,Monitoring_eng!$A$1:$AT$68,Results!$C23,FALSE)=$K23,$Q23,IF(HLOOKUP(AJ$2,Monitoring_eng!$A$1:$AT$68,Results!$C23,FALSE)=$M23,$R23,IF(HLOOKUP(AJ$2,Monitoring_eng!$A$1:$AT$68,Results!$C23,FALSE)=$O23,$S23,"CHYBA")))))</f>
        <v>2</v>
      </c>
      <c r="AK23" s="22">
        <f>IF(ISBLANK(HLOOKUP(AK$2,Monitoring_eng!$A$1:$AT$68,Results!$C23,FALSE)),"",IF(HLOOKUP(AK$2,Monitoring_eng!$A$1:$AT$68,Results!$C23,FALSE)=$I23,$P23,IF(HLOOKUP(AK$2,Monitoring_eng!$A$1:$AT$68,Results!$C23,FALSE)=$K23,$Q23,IF(HLOOKUP(AK$2,Monitoring_eng!$A$1:$AT$68,Results!$C23,FALSE)=$M23,$R23,IF(HLOOKUP(AK$2,Monitoring_eng!$A$1:$AT$68,Results!$C23,FALSE)=$O23,$S23,"CHYBA")))))</f>
        <v>2</v>
      </c>
      <c r="AL23" s="22">
        <f>IF(ISBLANK(HLOOKUP(AL$2,Monitoring_eng!$A$1:$AT$68,Results!$C23,FALSE)),"",IF(HLOOKUP(AL$2,Monitoring_eng!$A$1:$AT$68,Results!$C23,FALSE)=$I23,$P23,IF(HLOOKUP(AL$2,Monitoring_eng!$A$1:$AT$68,Results!$C23,FALSE)=$K23,$Q23,IF(HLOOKUP(AL$2,Monitoring_eng!$A$1:$AT$68,Results!$C23,FALSE)=$M23,$R23,IF(HLOOKUP(AL$2,Monitoring_eng!$A$1:$AT$68,Results!$C23,FALSE)=$O23,$S23,"CHYBA")))))</f>
        <v>2</v>
      </c>
      <c r="AM23" s="22">
        <f>IF(ISBLANK(HLOOKUP(AM$2,Monitoring_eng!$A$1:$AT$68,Results!$C23,FALSE)),"",IF(HLOOKUP(AM$2,Monitoring_eng!$A$1:$AT$68,Results!$C23,FALSE)=$I23,$P23,IF(HLOOKUP(AM$2,Monitoring_eng!$A$1:$AT$68,Results!$C23,FALSE)=$K23,$Q23,IF(HLOOKUP(AM$2,Monitoring_eng!$A$1:$AT$68,Results!$C23,FALSE)=$M23,$R23,IF(HLOOKUP(AM$2,Monitoring_eng!$A$1:$AT$68,Results!$C23,FALSE)=$O23,$S23,"CHYBA")))))</f>
        <v>2</v>
      </c>
      <c r="AN23" s="22">
        <f>IF(ISBLANK(HLOOKUP(AN$2,Monitoring_eng!$A$1:$AT$68,Results!$C23,FALSE)),"",IF(HLOOKUP(AN$2,Monitoring_eng!$A$1:$AT$68,Results!$C23,FALSE)=$I23,$P23,IF(HLOOKUP(AN$2,Monitoring_eng!$A$1:$AT$68,Results!$C23,FALSE)=$K23,$Q23,IF(HLOOKUP(AN$2,Monitoring_eng!$A$1:$AT$68,Results!$C23,FALSE)=$M23,$R23,IF(HLOOKUP(AN$2,Monitoring_eng!$A$1:$AT$68,Results!$C23,FALSE)=$O23,$S23,"CHYBA")))))</f>
        <v>2</v>
      </c>
      <c r="AO23" s="22">
        <f>IF(ISBLANK(HLOOKUP(AO$2,Monitoring_eng!$A$1:$AT$68,Results!$C23,FALSE)),"",IF(HLOOKUP(AO$2,Monitoring_eng!$A$1:$AT$68,Results!$C23,FALSE)=$I23,$P23,IF(HLOOKUP(AO$2,Monitoring_eng!$A$1:$AT$68,Results!$C23,FALSE)=$K23,$Q23,IF(HLOOKUP(AO$2,Monitoring_eng!$A$1:$AT$68,Results!$C23,FALSE)=$M23,$R23,IF(HLOOKUP(AO$2,Monitoring_eng!$A$1:$AT$68,Results!$C23,FALSE)=$O23,$S23,"CHYBA")))))</f>
        <v>2</v>
      </c>
    </row>
    <row r="24" spans="1:41" x14ac:dyDescent="0.3">
      <c r="A24" s="22" t="s">
        <v>408</v>
      </c>
      <c r="B24" s="22" t="s">
        <v>126</v>
      </c>
      <c r="C24" s="22">
        <v>23</v>
      </c>
      <c r="D24" s="24" t="s">
        <v>127</v>
      </c>
      <c r="E24" s="24" t="s">
        <v>319</v>
      </c>
      <c r="F24" s="48" t="s">
        <v>407</v>
      </c>
      <c r="G24" s="38">
        <v>3</v>
      </c>
      <c r="H24" s="22" t="s">
        <v>296</v>
      </c>
      <c r="I24" s="22" t="s">
        <v>49</v>
      </c>
      <c r="J24" s="22" t="s">
        <v>295</v>
      </c>
      <c r="K24" s="22" t="s">
        <v>48</v>
      </c>
      <c r="L24" s="22" t="s">
        <v>310</v>
      </c>
      <c r="M24" s="22" t="s">
        <v>95</v>
      </c>
      <c r="N24" s="22" t="s">
        <v>385</v>
      </c>
      <c r="O24" s="22" t="s">
        <v>385</v>
      </c>
      <c r="P24" s="22">
        <f t="shared" si="0"/>
        <v>3</v>
      </c>
      <c r="Q24" s="22">
        <v>0</v>
      </c>
      <c r="R24" s="22">
        <f t="shared" si="1"/>
        <v>1.5</v>
      </c>
      <c r="S24" s="22" t="s">
        <v>385</v>
      </c>
      <c r="T24" s="22">
        <f>IF(ISBLANK(HLOOKUP(T$2,Monitoring_eng!$A$1:$AT$68,Results!$C24,FALSE)),"",IF(HLOOKUP(T$2,Monitoring_eng!$A$1:$AT$68,Results!$C24,FALSE)=$I24,$P24,IF(HLOOKUP(T$2,Monitoring_eng!$A$1:$AT$68,Results!$C24,FALSE)=$K24,$Q24,IF(HLOOKUP(T$2,Monitoring_eng!$A$1:$AT$68,Results!$C24,FALSE)=$M24,$R24,IF(HLOOKUP(T$2,Monitoring_eng!$A$1:$AT$68,Results!$C24,FALSE)=$O24,$S24,"CHYBA")))))</f>
        <v>3</v>
      </c>
      <c r="U24" s="22">
        <f>IF(ISBLANK(HLOOKUP(U$2,Monitoring_eng!$A$1:$AT$68,Results!$C24,FALSE)),"",IF(HLOOKUP(U$2,Monitoring_eng!$A$1:$AT$68,Results!$C24,FALSE)=$I24,$P24,IF(HLOOKUP(U$2,Monitoring_eng!$A$1:$AT$68,Results!$C24,FALSE)=$K24,$Q24,IF(HLOOKUP(U$2,Monitoring_eng!$A$1:$AT$68,Results!$C24,FALSE)=$M24,$R24,IF(HLOOKUP(U$2,Monitoring_eng!$A$1:$AT$68,Results!$C24,FALSE)=$O24,$S24,"CHYBA")))))</f>
        <v>3</v>
      </c>
      <c r="V24" s="22">
        <f>IF(ISBLANK(HLOOKUP(V$2,Monitoring_eng!$A$1:$AT$68,Results!$C24,FALSE)),"",IF(HLOOKUP(V$2,Monitoring_eng!$A$1:$AT$68,Results!$C24,FALSE)=$I24,$P24,IF(HLOOKUP(V$2,Monitoring_eng!$A$1:$AT$68,Results!$C24,FALSE)=$K24,$Q24,IF(HLOOKUP(V$2,Monitoring_eng!$A$1:$AT$68,Results!$C24,FALSE)=$M24,$R24,IF(HLOOKUP(V$2,Monitoring_eng!$A$1:$AT$68,Results!$C24,FALSE)=$O24,$S24,"CHYBA")))))</f>
        <v>3</v>
      </c>
      <c r="W24" s="22">
        <f>IF(ISBLANK(HLOOKUP(W$2,Monitoring_eng!$A$1:$AT$68,Results!$C24,FALSE)),"",IF(HLOOKUP(W$2,Monitoring_eng!$A$1:$AT$68,Results!$C24,FALSE)=$I24,$P24,IF(HLOOKUP(W$2,Monitoring_eng!$A$1:$AT$68,Results!$C24,FALSE)=$K24,$Q24,IF(HLOOKUP(W$2,Monitoring_eng!$A$1:$AT$68,Results!$C24,FALSE)=$M24,$R24,IF(HLOOKUP(W$2,Monitoring_eng!$A$1:$AT$68,Results!$C24,FALSE)=$O24,$S24,"CHYBA")))))</f>
        <v>3</v>
      </c>
      <c r="X24" s="22">
        <f>IF(ISBLANK(HLOOKUP(X$2,Monitoring_eng!$A$1:$AT$68,Results!$C24,FALSE)),"",IF(HLOOKUP(X$2,Monitoring_eng!$A$1:$AT$68,Results!$C24,FALSE)=$I24,$P24,IF(HLOOKUP(X$2,Monitoring_eng!$A$1:$AT$68,Results!$C24,FALSE)=$K24,$Q24,IF(HLOOKUP(X$2,Monitoring_eng!$A$1:$AT$68,Results!$C24,FALSE)=$M24,$R24,IF(HLOOKUP(X$2,Monitoring_eng!$A$1:$AT$68,Results!$C24,FALSE)=$O24,$S24,"CHYBA")))))</f>
        <v>0</v>
      </c>
      <c r="Y24" s="22">
        <f>IF(ISBLANK(HLOOKUP(Y$2,Monitoring_eng!$A$1:$AT$68,Results!$C24,FALSE)),"",IF(HLOOKUP(Y$2,Monitoring_eng!$A$1:$AT$68,Results!$C24,FALSE)=$I24,$P24,IF(HLOOKUP(Y$2,Monitoring_eng!$A$1:$AT$68,Results!$C24,FALSE)=$K24,$Q24,IF(HLOOKUP(Y$2,Monitoring_eng!$A$1:$AT$68,Results!$C24,FALSE)=$M24,$R24,IF(HLOOKUP(Y$2,Monitoring_eng!$A$1:$AT$68,Results!$C24,FALSE)=$O24,$S24,"CHYBA")))))</f>
        <v>3</v>
      </c>
      <c r="Z24" s="22">
        <f>IF(ISBLANK(HLOOKUP(Z$2,Monitoring_eng!$A$1:$AT$68,Results!$C24,FALSE)),"",IF(HLOOKUP(Z$2,Monitoring_eng!$A$1:$AT$68,Results!$C24,FALSE)=$I24,$P24,IF(HLOOKUP(Z$2,Monitoring_eng!$A$1:$AT$68,Results!$C24,FALSE)=$K24,$Q24,IF(HLOOKUP(Z$2,Monitoring_eng!$A$1:$AT$68,Results!$C24,FALSE)=$M24,$R24,IF(HLOOKUP(Z$2,Monitoring_eng!$A$1:$AT$68,Results!$C24,FALSE)=$O24,$S24,"CHYBA")))))</f>
        <v>0</v>
      </c>
      <c r="AA24" s="22">
        <f>IF(ISBLANK(HLOOKUP(AA$2,Monitoring_eng!$A$1:$AT$68,Results!$C24,FALSE)),"",IF(HLOOKUP(AA$2,Monitoring_eng!$A$1:$AT$68,Results!$C24,FALSE)=$I24,$P24,IF(HLOOKUP(AA$2,Monitoring_eng!$A$1:$AT$68,Results!$C24,FALSE)=$K24,$Q24,IF(HLOOKUP(AA$2,Monitoring_eng!$A$1:$AT$68,Results!$C24,FALSE)=$M24,$R24,IF(HLOOKUP(AA$2,Monitoring_eng!$A$1:$AT$68,Results!$C24,FALSE)=$O24,$S24,"CHYBA")))))</f>
        <v>3</v>
      </c>
      <c r="AB24" s="22">
        <f>IF(ISBLANK(HLOOKUP(AB$2,Monitoring_eng!$A$1:$AT$68,Results!$C24,FALSE)),"",IF(HLOOKUP(AB$2,Monitoring_eng!$A$1:$AT$68,Results!$C24,FALSE)=$I24,$P24,IF(HLOOKUP(AB$2,Monitoring_eng!$A$1:$AT$68,Results!$C24,FALSE)=$K24,$Q24,IF(HLOOKUP(AB$2,Monitoring_eng!$A$1:$AT$68,Results!$C24,FALSE)=$M24,$R24,IF(HLOOKUP(AB$2,Monitoring_eng!$A$1:$AT$68,Results!$C24,FALSE)=$O24,$S24,"CHYBA")))))</f>
        <v>3</v>
      </c>
      <c r="AC24" s="22">
        <f>IF(ISBLANK(HLOOKUP(AC$2,Monitoring_eng!$A$1:$AT$68,Results!$C24,FALSE)),"",IF(HLOOKUP(AC$2,Monitoring_eng!$A$1:$AT$68,Results!$C24,FALSE)=$I24,$P24,IF(HLOOKUP(AC$2,Monitoring_eng!$A$1:$AT$68,Results!$C24,FALSE)=$K24,$Q24,IF(HLOOKUP(AC$2,Monitoring_eng!$A$1:$AT$68,Results!$C24,FALSE)=$M24,$R24,IF(HLOOKUP(AC$2,Monitoring_eng!$A$1:$AT$68,Results!$C24,FALSE)=$O24,$S24,"CHYBA")))))</f>
        <v>3</v>
      </c>
      <c r="AD24" s="22">
        <f>IF(ISBLANK(HLOOKUP(AD$2,Monitoring_eng!$A$1:$AT$68,Results!$C24,FALSE)),"",IF(HLOOKUP(AD$2,Monitoring_eng!$A$1:$AT$68,Results!$C24,FALSE)=$I24,$P24,IF(HLOOKUP(AD$2,Monitoring_eng!$A$1:$AT$68,Results!$C24,FALSE)=$K24,$Q24,IF(HLOOKUP(AD$2,Monitoring_eng!$A$1:$AT$68,Results!$C24,FALSE)=$M24,$R24,IF(HLOOKUP(AD$2,Monitoring_eng!$A$1:$AT$68,Results!$C24,FALSE)=$O24,$S24,"CHYBA")))))</f>
        <v>3</v>
      </c>
      <c r="AE24" s="22">
        <f>IF(ISBLANK(HLOOKUP(AE$2,Monitoring_eng!$A$1:$AT$68,Results!$C24,FALSE)),"",IF(HLOOKUP(AE$2,Monitoring_eng!$A$1:$AT$68,Results!$C24,FALSE)=$I24,$P24,IF(HLOOKUP(AE$2,Monitoring_eng!$A$1:$AT$68,Results!$C24,FALSE)=$K24,$Q24,IF(HLOOKUP(AE$2,Monitoring_eng!$A$1:$AT$68,Results!$C24,FALSE)=$M24,$R24,IF(HLOOKUP(AE$2,Monitoring_eng!$A$1:$AT$68,Results!$C24,FALSE)=$O24,$S24,"CHYBA")))))</f>
        <v>0</v>
      </c>
      <c r="AF24" s="22">
        <f>IF(ISBLANK(HLOOKUP(AF$2,Monitoring_eng!$A$1:$AT$68,Results!$C24,FALSE)),"",IF(HLOOKUP(AF$2,Monitoring_eng!$A$1:$AT$68,Results!$C24,FALSE)=$I24,$P24,IF(HLOOKUP(AF$2,Monitoring_eng!$A$1:$AT$68,Results!$C24,FALSE)=$K24,$Q24,IF(HLOOKUP(AF$2,Monitoring_eng!$A$1:$AT$68,Results!$C24,FALSE)=$M24,$R24,IF(HLOOKUP(AF$2,Monitoring_eng!$A$1:$AT$68,Results!$C24,FALSE)=$O24,$S24,"CHYBA")))))</f>
        <v>3</v>
      </c>
      <c r="AG24" s="22">
        <f>IF(ISBLANK(HLOOKUP(AG$2,Monitoring_eng!$A$1:$AT$68,Results!$C24,FALSE)),"",IF(HLOOKUP(AG$2,Monitoring_eng!$A$1:$AT$68,Results!$C24,FALSE)=$I24,$P24,IF(HLOOKUP(AG$2,Monitoring_eng!$A$1:$AT$68,Results!$C24,FALSE)=$K24,$Q24,IF(HLOOKUP(AG$2,Monitoring_eng!$A$1:$AT$68,Results!$C24,FALSE)=$M24,$R24,IF(HLOOKUP(AG$2,Monitoring_eng!$A$1:$AT$68,Results!$C24,FALSE)=$O24,$S24,"CHYBA")))))</f>
        <v>3</v>
      </c>
      <c r="AH24" s="22">
        <f>IF(ISBLANK(HLOOKUP(AH$2,Monitoring_eng!$A$1:$AT$68,Results!$C24,FALSE)),"",IF(HLOOKUP(AH$2,Monitoring_eng!$A$1:$AT$68,Results!$C24,FALSE)=$I24,$P24,IF(HLOOKUP(AH$2,Monitoring_eng!$A$1:$AT$68,Results!$C24,FALSE)=$K24,$Q24,IF(HLOOKUP(AH$2,Monitoring_eng!$A$1:$AT$68,Results!$C24,FALSE)=$M24,$R24,IF(HLOOKUP(AH$2,Monitoring_eng!$A$1:$AT$68,Results!$C24,FALSE)=$O24,$S24,"CHYBA")))))</f>
        <v>3</v>
      </c>
      <c r="AI24" s="22">
        <f>IF(ISBLANK(HLOOKUP(AI$2,Monitoring_eng!$A$1:$AT$68,Results!$C24,FALSE)),"",IF(HLOOKUP(AI$2,Monitoring_eng!$A$1:$AT$68,Results!$C24,FALSE)=$I24,$P24,IF(HLOOKUP(AI$2,Monitoring_eng!$A$1:$AT$68,Results!$C24,FALSE)=$K24,$Q24,IF(HLOOKUP(AI$2,Monitoring_eng!$A$1:$AT$68,Results!$C24,FALSE)=$M24,$R24,IF(HLOOKUP(AI$2,Monitoring_eng!$A$1:$AT$68,Results!$C24,FALSE)=$O24,$S24,"CHYBA")))))</f>
        <v>3</v>
      </c>
      <c r="AJ24" s="22">
        <f>IF(ISBLANK(HLOOKUP(AJ$2,Monitoring_eng!$A$1:$AT$68,Results!$C24,FALSE)),"",IF(HLOOKUP(AJ$2,Monitoring_eng!$A$1:$AT$68,Results!$C24,FALSE)=$I24,$P24,IF(HLOOKUP(AJ$2,Monitoring_eng!$A$1:$AT$68,Results!$C24,FALSE)=$K24,$Q24,IF(HLOOKUP(AJ$2,Monitoring_eng!$A$1:$AT$68,Results!$C24,FALSE)=$M24,$R24,IF(HLOOKUP(AJ$2,Monitoring_eng!$A$1:$AT$68,Results!$C24,FALSE)=$O24,$S24,"CHYBA")))))</f>
        <v>3</v>
      </c>
      <c r="AK24" s="22">
        <f>IF(ISBLANK(HLOOKUP(AK$2,Monitoring_eng!$A$1:$AT$68,Results!$C24,FALSE)),"",IF(HLOOKUP(AK$2,Monitoring_eng!$A$1:$AT$68,Results!$C24,FALSE)=$I24,$P24,IF(HLOOKUP(AK$2,Monitoring_eng!$A$1:$AT$68,Results!$C24,FALSE)=$K24,$Q24,IF(HLOOKUP(AK$2,Monitoring_eng!$A$1:$AT$68,Results!$C24,FALSE)=$M24,$R24,IF(HLOOKUP(AK$2,Monitoring_eng!$A$1:$AT$68,Results!$C24,FALSE)=$O24,$S24,"CHYBA")))))</f>
        <v>3</v>
      </c>
      <c r="AL24" s="22">
        <f>IF(ISBLANK(HLOOKUP(AL$2,Monitoring_eng!$A$1:$AT$68,Results!$C24,FALSE)),"",IF(HLOOKUP(AL$2,Monitoring_eng!$A$1:$AT$68,Results!$C24,FALSE)=$I24,$P24,IF(HLOOKUP(AL$2,Monitoring_eng!$A$1:$AT$68,Results!$C24,FALSE)=$K24,$Q24,IF(HLOOKUP(AL$2,Monitoring_eng!$A$1:$AT$68,Results!$C24,FALSE)=$M24,$R24,IF(HLOOKUP(AL$2,Monitoring_eng!$A$1:$AT$68,Results!$C24,FALSE)=$O24,$S24,"CHYBA")))))</f>
        <v>3</v>
      </c>
      <c r="AM24" s="22">
        <f>IF(ISBLANK(HLOOKUP(AM$2,Monitoring_eng!$A$1:$AT$68,Results!$C24,FALSE)),"",IF(HLOOKUP(AM$2,Monitoring_eng!$A$1:$AT$68,Results!$C24,FALSE)=$I24,$P24,IF(HLOOKUP(AM$2,Monitoring_eng!$A$1:$AT$68,Results!$C24,FALSE)=$K24,$Q24,IF(HLOOKUP(AM$2,Monitoring_eng!$A$1:$AT$68,Results!$C24,FALSE)=$M24,$R24,IF(HLOOKUP(AM$2,Monitoring_eng!$A$1:$AT$68,Results!$C24,FALSE)=$O24,$S24,"CHYBA")))))</f>
        <v>3</v>
      </c>
      <c r="AN24" s="22">
        <f>IF(ISBLANK(HLOOKUP(AN$2,Monitoring_eng!$A$1:$AT$68,Results!$C24,FALSE)),"",IF(HLOOKUP(AN$2,Monitoring_eng!$A$1:$AT$68,Results!$C24,FALSE)=$I24,$P24,IF(HLOOKUP(AN$2,Monitoring_eng!$A$1:$AT$68,Results!$C24,FALSE)=$K24,$Q24,IF(HLOOKUP(AN$2,Monitoring_eng!$A$1:$AT$68,Results!$C24,FALSE)=$M24,$R24,IF(HLOOKUP(AN$2,Monitoring_eng!$A$1:$AT$68,Results!$C24,FALSE)=$O24,$S24,"CHYBA")))))</f>
        <v>3</v>
      </c>
      <c r="AO24" s="22">
        <f>IF(ISBLANK(HLOOKUP(AO$2,Monitoring_eng!$A$1:$AT$68,Results!$C24,FALSE)),"",IF(HLOOKUP(AO$2,Monitoring_eng!$A$1:$AT$68,Results!$C24,FALSE)=$I24,$P24,IF(HLOOKUP(AO$2,Monitoring_eng!$A$1:$AT$68,Results!$C24,FALSE)=$K24,$Q24,IF(HLOOKUP(AO$2,Monitoring_eng!$A$1:$AT$68,Results!$C24,FALSE)=$M24,$R24,IF(HLOOKUP(AO$2,Monitoring_eng!$A$1:$AT$68,Results!$C24,FALSE)=$O24,$S24,"CHYBA")))))</f>
        <v>0</v>
      </c>
    </row>
    <row r="25" spans="1:41" x14ac:dyDescent="0.3">
      <c r="A25" s="22" t="s">
        <v>409</v>
      </c>
      <c r="B25" s="22" t="s">
        <v>129</v>
      </c>
      <c r="C25" s="22">
        <v>24</v>
      </c>
      <c r="D25" s="24" t="s">
        <v>130</v>
      </c>
      <c r="E25" s="24" t="s">
        <v>321</v>
      </c>
      <c r="F25" s="48" t="s">
        <v>407</v>
      </c>
      <c r="G25" s="38">
        <v>2</v>
      </c>
      <c r="H25" s="22" t="s">
        <v>296</v>
      </c>
      <c r="I25" s="22" t="s">
        <v>49</v>
      </c>
      <c r="J25" s="22" t="s">
        <v>295</v>
      </c>
      <c r="K25" s="22" t="s">
        <v>48</v>
      </c>
      <c r="L25" s="22" t="s">
        <v>310</v>
      </c>
      <c r="M25" s="22" t="s">
        <v>95</v>
      </c>
      <c r="N25" s="22" t="s">
        <v>385</v>
      </c>
      <c r="O25" s="22" t="s">
        <v>385</v>
      </c>
      <c r="P25" s="22">
        <f t="shared" si="0"/>
        <v>2</v>
      </c>
      <c r="Q25" s="22">
        <v>0</v>
      </c>
      <c r="R25" s="22">
        <f t="shared" si="1"/>
        <v>1</v>
      </c>
      <c r="S25" s="22" t="s">
        <v>385</v>
      </c>
      <c r="T25" s="22">
        <f>IF(ISBLANK(HLOOKUP(T$2,Monitoring_eng!$A$1:$AT$68,Results!$C25,FALSE)),"",IF(HLOOKUP(T$2,Monitoring_eng!$A$1:$AT$68,Results!$C25,FALSE)=$I25,$P25,IF(HLOOKUP(T$2,Monitoring_eng!$A$1:$AT$68,Results!$C25,FALSE)=$K25,$Q25,IF(HLOOKUP(T$2,Monitoring_eng!$A$1:$AT$68,Results!$C25,FALSE)=$M25,$R25,IF(HLOOKUP(T$2,Monitoring_eng!$A$1:$AT$68,Results!$C25,FALSE)=$O25,$S25,"CHYBA")))))</f>
        <v>2</v>
      </c>
      <c r="U25" s="22">
        <f>IF(ISBLANK(HLOOKUP(U$2,Monitoring_eng!$A$1:$AT$68,Results!$C25,FALSE)),"",IF(HLOOKUP(U$2,Monitoring_eng!$A$1:$AT$68,Results!$C25,FALSE)=$I25,$P25,IF(HLOOKUP(U$2,Monitoring_eng!$A$1:$AT$68,Results!$C25,FALSE)=$K25,$Q25,IF(HLOOKUP(U$2,Monitoring_eng!$A$1:$AT$68,Results!$C25,FALSE)=$M25,$R25,IF(HLOOKUP(U$2,Monitoring_eng!$A$1:$AT$68,Results!$C25,FALSE)=$O25,$S25,"CHYBA")))))</f>
        <v>2</v>
      </c>
      <c r="V25" s="22">
        <f>IF(ISBLANK(HLOOKUP(V$2,Monitoring_eng!$A$1:$AT$68,Results!$C25,FALSE)),"",IF(HLOOKUP(V$2,Monitoring_eng!$A$1:$AT$68,Results!$C25,FALSE)=$I25,$P25,IF(HLOOKUP(V$2,Monitoring_eng!$A$1:$AT$68,Results!$C25,FALSE)=$K25,$Q25,IF(HLOOKUP(V$2,Monitoring_eng!$A$1:$AT$68,Results!$C25,FALSE)=$M25,$R25,IF(HLOOKUP(V$2,Monitoring_eng!$A$1:$AT$68,Results!$C25,FALSE)=$O25,$S25,"CHYBA")))))</f>
        <v>2</v>
      </c>
      <c r="W25" s="22">
        <f>IF(ISBLANK(HLOOKUP(W$2,Monitoring_eng!$A$1:$AT$68,Results!$C25,FALSE)),"",IF(HLOOKUP(W$2,Monitoring_eng!$A$1:$AT$68,Results!$C25,FALSE)=$I25,$P25,IF(HLOOKUP(W$2,Monitoring_eng!$A$1:$AT$68,Results!$C25,FALSE)=$K25,$Q25,IF(HLOOKUP(W$2,Monitoring_eng!$A$1:$AT$68,Results!$C25,FALSE)=$M25,$R25,IF(HLOOKUP(W$2,Monitoring_eng!$A$1:$AT$68,Results!$C25,FALSE)=$O25,$S25,"CHYBA")))))</f>
        <v>0</v>
      </c>
      <c r="X25" s="22">
        <f>IF(ISBLANK(HLOOKUP(X$2,Monitoring_eng!$A$1:$AT$68,Results!$C25,FALSE)),"",IF(HLOOKUP(X$2,Monitoring_eng!$A$1:$AT$68,Results!$C25,FALSE)=$I25,$P25,IF(HLOOKUP(X$2,Monitoring_eng!$A$1:$AT$68,Results!$C25,FALSE)=$K25,$Q25,IF(HLOOKUP(X$2,Monitoring_eng!$A$1:$AT$68,Results!$C25,FALSE)=$M25,$R25,IF(HLOOKUP(X$2,Monitoring_eng!$A$1:$AT$68,Results!$C25,FALSE)=$O25,$S25,"CHYBA")))))</f>
        <v>0</v>
      </c>
      <c r="Y25" s="22">
        <f>IF(ISBLANK(HLOOKUP(Y$2,Monitoring_eng!$A$1:$AT$68,Results!$C25,FALSE)),"",IF(HLOOKUP(Y$2,Monitoring_eng!$A$1:$AT$68,Results!$C25,FALSE)=$I25,$P25,IF(HLOOKUP(Y$2,Monitoring_eng!$A$1:$AT$68,Results!$C25,FALSE)=$K25,$Q25,IF(HLOOKUP(Y$2,Monitoring_eng!$A$1:$AT$68,Results!$C25,FALSE)=$M25,$R25,IF(HLOOKUP(Y$2,Monitoring_eng!$A$1:$AT$68,Results!$C25,FALSE)=$O25,$S25,"CHYBA")))))</f>
        <v>0</v>
      </c>
      <c r="Z25" s="22">
        <f>IF(ISBLANK(HLOOKUP(Z$2,Monitoring_eng!$A$1:$AT$68,Results!$C25,FALSE)),"",IF(HLOOKUP(Z$2,Monitoring_eng!$A$1:$AT$68,Results!$C25,FALSE)=$I25,$P25,IF(HLOOKUP(Z$2,Monitoring_eng!$A$1:$AT$68,Results!$C25,FALSE)=$K25,$Q25,IF(HLOOKUP(Z$2,Monitoring_eng!$A$1:$AT$68,Results!$C25,FALSE)=$M25,$R25,IF(HLOOKUP(Z$2,Monitoring_eng!$A$1:$AT$68,Results!$C25,FALSE)=$O25,$S25,"CHYBA")))))</f>
        <v>2</v>
      </c>
      <c r="AA25" s="22">
        <f>IF(ISBLANK(HLOOKUP(AA$2,Monitoring_eng!$A$1:$AT$68,Results!$C25,FALSE)),"",IF(HLOOKUP(AA$2,Monitoring_eng!$A$1:$AT$68,Results!$C25,FALSE)=$I25,$P25,IF(HLOOKUP(AA$2,Monitoring_eng!$A$1:$AT$68,Results!$C25,FALSE)=$K25,$Q25,IF(HLOOKUP(AA$2,Monitoring_eng!$A$1:$AT$68,Results!$C25,FALSE)=$M25,$R25,IF(HLOOKUP(AA$2,Monitoring_eng!$A$1:$AT$68,Results!$C25,FALSE)=$O25,$S25,"CHYBA")))))</f>
        <v>2</v>
      </c>
      <c r="AB25" s="22">
        <f>IF(ISBLANK(HLOOKUP(AB$2,Monitoring_eng!$A$1:$AT$68,Results!$C25,FALSE)),"",IF(HLOOKUP(AB$2,Monitoring_eng!$A$1:$AT$68,Results!$C25,FALSE)=$I25,$P25,IF(HLOOKUP(AB$2,Monitoring_eng!$A$1:$AT$68,Results!$C25,FALSE)=$K25,$Q25,IF(HLOOKUP(AB$2,Monitoring_eng!$A$1:$AT$68,Results!$C25,FALSE)=$M25,$R25,IF(HLOOKUP(AB$2,Monitoring_eng!$A$1:$AT$68,Results!$C25,FALSE)=$O25,$S25,"CHYBA")))))</f>
        <v>0</v>
      </c>
      <c r="AC25" s="22">
        <f>IF(ISBLANK(HLOOKUP(AC$2,Monitoring_eng!$A$1:$AT$68,Results!$C25,FALSE)),"",IF(HLOOKUP(AC$2,Monitoring_eng!$A$1:$AT$68,Results!$C25,FALSE)=$I25,$P25,IF(HLOOKUP(AC$2,Monitoring_eng!$A$1:$AT$68,Results!$C25,FALSE)=$K25,$Q25,IF(HLOOKUP(AC$2,Monitoring_eng!$A$1:$AT$68,Results!$C25,FALSE)=$M25,$R25,IF(HLOOKUP(AC$2,Monitoring_eng!$A$1:$AT$68,Results!$C25,FALSE)=$O25,$S25,"CHYBA")))))</f>
        <v>0</v>
      </c>
      <c r="AD25" s="22">
        <f>IF(ISBLANK(HLOOKUP(AD$2,Monitoring_eng!$A$1:$AT$68,Results!$C25,FALSE)),"",IF(HLOOKUP(AD$2,Monitoring_eng!$A$1:$AT$68,Results!$C25,FALSE)=$I25,$P25,IF(HLOOKUP(AD$2,Monitoring_eng!$A$1:$AT$68,Results!$C25,FALSE)=$K25,$Q25,IF(HLOOKUP(AD$2,Monitoring_eng!$A$1:$AT$68,Results!$C25,FALSE)=$M25,$R25,IF(HLOOKUP(AD$2,Monitoring_eng!$A$1:$AT$68,Results!$C25,FALSE)=$O25,$S25,"CHYBA")))))</f>
        <v>0</v>
      </c>
      <c r="AE25" s="22">
        <f>IF(ISBLANK(HLOOKUP(AE$2,Monitoring_eng!$A$1:$AT$68,Results!$C25,FALSE)),"",IF(HLOOKUP(AE$2,Monitoring_eng!$A$1:$AT$68,Results!$C25,FALSE)=$I25,$P25,IF(HLOOKUP(AE$2,Monitoring_eng!$A$1:$AT$68,Results!$C25,FALSE)=$K25,$Q25,IF(HLOOKUP(AE$2,Monitoring_eng!$A$1:$AT$68,Results!$C25,FALSE)=$M25,$R25,IF(HLOOKUP(AE$2,Monitoring_eng!$A$1:$AT$68,Results!$C25,FALSE)=$O25,$S25,"CHYBA")))))</f>
        <v>2</v>
      </c>
      <c r="AF25" s="22">
        <f>IF(ISBLANK(HLOOKUP(AF$2,Monitoring_eng!$A$1:$AT$68,Results!$C25,FALSE)),"",IF(HLOOKUP(AF$2,Monitoring_eng!$A$1:$AT$68,Results!$C25,FALSE)=$I25,$P25,IF(HLOOKUP(AF$2,Monitoring_eng!$A$1:$AT$68,Results!$C25,FALSE)=$K25,$Q25,IF(HLOOKUP(AF$2,Monitoring_eng!$A$1:$AT$68,Results!$C25,FALSE)=$M25,$R25,IF(HLOOKUP(AF$2,Monitoring_eng!$A$1:$AT$68,Results!$C25,FALSE)=$O25,$S25,"CHYBA")))))</f>
        <v>2</v>
      </c>
      <c r="AG25" s="22">
        <f>IF(ISBLANK(HLOOKUP(AG$2,Monitoring_eng!$A$1:$AT$68,Results!$C25,FALSE)),"",IF(HLOOKUP(AG$2,Monitoring_eng!$A$1:$AT$68,Results!$C25,FALSE)=$I25,$P25,IF(HLOOKUP(AG$2,Monitoring_eng!$A$1:$AT$68,Results!$C25,FALSE)=$K25,$Q25,IF(HLOOKUP(AG$2,Monitoring_eng!$A$1:$AT$68,Results!$C25,FALSE)=$M25,$R25,IF(HLOOKUP(AG$2,Monitoring_eng!$A$1:$AT$68,Results!$C25,FALSE)=$O25,$S25,"CHYBA")))))</f>
        <v>2</v>
      </c>
      <c r="AH25" s="22">
        <f>IF(ISBLANK(HLOOKUP(AH$2,Monitoring_eng!$A$1:$AT$68,Results!$C25,FALSE)),"",IF(HLOOKUP(AH$2,Monitoring_eng!$A$1:$AT$68,Results!$C25,FALSE)=$I25,$P25,IF(HLOOKUP(AH$2,Monitoring_eng!$A$1:$AT$68,Results!$C25,FALSE)=$K25,$Q25,IF(HLOOKUP(AH$2,Monitoring_eng!$A$1:$AT$68,Results!$C25,FALSE)=$M25,$R25,IF(HLOOKUP(AH$2,Monitoring_eng!$A$1:$AT$68,Results!$C25,FALSE)=$O25,$S25,"CHYBA")))))</f>
        <v>2</v>
      </c>
      <c r="AI25" s="22">
        <f>IF(ISBLANK(HLOOKUP(AI$2,Monitoring_eng!$A$1:$AT$68,Results!$C25,FALSE)),"",IF(HLOOKUP(AI$2,Monitoring_eng!$A$1:$AT$68,Results!$C25,FALSE)=$I25,$P25,IF(HLOOKUP(AI$2,Monitoring_eng!$A$1:$AT$68,Results!$C25,FALSE)=$K25,$Q25,IF(HLOOKUP(AI$2,Monitoring_eng!$A$1:$AT$68,Results!$C25,FALSE)=$M25,$R25,IF(HLOOKUP(AI$2,Monitoring_eng!$A$1:$AT$68,Results!$C25,FALSE)=$O25,$S25,"CHYBA")))))</f>
        <v>0</v>
      </c>
      <c r="AJ25" s="22">
        <f>IF(ISBLANK(HLOOKUP(AJ$2,Monitoring_eng!$A$1:$AT$68,Results!$C25,FALSE)),"",IF(HLOOKUP(AJ$2,Monitoring_eng!$A$1:$AT$68,Results!$C25,FALSE)=$I25,$P25,IF(HLOOKUP(AJ$2,Monitoring_eng!$A$1:$AT$68,Results!$C25,FALSE)=$K25,$Q25,IF(HLOOKUP(AJ$2,Monitoring_eng!$A$1:$AT$68,Results!$C25,FALSE)=$M25,$R25,IF(HLOOKUP(AJ$2,Monitoring_eng!$A$1:$AT$68,Results!$C25,FALSE)=$O25,$S25,"CHYBA")))))</f>
        <v>2</v>
      </c>
      <c r="AK25" s="22">
        <f>IF(ISBLANK(HLOOKUP(AK$2,Monitoring_eng!$A$1:$AT$68,Results!$C25,FALSE)),"",IF(HLOOKUP(AK$2,Monitoring_eng!$A$1:$AT$68,Results!$C25,FALSE)=$I25,$P25,IF(HLOOKUP(AK$2,Monitoring_eng!$A$1:$AT$68,Results!$C25,FALSE)=$K25,$Q25,IF(HLOOKUP(AK$2,Monitoring_eng!$A$1:$AT$68,Results!$C25,FALSE)=$M25,$R25,IF(HLOOKUP(AK$2,Monitoring_eng!$A$1:$AT$68,Results!$C25,FALSE)=$O25,$S25,"CHYBA")))))</f>
        <v>2</v>
      </c>
      <c r="AL25" s="22">
        <f>IF(ISBLANK(HLOOKUP(AL$2,Monitoring_eng!$A$1:$AT$68,Results!$C25,FALSE)),"",IF(HLOOKUP(AL$2,Monitoring_eng!$A$1:$AT$68,Results!$C25,FALSE)=$I25,$P25,IF(HLOOKUP(AL$2,Monitoring_eng!$A$1:$AT$68,Results!$C25,FALSE)=$K25,$Q25,IF(HLOOKUP(AL$2,Monitoring_eng!$A$1:$AT$68,Results!$C25,FALSE)=$M25,$R25,IF(HLOOKUP(AL$2,Monitoring_eng!$A$1:$AT$68,Results!$C25,FALSE)=$O25,$S25,"CHYBA")))))</f>
        <v>2</v>
      </c>
      <c r="AM25" s="22">
        <f>IF(ISBLANK(HLOOKUP(AM$2,Monitoring_eng!$A$1:$AT$68,Results!$C25,FALSE)),"",IF(HLOOKUP(AM$2,Monitoring_eng!$A$1:$AT$68,Results!$C25,FALSE)=$I25,$P25,IF(HLOOKUP(AM$2,Monitoring_eng!$A$1:$AT$68,Results!$C25,FALSE)=$K25,$Q25,IF(HLOOKUP(AM$2,Monitoring_eng!$A$1:$AT$68,Results!$C25,FALSE)=$M25,$R25,IF(HLOOKUP(AM$2,Monitoring_eng!$A$1:$AT$68,Results!$C25,FALSE)=$O25,$S25,"CHYBA")))))</f>
        <v>1</v>
      </c>
      <c r="AN25" s="22">
        <f>IF(ISBLANK(HLOOKUP(AN$2,Monitoring_eng!$A$1:$AT$68,Results!$C25,FALSE)),"",IF(HLOOKUP(AN$2,Monitoring_eng!$A$1:$AT$68,Results!$C25,FALSE)=$I25,$P25,IF(HLOOKUP(AN$2,Monitoring_eng!$A$1:$AT$68,Results!$C25,FALSE)=$K25,$Q25,IF(HLOOKUP(AN$2,Monitoring_eng!$A$1:$AT$68,Results!$C25,FALSE)=$M25,$R25,IF(HLOOKUP(AN$2,Monitoring_eng!$A$1:$AT$68,Results!$C25,FALSE)=$O25,$S25,"CHYBA")))))</f>
        <v>2</v>
      </c>
      <c r="AO25" s="22">
        <f>IF(ISBLANK(HLOOKUP(AO$2,Monitoring_eng!$A$1:$AT$68,Results!$C25,FALSE)),"",IF(HLOOKUP(AO$2,Monitoring_eng!$A$1:$AT$68,Results!$C25,FALSE)=$I25,$P25,IF(HLOOKUP(AO$2,Monitoring_eng!$A$1:$AT$68,Results!$C25,FALSE)=$K25,$Q25,IF(HLOOKUP(AO$2,Monitoring_eng!$A$1:$AT$68,Results!$C25,FALSE)=$M25,$R25,IF(HLOOKUP(AO$2,Monitoring_eng!$A$1:$AT$68,Results!$C25,FALSE)=$O25,$S25,"CHYBA")))))</f>
        <v>2</v>
      </c>
    </row>
    <row r="26" spans="1:41" x14ac:dyDescent="0.3">
      <c r="A26" s="22" t="s">
        <v>410</v>
      </c>
      <c r="B26" s="22" t="s">
        <v>132</v>
      </c>
      <c r="C26" s="22">
        <v>25</v>
      </c>
      <c r="D26" s="24" t="s">
        <v>133</v>
      </c>
      <c r="E26" s="24" t="s">
        <v>322</v>
      </c>
      <c r="F26" s="48" t="s">
        <v>407</v>
      </c>
      <c r="G26" s="38">
        <v>1</v>
      </c>
      <c r="H26" s="22" t="s">
        <v>296</v>
      </c>
      <c r="I26" s="22" t="s">
        <v>49</v>
      </c>
      <c r="J26" s="22" t="s">
        <v>295</v>
      </c>
      <c r="K26" s="22" t="s">
        <v>48</v>
      </c>
      <c r="L26" s="22" t="s">
        <v>310</v>
      </c>
      <c r="M26" s="22" t="s">
        <v>95</v>
      </c>
      <c r="N26" s="22" t="s">
        <v>385</v>
      </c>
      <c r="O26" s="22" t="s">
        <v>385</v>
      </c>
      <c r="P26" s="22">
        <f t="shared" si="0"/>
        <v>1</v>
      </c>
      <c r="Q26" s="22">
        <v>0</v>
      </c>
      <c r="R26" s="22">
        <f t="shared" si="1"/>
        <v>0.5</v>
      </c>
      <c r="S26" s="22" t="s">
        <v>385</v>
      </c>
      <c r="T26" s="22">
        <f>IF(ISBLANK(HLOOKUP(T$2,Monitoring_eng!$A$1:$AT$68,Results!$C26,FALSE)),"",IF(HLOOKUP(T$2,Monitoring_eng!$A$1:$AT$68,Results!$C26,FALSE)=$I26,$P26,IF(HLOOKUP(T$2,Monitoring_eng!$A$1:$AT$68,Results!$C26,FALSE)=$K26,$Q26,IF(HLOOKUP(T$2,Monitoring_eng!$A$1:$AT$68,Results!$C26,FALSE)=$M26,$R26,IF(HLOOKUP(T$2,Monitoring_eng!$A$1:$AT$68,Results!$C26,FALSE)=$O26,$S26,"CHYBA")))))</f>
        <v>1</v>
      </c>
      <c r="U26" s="22">
        <f>IF(ISBLANK(HLOOKUP(U$2,Monitoring_eng!$A$1:$AT$68,Results!$C26,FALSE)),"",IF(HLOOKUP(U$2,Monitoring_eng!$A$1:$AT$68,Results!$C26,FALSE)=$I26,$P26,IF(HLOOKUP(U$2,Monitoring_eng!$A$1:$AT$68,Results!$C26,FALSE)=$K26,$Q26,IF(HLOOKUP(U$2,Monitoring_eng!$A$1:$AT$68,Results!$C26,FALSE)=$M26,$R26,IF(HLOOKUP(U$2,Monitoring_eng!$A$1:$AT$68,Results!$C26,FALSE)=$O26,$S26,"CHYBA")))))</f>
        <v>1</v>
      </c>
      <c r="V26" s="22">
        <f>IF(ISBLANK(HLOOKUP(V$2,Monitoring_eng!$A$1:$AT$68,Results!$C26,FALSE)),"",IF(HLOOKUP(V$2,Monitoring_eng!$A$1:$AT$68,Results!$C26,FALSE)=$I26,$P26,IF(HLOOKUP(V$2,Monitoring_eng!$A$1:$AT$68,Results!$C26,FALSE)=$K26,$Q26,IF(HLOOKUP(V$2,Monitoring_eng!$A$1:$AT$68,Results!$C26,FALSE)=$M26,$R26,IF(HLOOKUP(V$2,Monitoring_eng!$A$1:$AT$68,Results!$C26,FALSE)=$O26,$S26,"CHYBA")))))</f>
        <v>0</v>
      </c>
      <c r="W26" s="22">
        <f>IF(ISBLANK(HLOOKUP(W$2,Monitoring_eng!$A$1:$AT$68,Results!$C26,FALSE)),"",IF(HLOOKUP(W$2,Monitoring_eng!$A$1:$AT$68,Results!$C26,FALSE)=$I26,$P26,IF(HLOOKUP(W$2,Monitoring_eng!$A$1:$AT$68,Results!$C26,FALSE)=$K26,$Q26,IF(HLOOKUP(W$2,Monitoring_eng!$A$1:$AT$68,Results!$C26,FALSE)=$M26,$R26,IF(HLOOKUP(W$2,Monitoring_eng!$A$1:$AT$68,Results!$C26,FALSE)=$O26,$S26,"CHYBA")))))</f>
        <v>0</v>
      </c>
      <c r="X26" s="22">
        <f>IF(ISBLANK(HLOOKUP(X$2,Monitoring_eng!$A$1:$AT$68,Results!$C26,FALSE)),"",IF(HLOOKUP(X$2,Monitoring_eng!$A$1:$AT$68,Results!$C26,FALSE)=$I26,$P26,IF(HLOOKUP(X$2,Monitoring_eng!$A$1:$AT$68,Results!$C26,FALSE)=$K26,$Q26,IF(HLOOKUP(X$2,Monitoring_eng!$A$1:$AT$68,Results!$C26,FALSE)=$M26,$R26,IF(HLOOKUP(X$2,Monitoring_eng!$A$1:$AT$68,Results!$C26,FALSE)=$O26,$S26,"CHYBA")))))</f>
        <v>0</v>
      </c>
      <c r="Y26" s="22">
        <f>IF(ISBLANK(HLOOKUP(Y$2,Monitoring_eng!$A$1:$AT$68,Results!$C26,FALSE)),"",IF(HLOOKUP(Y$2,Monitoring_eng!$A$1:$AT$68,Results!$C26,FALSE)=$I26,$P26,IF(HLOOKUP(Y$2,Monitoring_eng!$A$1:$AT$68,Results!$C26,FALSE)=$K26,$Q26,IF(HLOOKUP(Y$2,Monitoring_eng!$A$1:$AT$68,Results!$C26,FALSE)=$M26,$R26,IF(HLOOKUP(Y$2,Monitoring_eng!$A$1:$AT$68,Results!$C26,FALSE)=$O26,$S26,"CHYBA")))))</f>
        <v>0</v>
      </c>
      <c r="Z26" s="22">
        <f>IF(ISBLANK(HLOOKUP(Z$2,Monitoring_eng!$A$1:$AT$68,Results!$C26,FALSE)),"",IF(HLOOKUP(Z$2,Monitoring_eng!$A$1:$AT$68,Results!$C26,FALSE)=$I26,$P26,IF(HLOOKUP(Z$2,Monitoring_eng!$A$1:$AT$68,Results!$C26,FALSE)=$K26,$Q26,IF(HLOOKUP(Z$2,Monitoring_eng!$A$1:$AT$68,Results!$C26,FALSE)=$M26,$R26,IF(HLOOKUP(Z$2,Monitoring_eng!$A$1:$AT$68,Results!$C26,FALSE)=$O26,$S26,"CHYBA")))))</f>
        <v>0</v>
      </c>
      <c r="AA26" s="22">
        <f>IF(ISBLANK(HLOOKUP(AA$2,Monitoring_eng!$A$1:$AT$68,Results!$C26,FALSE)),"",IF(HLOOKUP(AA$2,Monitoring_eng!$A$1:$AT$68,Results!$C26,FALSE)=$I26,$P26,IF(HLOOKUP(AA$2,Monitoring_eng!$A$1:$AT$68,Results!$C26,FALSE)=$K26,$Q26,IF(HLOOKUP(AA$2,Monitoring_eng!$A$1:$AT$68,Results!$C26,FALSE)=$M26,$R26,IF(HLOOKUP(AA$2,Monitoring_eng!$A$1:$AT$68,Results!$C26,FALSE)=$O26,$S26,"CHYBA")))))</f>
        <v>1</v>
      </c>
      <c r="AB26" s="22">
        <f>IF(ISBLANK(HLOOKUP(AB$2,Monitoring_eng!$A$1:$AT$68,Results!$C26,FALSE)),"",IF(HLOOKUP(AB$2,Monitoring_eng!$A$1:$AT$68,Results!$C26,FALSE)=$I26,$P26,IF(HLOOKUP(AB$2,Monitoring_eng!$A$1:$AT$68,Results!$C26,FALSE)=$K26,$Q26,IF(HLOOKUP(AB$2,Monitoring_eng!$A$1:$AT$68,Results!$C26,FALSE)=$M26,$R26,IF(HLOOKUP(AB$2,Monitoring_eng!$A$1:$AT$68,Results!$C26,FALSE)=$O26,$S26,"CHYBA")))))</f>
        <v>0</v>
      </c>
      <c r="AC26" s="22">
        <f>IF(ISBLANK(HLOOKUP(AC$2,Monitoring_eng!$A$1:$AT$68,Results!$C26,FALSE)),"",IF(HLOOKUP(AC$2,Monitoring_eng!$A$1:$AT$68,Results!$C26,FALSE)=$I26,$P26,IF(HLOOKUP(AC$2,Monitoring_eng!$A$1:$AT$68,Results!$C26,FALSE)=$K26,$Q26,IF(HLOOKUP(AC$2,Monitoring_eng!$A$1:$AT$68,Results!$C26,FALSE)=$M26,$R26,IF(HLOOKUP(AC$2,Monitoring_eng!$A$1:$AT$68,Results!$C26,FALSE)=$O26,$S26,"CHYBA")))))</f>
        <v>0</v>
      </c>
      <c r="AD26" s="22">
        <f>IF(ISBLANK(HLOOKUP(AD$2,Monitoring_eng!$A$1:$AT$68,Results!$C26,FALSE)),"",IF(HLOOKUP(AD$2,Monitoring_eng!$A$1:$AT$68,Results!$C26,FALSE)=$I26,$P26,IF(HLOOKUP(AD$2,Monitoring_eng!$A$1:$AT$68,Results!$C26,FALSE)=$K26,$Q26,IF(HLOOKUP(AD$2,Monitoring_eng!$A$1:$AT$68,Results!$C26,FALSE)=$M26,$R26,IF(HLOOKUP(AD$2,Monitoring_eng!$A$1:$AT$68,Results!$C26,FALSE)=$O26,$S26,"CHYBA")))))</f>
        <v>0</v>
      </c>
      <c r="AE26" s="22">
        <f>IF(ISBLANK(HLOOKUP(AE$2,Monitoring_eng!$A$1:$AT$68,Results!$C26,FALSE)),"",IF(HLOOKUP(AE$2,Monitoring_eng!$A$1:$AT$68,Results!$C26,FALSE)=$I26,$P26,IF(HLOOKUP(AE$2,Monitoring_eng!$A$1:$AT$68,Results!$C26,FALSE)=$K26,$Q26,IF(HLOOKUP(AE$2,Monitoring_eng!$A$1:$AT$68,Results!$C26,FALSE)=$M26,$R26,IF(HLOOKUP(AE$2,Monitoring_eng!$A$1:$AT$68,Results!$C26,FALSE)=$O26,$S26,"CHYBA")))))</f>
        <v>0</v>
      </c>
      <c r="AF26" s="22">
        <f>IF(ISBLANK(HLOOKUP(AF$2,Monitoring_eng!$A$1:$AT$68,Results!$C26,FALSE)),"",IF(HLOOKUP(AF$2,Monitoring_eng!$A$1:$AT$68,Results!$C26,FALSE)=$I26,$P26,IF(HLOOKUP(AF$2,Monitoring_eng!$A$1:$AT$68,Results!$C26,FALSE)=$K26,$Q26,IF(HLOOKUP(AF$2,Monitoring_eng!$A$1:$AT$68,Results!$C26,FALSE)=$M26,$R26,IF(HLOOKUP(AF$2,Monitoring_eng!$A$1:$AT$68,Results!$C26,FALSE)=$O26,$S26,"CHYBA")))))</f>
        <v>1</v>
      </c>
      <c r="AG26" s="22">
        <f>IF(ISBLANK(HLOOKUP(AG$2,Monitoring_eng!$A$1:$AT$68,Results!$C26,FALSE)),"",IF(HLOOKUP(AG$2,Monitoring_eng!$A$1:$AT$68,Results!$C26,FALSE)=$I26,$P26,IF(HLOOKUP(AG$2,Monitoring_eng!$A$1:$AT$68,Results!$C26,FALSE)=$K26,$Q26,IF(HLOOKUP(AG$2,Monitoring_eng!$A$1:$AT$68,Results!$C26,FALSE)=$M26,$R26,IF(HLOOKUP(AG$2,Monitoring_eng!$A$1:$AT$68,Results!$C26,FALSE)=$O26,$S26,"CHYBA")))))</f>
        <v>1</v>
      </c>
      <c r="AH26" s="22">
        <f>IF(ISBLANK(HLOOKUP(AH$2,Monitoring_eng!$A$1:$AT$68,Results!$C26,FALSE)),"",IF(HLOOKUP(AH$2,Monitoring_eng!$A$1:$AT$68,Results!$C26,FALSE)=$I26,$P26,IF(HLOOKUP(AH$2,Monitoring_eng!$A$1:$AT$68,Results!$C26,FALSE)=$K26,$Q26,IF(HLOOKUP(AH$2,Monitoring_eng!$A$1:$AT$68,Results!$C26,FALSE)=$M26,$R26,IF(HLOOKUP(AH$2,Monitoring_eng!$A$1:$AT$68,Results!$C26,FALSE)=$O26,$S26,"CHYBA")))))</f>
        <v>1</v>
      </c>
      <c r="AI26" s="22">
        <f>IF(ISBLANK(HLOOKUP(AI$2,Monitoring_eng!$A$1:$AT$68,Results!$C26,FALSE)),"",IF(HLOOKUP(AI$2,Monitoring_eng!$A$1:$AT$68,Results!$C26,FALSE)=$I26,$P26,IF(HLOOKUP(AI$2,Monitoring_eng!$A$1:$AT$68,Results!$C26,FALSE)=$K26,$Q26,IF(HLOOKUP(AI$2,Monitoring_eng!$A$1:$AT$68,Results!$C26,FALSE)=$M26,$R26,IF(HLOOKUP(AI$2,Monitoring_eng!$A$1:$AT$68,Results!$C26,FALSE)=$O26,$S26,"CHYBA")))))</f>
        <v>0</v>
      </c>
      <c r="AJ26" s="22">
        <f>IF(ISBLANK(HLOOKUP(AJ$2,Monitoring_eng!$A$1:$AT$68,Results!$C26,FALSE)),"",IF(HLOOKUP(AJ$2,Monitoring_eng!$A$1:$AT$68,Results!$C26,FALSE)=$I26,$P26,IF(HLOOKUP(AJ$2,Monitoring_eng!$A$1:$AT$68,Results!$C26,FALSE)=$K26,$Q26,IF(HLOOKUP(AJ$2,Monitoring_eng!$A$1:$AT$68,Results!$C26,FALSE)=$M26,$R26,IF(HLOOKUP(AJ$2,Monitoring_eng!$A$1:$AT$68,Results!$C26,FALSE)=$O26,$S26,"CHYBA")))))</f>
        <v>1</v>
      </c>
      <c r="AK26" s="22">
        <f>IF(ISBLANK(HLOOKUP(AK$2,Monitoring_eng!$A$1:$AT$68,Results!$C26,FALSE)),"",IF(HLOOKUP(AK$2,Monitoring_eng!$A$1:$AT$68,Results!$C26,FALSE)=$I26,$P26,IF(HLOOKUP(AK$2,Monitoring_eng!$A$1:$AT$68,Results!$C26,FALSE)=$K26,$Q26,IF(HLOOKUP(AK$2,Monitoring_eng!$A$1:$AT$68,Results!$C26,FALSE)=$M26,$R26,IF(HLOOKUP(AK$2,Monitoring_eng!$A$1:$AT$68,Results!$C26,FALSE)=$O26,$S26,"CHYBA")))))</f>
        <v>0</v>
      </c>
      <c r="AL26" s="22">
        <f>IF(ISBLANK(HLOOKUP(AL$2,Monitoring_eng!$A$1:$AT$68,Results!$C26,FALSE)),"",IF(HLOOKUP(AL$2,Monitoring_eng!$A$1:$AT$68,Results!$C26,FALSE)=$I26,$P26,IF(HLOOKUP(AL$2,Monitoring_eng!$A$1:$AT$68,Results!$C26,FALSE)=$K26,$Q26,IF(HLOOKUP(AL$2,Monitoring_eng!$A$1:$AT$68,Results!$C26,FALSE)=$M26,$R26,IF(HLOOKUP(AL$2,Monitoring_eng!$A$1:$AT$68,Results!$C26,FALSE)=$O26,$S26,"CHYBA")))))</f>
        <v>1</v>
      </c>
      <c r="AM26" s="22">
        <f>IF(ISBLANK(HLOOKUP(AM$2,Monitoring_eng!$A$1:$AT$68,Results!$C26,FALSE)),"",IF(HLOOKUP(AM$2,Monitoring_eng!$A$1:$AT$68,Results!$C26,FALSE)=$I26,$P26,IF(HLOOKUP(AM$2,Monitoring_eng!$A$1:$AT$68,Results!$C26,FALSE)=$K26,$Q26,IF(HLOOKUP(AM$2,Monitoring_eng!$A$1:$AT$68,Results!$C26,FALSE)=$M26,$R26,IF(HLOOKUP(AM$2,Monitoring_eng!$A$1:$AT$68,Results!$C26,FALSE)=$O26,$S26,"CHYBA")))))</f>
        <v>0</v>
      </c>
      <c r="AN26" s="22">
        <f>IF(ISBLANK(HLOOKUP(AN$2,Monitoring_eng!$A$1:$AT$68,Results!$C26,FALSE)),"",IF(HLOOKUP(AN$2,Monitoring_eng!$A$1:$AT$68,Results!$C26,FALSE)=$I26,$P26,IF(HLOOKUP(AN$2,Monitoring_eng!$A$1:$AT$68,Results!$C26,FALSE)=$K26,$Q26,IF(HLOOKUP(AN$2,Monitoring_eng!$A$1:$AT$68,Results!$C26,FALSE)=$M26,$R26,IF(HLOOKUP(AN$2,Monitoring_eng!$A$1:$AT$68,Results!$C26,FALSE)=$O26,$S26,"CHYBA")))))</f>
        <v>0</v>
      </c>
      <c r="AO26" s="22">
        <f>IF(ISBLANK(HLOOKUP(AO$2,Monitoring_eng!$A$1:$AT$68,Results!$C26,FALSE)),"",IF(HLOOKUP(AO$2,Monitoring_eng!$A$1:$AT$68,Results!$C26,FALSE)=$I26,$P26,IF(HLOOKUP(AO$2,Monitoring_eng!$A$1:$AT$68,Results!$C26,FALSE)=$K26,$Q26,IF(HLOOKUP(AO$2,Monitoring_eng!$A$1:$AT$68,Results!$C26,FALSE)=$M26,$R26,IF(HLOOKUP(AO$2,Monitoring_eng!$A$1:$AT$68,Results!$C26,FALSE)=$O26,$S26,"CHYBA")))))</f>
        <v>1</v>
      </c>
    </row>
    <row r="27" spans="1:41" x14ac:dyDescent="0.3">
      <c r="A27" s="22" t="s">
        <v>411</v>
      </c>
      <c r="B27" s="22" t="s">
        <v>134</v>
      </c>
      <c r="C27" s="22">
        <v>26</v>
      </c>
      <c r="D27" s="24" t="s">
        <v>135</v>
      </c>
      <c r="E27" s="24" t="s">
        <v>323</v>
      </c>
      <c r="F27" s="48" t="s">
        <v>407</v>
      </c>
      <c r="G27" s="38">
        <v>1</v>
      </c>
      <c r="H27" s="22" t="s">
        <v>296</v>
      </c>
      <c r="I27" s="22" t="s">
        <v>49</v>
      </c>
      <c r="J27" s="22" t="s">
        <v>295</v>
      </c>
      <c r="K27" s="22" t="s">
        <v>48</v>
      </c>
      <c r="L27" s="22" t="s">
        <v>310</v>
      </c>
      <c r="M27" s="22" t="s">
        <v>95</v>
      </c>
      <c r="N27" s="22" t="s">
        <v>385</v>
      </c>
      <c r="O27" s="22" t="s">
        <v>385</v>
      </c>
      <c r="P27" s="22">
        <f t="shared" si="0"/>
        <v>1</v>
      </c>
      <c r="Q27" s="22">
        <v>0</v>
      </c>
      <c r="R27" s="22">
        <f t="shared" si="1"/>
        <v>0.5</v>
      </c>
      <c r="S27" s="22" t="s">
        <v>385</v>
      </c>
      <c r="T27" s="22">
        <f>IF(ISBLANK(HLOOKUP(T$2,Monitoring_eng!$A$1:$AT$68,Results!$C27,FALSE)),"",IF(HLOOKUP(T$2,Monitoring_eng!$A$1:$AT$68,Results!$C27,FALSE)=$I27,$P27,IF(HLOOKUP(T$2,Monitoring_eng!$A$1:$AT$68,Results!$C27,FALSE)=$K27,$Q27,IF(HLOOKUP(T$2,Monitoring_eng!$A$1:$AT$68,Results!$C27,FALSE)=$M27,$R27,IF(HLOOKUP(T$2,Monitoring_eng!$A$1:$AT$68,Results!$C27,FALSE)=$O27,$S27,"CHYBA")))))</f>
        <v>0</v>
      </c>
      <c r="U27" s="22">
        <f>IF(ISBLANK(HLOOKUP(U$2,Monitoring_eng!$A$1:$AT$68,Results!$C27,FALSE)),"",IF(HLOOKUP(U$2,Monitoring_eng!$A$1:$AT$68,Results!$C27,FALSE)=$I27,$P27,IF(HLOOKUP(U$2,Monitoring_eng!$A$1:$AT$68,Results!$C27,FALSE)=$K27,$Q27,IF(HLOOKUP(U$2,Monitoring_eng!$A$1:$AT$68,Results!$C27,FALSE)=$M27,$R27,IF(HLOOKUP(U$2,Monitoring_eng!$A$1:$AT$68,Results!$C27,FALSE)=$O27,$S27,"CHYBA")))))</f>
        <v>1</v>
      </c>
      <c r="V27" s="22">
        <f>IF(ISBLANK(HLOOKUP(V$2,Monitoring_eng!$A$1:$AT$68,Results!$C27,FALSE)),"",IF(HLOOKUP(V$2,Monitoring_eng!$A$1:$AT$68,Results!$C27,FALSE)=$I27,$P27,IF(HLOOKUP(V$2,Monitoring_eng!$A$1:$AT$68,Results!$C27,FALSE)=$K27,$Q27,IF(HLOOKUP(V$2,Monitoring_eng!$A$1:$AT$68,Results!$C27,FALSE)=$M27,$R27,IF(HLOOKUP(V$2,Monitoring_eng!$A$1:$AT$68,Results!$C27,FALSE)=$O27,$S27,"CHYBA")))))</f>
        <v>0</v>
      </c>
      <c r="W27" s="22">
        <f>IF(ISBLANK(HLOOKUP(W$2,Monitoring_eng!$A$1:$AT$68,Results!$C27,FALSE)),"",IF(HLOOKUP(W$2,Monitoring_eng!$A$1:$AT$68,Results!$C27,FALSE)=$I27,$P27,IF(HLOOKUP(W$2,Monitoring_eng!$A$1:$AT$68,Results!$C27,FALSE)=$K27,$Q27,IF(HLOOKUP(W$2,Monitoring_eng!$A$1:$AT$68,Results!$C27,FALSE)=$M27,$R27,IF(HLOOKUP(W$2,Monitoring_eng!$A$1:$AT$68,Results!$C27,FALSE)=$O27,$S27,"CHYBA")))))</f>
        <v>0</v>
      </c>
      <c r="X27" s="22">
        <f>IF(ISBLANK(HLOOKUP(X$2,Monitoring_eng!$A$1:$AT$68,Results!$C27,FALSE)),"",IF(HLOOKUP(X$2,Monitoring_eng!$A$1:$AT$68,Results!$C27,FALSE)=$I27,$P27,IF(HLOOKUP(X$2,Monitoring_eng!$A$1:$AT$68,Results!$C27,FALSE)=$K27,$Q27,IF(HLOOKUP(X$2,Monitoring_eng!$A$1:$AT$68,Results!$C27,FALSE)=$M27,$R27,IF(HLOOKUP(X$2,Monitoring_eng!$A$1:$AT$68,Results!$C27,FALSE)=$O27,$S27,"CHYBA")))))</f>
        <v>0</v>
      </c>
      <c r="Y27" s="22">
        <f>IF(ISBLANK(HLOOKUP(Y$2,Monitoring_eng!$A$1:$AT$68,Results!$C27,FALSE)),"",IF(HLOOKUP(Y$2,Monitoring_eng!$A$1:$AT$68,Results!$C27,FALSE)=$I27,$P27,IF(HLOOKUP(Y$2,Monitoring_eng!$A$1:$AT$68,Results!$C27,FALSE)=$K27,$Q27,IF(HLOOKUP(Y$2,Monitoring_eng!$A$1:$AT$68,Results!$C27,FALSE)=$M27,$R27,IF(HLOOKUP(Y$2,Monitoring_eng!$A$1:$AT$68,Results!$C27,FALSE)=$O27,$S27,"CHYBA")))))</f>
        <v>0</v>
      </c>
      <c r="Z27" s="22">
        <f>IF(ISBLANK(HLOOKUP(Z$2,Monitoring_eng!$A$1:$AT$68,Results!$C27,FALSE)),"",IF(HLOOKUP(Z$2,Monitoring_eng!$A$1:$AT$68,Results!$C27,FALSE)=$I27,$P27,IF(HLOOKUP(Z$2,Monitoring_eng!$A$1:$AT$68,Results!$C27,FALSE)=$K27,$Q27,IF(HLOOKUP(Z$2,Monitoring_eng!$A$1:$AT$68,Results!$C27,FALSE)=$M27,$R27,IF(HLOOKUP(Z$2,Monitoring_eng!$A$1:$AT$68,Results!$C27,FALSE)=$O27,$S27,"CHYBA")))))</f>
        <v>0</v>
      </c>
      <c r="AA27" s="22">
        <f>IF(ISBLANK(HLOOKUP(AA$2,Monitoring_eng!$A$1:$AT$68,Results!$C27,FALSE)),"",IF(HLOOKUP(AA$2,Monitoring_eng!$A$1:$AT$68,Results!$C27,FALSE)=$I27,$P27,IF(HLOOKUP(AA$2,Monitoring_eng!$A$1:$AT$68,Results!$C27,FALSE)=$K27,$Q27,IF(HLOOKUP(AA$2,Monitoring_eng!$A$1:$AT$68,Results!$C27,FALSE)=$M27,$R27,IF(HLOOKUP(AA$2,Monitoring_eng!$A$1:$AT$68,Results!$C27,FALSE)=$O27,$S27,"CHYBA")))))</f>
        <v>1</v>
      </c>
      <c r="AB27" s="22">
        <f>IF(ISBLANK(HLOOKUP(AB$2,Monitoring_eng!$A$1:$AT$68,Results!$C27,FALSE)),"",IF(HLOOKUP(AB$2,Monitoring_eng!$A$1:$AT$68,Results!$C27,FALSE)=$I27,$P27,IF(HLOOKUP(AB$2,Monitoring_eng!$A$1:$AT$68,Results!$C27,FALSE)=$K27,$Q27,IF(HLOOKUP(AB$2,Monitoring_eng!$A$1:$AT$68,Results!$C27,FALSE)=$M27,$R27,IF(HLOOKUP(AB$2,Monitoring_eng!$A$1:$AT$68,Results!$C27,FALSE)=$O27,$S27,"CHYBA")))))</f>
        <v>0</v>
      </c>
      <c r="AC27" s="22">
        <f>IF(ISBLANK(HLOOKUP(AC$2,Monitoring_eng!$A$1:$AT$68,Results!$C27,FALSE)),"",IF(HLOOKUP(AC$2,Monitoring_eng!$A$1:$AT$68,Results!$C27,FALSE)=$I27,$P27,IF(HLOOKUP(AC$2,Monitoring_eng!$A$1:$AT$68,Results!$C27,FALSE)=$K27,$Q27,IF(HLOOKUP(AC$2,Monitoring_eng!$A$1:$AT$68,Results!$C27,FALSE)=$M27,$R27,IF(HLOOKUP(AC$2,Monitoring_eng!$A$1:$AT$68,Results!$C27,FALSE)=$O27,$S27,"CHYBA")))))</f>
        <v>1</v>
      </c>
      <c r="AD27" s="22">
        <f>IF(ISBLANK(HLOOKUP(AD$2,Monitoring_eng!$A$1:$AT$68,Results!$C27,FALSE)),"",IF(HLOOKUP(AD$2,Monitoring_eng!$A$1:$AT$68,Results!$C27,FALSE)=$I27,$P27,IF(HLOOKUP(AD$2,Monitoring_eng!$A$1:$AT$68,Results!$C27,FALSE)=$K27,$Q27,IF(HLOOKUP(AD$2,Monitoring_eng!$A$1:$AT$68,Results!$C27,FALSE)=$M27,$R27,IF(HLOOKUP(AD$2,Monitoring_eng!$A$1:$AT$68,Results!$C27,FALSE)=$O27,$S27,"CHYBA")))))</f>
        <v>0</v>
      </c>
      <c r="AE27" s="22">
        <f>IF(ISBLANK(HLOOKUP(AE$2,Monitoring_eng!$A$1:$AT$68,Results!$C27,FALSE)),"",IF(HLOOKUP(AE$2,Monitoring_eng!$A$1:$AT$68,Results!$C27,FALSE)=$I27,$P27,IF(HLOOKUP(AE$2,Monitoring_eng!$A$1:$AT$68,Results!$C27,FALSE)=$K27,$Q27,IF(HLOOKUP(AE$2,Monitoring_eng!$A$1:$AT$68,Results!$C27,FALSE)=$M27,$R27,IF(HLOOKUP(AE$2,Monitoring_eng!$A$1:$AT$68,Results!$C27,FALSE)=$O27,$S27,"CHYBA")))))</f>
        <v>1</v>
      </c>
      <c r="AF27" s="22">
        <f>IF(ISBLANK(HLOOKUP(AF$2,Monitoring_eng!$A$1:$AT$68,Results!$C27,FALSE)),"",IF(HLOOKUP(AF$2,Monitoring_eng!$A$1:$AT$68,Results!$C27,FALSE)=$I27,$P27,IF(HLOOKUP(AF$2,Monitoring_eng!$A$1:$AT$68,Results!$C27,FALSE)=$K27,$Q27,IF(HLOOKUP(AF$2,Monitoring_eng!$A$1:$AT$68,Results!$C27,FALSE)=$M27,$R27,IF(HLOOKUP(AF$2,Monitoring_eng!$A$1:$AT$68,Results!$C27,FALSE)=$O27,$S27,"CHYBA")))))</f>
        <v>0</v>
      </c>
      <c r="AG27" s="22">
        <f>IF(ISBLANK(HLOOKUP(AG$2,Monitoring_eng!$A$1:$AT$68,Results!$C27,FALSE)),"",IF(HLOOKUP(AG$2,Monitoring_eng!$A$1:$AT$68,Results!$C27,FALSE)=$I27,$P27,IF(HLOOKUP(AG$2,Monitoring_eng!$A$1:$AT$68,Results!$C27,FALSE)=$K27,$Q27,IF(HLOOKUP(AG$2,Monitoring_eng!$A$1:$AT$68,Results!$C27,FALSE)=$M27,$R27,IF(HLOOKUP(AG$2,Monitoring_eng!$A$1:$AT$68,Results!$C27,FALSE)=$O27,$S27,"CHYBA")))))</f>
        <v>1</v>
      </c>
      <c r="AH27" s="22">
        <f>IF(ISBLANK(HLOOKUP(AH$2,Monitoring_eng!$A$1:$AT$68,Results!$C27,FALSE)),"",IF(HLOOKUP(AH$2,Monitoring_eng!$A$1:$AT$68,Results!$C27,FALSE)=$I27,$P27,IF(HLOOKUP(AH$2,Monitoring_eng!$A$1:$AT$68,Results!$C27,FALSE)=$K27,$Q27,IF(HLOOKUP(AH$2,Monitoring_eng!$A$1:$AT$68,Results!$C27,FALSE)=$M27,$R27,IF(HLOOKUP(AH$2,Monitoring_eng!$A$1:$AT$68,Results!$C27,FALSE)=$O27,$S27,"CHYBA")))))</f>
        <v>1</v>
      </c>
      <c r="AI27" s="22">
        <f>IF(ISBLANK(HLOOKUP(AI$2,Monitoring_eng!$A$1:$AT$68,Results!$C27,FALSE)),"",IF(HLOOKUP(AI$2,Monitoring_eng!$A$1:$AT$68,Results!$C27,FALSE)=$I27,$P27,IF(HLOOKUP(AI$2,Monitoring_eng!$A$1:$AT$68,Results!$C27,FALSE)=$K27,$Q27,IF(HLOOKUP(AI$2,Monitoring_eng!$A$1:$AT$68,Results!$C27,FALSE)=$M27,$R27,IF(HLOOKUP(AI$2,Monitoring_eng!$A$1:$AT$68,Results!$C27,FALSE)=$O27,$S27,"CHYBA")))))</f>
        <v>0</v>
      </c>
      <c r="AJ27" s="22">
        <f>IF(ISBLANK(HLOOKUP(AJ$2,Monitoring_eng!$A$1:$AT$68,Results!$C27,FALSE)),"",IF(HLOOKUP(AJ$2,Monitoring_eng!$A$1:$AT$68,Results!$C27,FALSE)=$I27,$P27,IF(HLOOKUP(AJ$2,Monitoring_eng!$A$1:$AT$68,Results!$C27,FALSE)=$K27,$Q27,IF(HLOOKUP(AJ$2,Monitoring_eng!$A$1:$AT$68,Results!$C27,FALSE)=$M27,$R27,IF(HLOOKUP(AJ$2,Monitoring_eng!$A$1:$AT$68,Results!$C27,FALSE)=$O27,$S27,"CHYBA")))))</f>
        <v>1</v>
      </c>
      <c r="AK27" s="22">
        <f>IF(ISBLANK(HLOOKUP(AK$2,Monitoring_eng!$A$1:$AT$68,Results!$C27,FALSE)),"",IF(HLOOKUP(AK$2,Monitoring_eng!$A$1:$AT$68,Results!$C27,FALSE)=$I27,$P27,IF(HLOOKUP(AK$2,Monitoring_eng!$A$1:$AT$68,Results!$C27,FALSE)=$K27,$Q27,IF(HLOOKUP(AK$2,Monitoring_eng!$A$1:$AT$68,Results!$C27,FALSE)=$M27,$R27,IF(HLOOKUP(AK$2,Monitoring_eng!$A$1:$AT$68,Results!$C27,FALSE)=$O27,$S27,"CHYBA")))))</f>
        <v>0</v>
      </c>
      <c r="AL27" s="22">
        <f>IF(ISBLANK(HLOOKUP(AL$2,Monitoring_eng!$A$1:$AT$68,Results!$C27,FALSE)),"",IF(HLOOKUP(AL$2,Monitoring_eng!$A$1:$AT$68,Results!$C27,FALSE)=$I27,$P27,IF(HLOOKUP(AL$2,Monitoring_eng!$A$1:$AT$68,Results!$C27,FALSE)=$K27,$Q27,IF(HLOOKUP(AL$2,Monitoring_eng!$A$1:$AT$68,Results!$C27,FALSE)=$M27,$R27,IF(HLOOKUP(AL$2,Monitoring_eng!$A$1:$AT$68,Results!$C27,FALSE)=$O27,$S27,"CHYBA")))))</f>
        <v>1</v>
      </c>
      <c r="AM27" s="22">
        <f>IF(ISBLANK(HLOOKUP(AM$2,Monitoring_eng!$A$1:$AT$68,Results!$C27,FALSE)),"",IF(HLOOKUP(AM$2,Monitoring_eng!$A$1:$AT$68,Results!$C27,FALSE)=$I27,$P27,IF(HLOOKUP(AM$2,Monitoring_eng!$A$1:$AT$68,Results!$C27,FALSE)=$K27,$Q27,IF(HLOOKUP(AM$2,Monitoring_eng!$A$1:$AT$68,Results!$C27,FALSE)=$M27,$R27,IF(HLOOKUP(AM$2,Monitoring_eng!$A$1:$AT$68,Results!$C27,FALSE)=$O27,$S27,"CHYBA")))))</f>
        <v>0</v>
      </c>
      <c r="AN27" s="22">
        <f>IF(ISBLANK(HLOOKUP(AN$2,Monitoring_eng!$A$1:$AT$68,Results!$C27,FALSE)),"",IF(HLOOKUP(AN$2,Monitoring_eng!$A$1:$AT$68,Results!$C27,FALSE)=$I27,$P27,IF(HLOOKUP(AN$2,Monitoring_eng!$A$1:$AT$68,Results!$C27,FALSE)=$K27,$Q27,IF(HLOOKUP(AN$2,Monitoring_eng!$A$1:$AT$68,Results!$C27,FALSE)=$M27,$R27,IF(HLOOKUP(AN$2,Monitoring_eng!$A$1:$AT$68,Results!$C27,FALSE)=$O27,$S27,"CHYBA")))))</f>
        <v>1</v>
      </c>
      <c r="AO27" s="22">
        <f>IF(ISBLANK(HLOOKUP(AO$2,Monitoring_eng!$A$1:$AT$68,Results!$C27,FALSE)),"",IF(HLOOKUP(AO$2,Monitoring_eng!$A$1:$AT$68,Results!$C27,FALSE)=$I27,$P27,IF(HLOOKUP(AO$2,Monitoring_eng!$A$1:$AT$68,Results!$C27,FALSE)=$K27,$Q27,IF(HLOOKUP(AO$2,Monitoring_eng!$A$1:$AT$68,Results!$C27,FALSE)=$M27,$R27,IF(HLOOKUP(AO$2,Monitoring_eng!$A$1:$AT$68,Results!$C27,FALSE)=$O27,$S27,"CHYBA")))))</f>
        <v>0</v>
      </c>
    </row>
    <row r="28" spans="1:41" x14ac:dyDescent="0.3">
      <c r="A28" s="22" t="s">
        <v>412</v>
      </c>
      <c r="B28" s="22" t="s">
        <v>137</v>
      </c>
      <c r="C28" s="22">
        <v>27</v>
      </c>
      <c r="D28" s="24" t="s">
        <v>138</v>
      </c>
      <c r="E28" s="24" t="s">
        <v>324</v>
      </c>
      <c r="F28" s="48" t="s">
        <v>407</v>
      </c>
      <c r="G28" s="38">
        <v>2</v>
      </c>
      <c r="H28" s="22" t="s">
        <v>296</v>
      </c>
      <c r="I28" s="22" t="s">
        <v>49</v>
      </c>
      <c r="J28" s="22" t="s">
        <v>295</v>
      </c>
      <c r="K28" s="22" t="s">
        <v>48</v>
      </c>
      <c r="L28" s="22" t="s">
        <v>310</v>
      </c>
      <c r="M28" s="22" t="s">
        <v>95</v>
      </c>
      <c r="N28" s="22" t="s">
        <v>385</v>
      </c>
      <c r="O28" s="22" t="s">
        <v>385</v>
      </c>
      <c r="P28" s="22">
        <f t="shared" si="0"/>
        <v>2</v>
      </c>
      <c r="Q28" s="22">
        <v>0</v>
      </c>
      <c r="R28" s="22">
        <f t="shared" si="1"/>
        <v>1</v>
      </c>
      <c r="S28" s="22" t="s">
        <v>385</v>
      </c>
      <c r="T28" s="22">
        <f>IF(ISBLANK(HLOOKUP(T$2,Monitoring_eng!$A$1:$AT$68,Results!$C28,FALSE)),"",IF(HLOOKUP(T$2,Monitoring_eng!$A$1:$AT$68,Results!$C28,FALSE)=$I28,$P28,IF(HLOOKUP(T$2,Monitoring_eng!$A$1:$AT$68,Results!$C28,FALSE)=$K28,$Q28,IF(HLOOKUP(T$2,Monitoring_eng!$A$1:$AT$68,Results!$C28,FALSE)=$M28,$R28,IF(HLOOKUP(T$2,Monitoring_eng!$A$1:$AT$68,Results!$C28,FALSE)=$O28,$S28,"CHYBA")))))</f>
        <v>2</v>
      </c>
      <c r="U28" s="22">
        <f>IF(ISBLANK(HLOOKUP(U$2,Monitoring_eng!$A$1:$AT$68,Results!$C28,FALSE)),"",IF(HLOOKUP(U$2,Monitoring_eng!$A$1:$AT$68,Results!$C28,FALSE)=$I28,$P28,IF(HLOOKUP(U$2,Monitoring_eng!$A$1:$AT$68,Results!$C28,FALSE)=$K28,$Q28,IF(HLOOKUP(U$2,Monitoring_eng!$A$1:$AT$68,Results!$C28,FALSE)=$M28,$R28,IF(HLOOKUP(U$2,Monitoring_eng!$A$1:$AT$68,Results!$C28,FALSE)=$O28,$S28,"CHYBA")))))</f>
        <v>2</v>
      </c>
      <c r="V28" s="22">
        <f>IF(ISBLANK(HLOOKUP(V$2,Monitoring_eng!$A$1:$AT$68,Results!$C28,FALSE)),"",IF(HLOOKUP(V$2,Monitoring_eng!$A$1:$AT$68,Results!$C28,FALSE)=$I28,$P28,IF(HLOOKUP(V$2,Monitoring_eng!$A$1:$AT$68,Results!$C28,FALSE)=$K28,$Q28,IF(HLOOKUP(V$2,Monitoring_eng!$A$1:$AT$68,Results!$C28,FALSE)=$M28,$R28,IF(HLOOKUP(V$2,Monitoring_eng!$A$1:$AT$68,Results!$C28,FALSE)=$O28,$S28,"CHYBA")))))</f>
        <v>0</v>
      </c>
      <c r="W28" s="22">
        <f>IF(ISBLANK(HLOOKUP(W$2,Monitoring_eng!$A$1:$AT$68,Results!$C28,FALSE)),"",IF(HLOOKUP(W$2,Monitoring_eng!$A$1:$AT$68,Results!$C28,FALSE)=$I28,$P28,IF(HLOOKUP(W$2,Monitoring_eng!$A$1:$AT$68,Results!$C28,FALSE)=$K28,$Q28,IF(HLOOKUP(W$2,Monitoring_eng!$A$1:$AT$68,Results!$C28,FALSE)=$M28,$R28,IF(HLOOKUP(W$2,Monitoring_eng!$A$1:$AT$68,Results!$C28,FALSE)=$O28,$S28,"CHYBA")))))</f>
        <v>2</v>
      </c>
      <c r="X28" s="22">
        <f>IF(ISBLANK(HLOOKUP(X$2,Monitoring_eng!$A$1:$AT$68,Results!$C28,FALSE)),"",IF(HLOOKUP(X$2,Monitoring_eng!$A$1:$AT$68,Results!$C28,FALSE)=$I28,$P28,IF(HLOOKUP(X$2,Monitoring_eng!$A$1:$AT$68,Results!$C28,FALSE)=$K28,$Q28,IF(HLOOKUP(X$2,Monitoring_eng!$A$1:$AT$68,Results!$C28,FALSE)=$M28,$R28,IF(HLOOKUP(X$2,Monitoring_eng!$A$1:$AT$68,Results!$C28,FALSE)=$O28,$S28,"CHYBA")))))</f>
        <v>2</v>
      </c>
      <c r="Y28" s="22">
        <f>IF(ISBLANK(HLOOKUP(Y$2,Monitoring_eng!$A$1:$AT$68,Results!$C28,FALSE)),"",IF(HLOOKUP(Y$2,Monitoring_eng!$A$1:$AT$68,Results!$C28,FALSE)=$I28,$P28,IF(HLOOKUP(Y$2,Monitoring_eng!$A$1:$AT$68,Results!$C28,FALSE)=$K28,$Q28,IF(HLOOKUP(Y$2,Monitoring_eng!$A$1:$AT$68,Results!$C28,FALSE)=$M28,$R28,IF(HLOOKUP(Y$2,Monitoring_eng!$A$1:$AT$68,Results!$C28,FALSE)=$O28,$S28,"CHYBA")))))</f>
        <v>2</v>
      </c>
      <c r="Z28" s="22">
        <f>IF(ISBLANK(HLOOKUP(Z$2,Monitoring_eng!$A$1:$AT$68,Results!$C28,FALSE)),"",IF(HLOOKUP(Z$2,Monitoring_eng!$A$1:$AT$68,Results!$C28,FALSE)=$I28,$P28,IF(HLOOKUP(Z$2,Monitoring_eng!$A$1:$AT$68,Results!$C28,FALSE)=$K28,$Q28,IF(HLOOKUP(Z$2,Monitoring_eng!$A$1:$AT$68,Results!$C28,FALSE)=$M28,$R28,IF(HLOOKUP(Z$2,Monitoring_eng!$A$1:$AT$68,Results!$C28,FALSE)=$O28,$S28,"CHYBA")))))</f>
        <v>2</v>
      </c>
      <c r="AA28" s="22">
        <f>IF(ISBLANK(HLOOKUP(AA$2,Monitoring_eng!$A$1:$AT$68,Results!$C28,FALSE)),"",IF(HLOOKUP(AA$2,Monitoring_eng!$A$1:$AT$68,Results!$C28,FALSE)=$I28,$P28,IF(HLOOKUP(AA$2,Monitoring_eng!$A$1:$AT$68,Results!$C28,FALSE)=$K28,$Q28,IF(HLOOKUP(AA$2,Monitoring_eng!$A$1:$AT$68,Results!$C28,FALSE)=$M28,$R28,IF(HLOOKUP(AA$2,Monitoring_eng!$A$1:$AT$68,Results!$C28,FALSE)=$O28,$S28,"CHYBA")))))</f>
        <v>2</v>
      </c>
      <c r="AB28" s="22">
        <f>IF(ISBLANK(HLOOKUP(AB$2,Monitoring_eng!$A$1:$AT$68,Results!$C28,FALSE)),"",IF(HLOOKUP(AB$2,Monitoring_eng!$A$1:$AT$68,Results!$C28,FALSE)=$I28,$P28,IF(HLOOKUP(AB$2,Monitoring_eng!$A$1:$AT$68,Results!$C28,FALSE)=$K28,$Q28,IF(HLOOKUP(AB$2,Monitoring_eng!$A$1:$AT$68,Results!$C28,FALSE)=$M28,$R28,IF(HLOOKUP(AB$2,Monitoring_eng!$A$1:$AT$68,Results!$C28,FALSE)=$O28,$S28,"CHYBA")))))</f>
        <v>2</v>
      </c>
      <c r="AC28" s="22">
        <f>IF(ISBLANK(HLOOKUP(AC$2,Monitoring_eng!$A$1:$AT$68,Results!$C28,FALSE)),"",IF(HLOOKUP(AC$2,Monitoring_eng!$A$1:$AT$68,Results!$C28,FALSE)=$I28,$P28,IF(HLOOKUP(AC$2,Monitoring_eng!$A$1:$AT$68,Results!$C28,FALSE)=$K28,$Q28,IF(HLOOKUP(AC$2,Monitoring_eng!$A$1:$AT$68,Results!$C28,FALSE)=$M28,$R28,IF(HLOOKUP(AC$2,Monitoring_eng!$A$1:$AT$68,Results!$C28,FALSE)=$O28,$S28,"CHYBA")))))</f>
        <v>0</v>
      </c>
      <c r="AD28" s="22">
        <f>IF(ISBLANK(HLOOKUP(AD$2,Monitoring_eng!$A$1:$AT$68,Results!$C28,FALSE)),"",IF(HLOOKUP(AD$2,Monitoring_eng!$A$1:$AT$68,Results!$C28,FALSE)=$I28,$P28,IF(HLOOKUP(AD$2,Monitoring_eng!$A$1:$AT$68,Results!$C28,FALSE)=$K28,$Q28,IF(HLOOKUP(AD$2,Monitoring_eng!$A$1:$AT$68,Results!$C28,FALSE)=$M28,$R28,IF(HLOOKUP(AD$2,Monitoring_eng!$A$1:$AT$68,Results!$C28,FALSE)=$O28,$S28,"CHYBA")))))</f>
        <v>2</v>
      </c>
      <c r="AE28" s="22">
        <f>IF(ISBLANK(HLOOKUP(AE$2,Monitoring_eng!$A$1:$AT$68,Results!$C28,FALSE)),"",IF(HLOOKUP(AE$2,Monitoring_eng!$A$1:$AT$68,Results!$C28,FALSE)=$I28,$P28,IF(HLOOKUP(AE$2,Monitoring_eng!$A$1:$AT$68,Results!$C28,FALSE)=$K28,$Q28,IF(HLOOKUP(AE$2,Monitoring_eng!$A$1:$AT$68,Results!$C28,FALSE)=$M28,$R28,IF(HLOOKUP(AE$2,Monitoring_eng!$A$1:$AT$68,Results!$C28,FALSE)=$O28,$S28,"CHYBA")))))</f>
        <v>2</v>
      </c>
      <c r="AF28" s="22">
        <f>IF(ISBLANK(HLOOKUP(AF$2,Monitoring_eng!$A$1:$AT$68,Results!$C28,FALSE)),"",IF(HLOOKUP(AF$2,Monitoring_eng!$A$1:$AT$68,Results!$C28,FALSE)=$I28,$P28,IF(HLOOKUP(AF$2,Monitoring_eng!$A$1:$AT$68,Results!$C28,FALSE)=$K28,$Q28,IF(HLOOKUP(AF$2,Monitoring_eng!$A$1:$AT$68,Results!$C28,FALSE)=$M28,$R28,IF(HLOOKUP(AF$2,Monitoring_eng!$A$1:$AT$68,Results!$C28,FALSE)=$O28,$S28,"CHYBA")))))</f>
        <v>2</v>
      </c>
      <c r="AG28" s="22">
        <f>IF(ISBLANK(HLOOKUP(AG$2,Monitoring_eng!$A$1:$AT$68,Results!$C28,FALSE)),"",IF(HLOOKUP(AG$2,Monitoring_eng!$A$1:$AT$68,Results!$C28,FALSE)=$I28,$P28,IF(HLOOKUP(AG$2,Monitoring_eng!$A$1:$AT$68,Results!$C28,FALSE)=$K28,$Q28,IF(HLOOKUP(AG$2,Monitoring_eng!$A$1:$AT$68,Results!$C28,FALSE)=$M28,$R28,IF(HLOOKUP(AG$2,Monitoring_eng!$A$1:$AT$68,Results!$C28,FALSE)=$O28,$S28,"CHYBA")))))</f>
        <v>2</v>
      </c>
      <c r="AH28" s="22">
        <f>IF(ISBLANK(HLOOKUP(AH$2,Monitoring_eng!$A$1:$AT$68,Results!$C28,FALSE)),"",IF(HLOOKUP(AH$2,Monitoring_eng!$A$1:$AT$68,Results!$C28,FALSE)=$I28,$P28,IF(HLOOKUP(AH$2,Monitoring_eng!$A$1:$AT$68,Results!$C28,FALSE)=$K28,$Q28,IF(HLOOKUP(AH$2,Monitoring_eng!$A$1:$AT$68,Results!$C28,FALSE)=$M28,$R28,IF(HLOOKUP(AH$2,Monitoring_eng!$A$1:$AT$68,Results!$C28,FALSE)=$O28,$S28,"CHYBA")))))</f>
        <v>2</v>
      </c>
      <c r="AI28" s="22">
        <f>IF(ISBLANK(HLOOKUP(AI$2,Monitoring_eng!$A$1:$AT$68,Results!$C28,FALSE)),"",IF(HLOOKUP(AI$2,Monitoring_eng!$A$1:$AT$68,Results!$C28,FALSE)=$I28,$P28,IF(HLOOKUP(AI$2,Monitoring_eng!$A$1:$AT$68,Results!$C28,FALSE)=$K28,$Q28,IF(HLOOKUP(AI$2,Monitoring_eng!$A$1:$AT$68,Results!$C28,FALSE)=$M28,$R28,IF(HLOOKUP(AI$2,Monitoring_eng!$A$1:$AT$68,Results!$C28,FALSE)=$O28,$S28,"CHYBA")))))</f>
        <v>0</v>
      </c>
      <c r="AJ28" s="22">
        <f>IF(ISBLANK(HLOOKUP(AJ$2,Monitoring_eng!$A$1:$AT$68,Results!$C28,FALSE)),"",IF(HLOOKUP(AJ$2,Monitoring_eng!$A$1:$AT$68,Results!$C28,FALSE)=$I28,$P28,IF(HLOOKUP(AJ$2,Monitoring_eng!$A$1:$AT$68,Results!$C28,FALSE)=$K28,$Q28,IF(HLOOKUP(AJ$2,Monitoring_eng!$A$1:$AT$68,Results!$C28,FALSE)=$M28,$R28,IF(HLOOKUP(AJ$2,Monitoring_eng!$A$1:$AT$68,Results!$C28,FALSE)=$O28,$S28,"CHYBA")))))</f>
        <v>2</v>
      </c>
      <c r="AK28" s="22">
        <f>IF(ISBLANK(HLOOKUP(AK$2,Monitoring_eng!$A$1:$AT$68,Results!$C28,FALSE)),"",IF(HLOOKUP(AK$2,Monitoring_eng!$A$1:$AT$68,Results!$C28,FALSE)=$I28,$P28,IF(HLOOKUP(AK$2,Monitoring_eng!$A$1:$AT$68,Results!$C28,FALSE)=$K28,$Q28,IF(HLOOKUP(AK$2,Monitoring_eng!$A$1:$AT$68,Results!$C28,FALSE)=$M28,$R28,IF(HLOOKUP(AK$2,Monitoring_eng!$A$1:$AT$68,Results!$C28,FALSE)=$O28,$S28,"CHYBA")))))</f>
        <v>2</v>
      </c>
      <c r="AL28" s="22">
        <f>IF(ISBLANK(HLOOKUP(AL$2,Monitoring_eng!$A$1:$AT$68,Results!$C28,FALSE)),"",IF(HLOOKUP(AL$2,Monitoring_eng!$A$1:$AT$68,Results!$C28,FALSE)=$I28,$P28,IF(HLOOKUP(AL$2,Monitoring_eng!$A$1:$AT$68,Results!$C28,FALSE)=$K28,$Q28,IF(HLOOKUP(AL$2,Monitoring_eng!$A$1:$AT$68,Results!$C28,FALSE)=$M28,$R28,IF(HLOOKUP(AL$2,Monitoring_eng!$A$1:$AT$68,Results!$C28,FALSE)=$O28,$S28,"CHYBA")))))</f>
        <v>2</v>
      </c>
      <c r="AM28" s="22">
        <f>IF(ISBLANK(HLOOKUP(AM$2,Monitoring_eng!$A$1:$AT$68,Results!$C28,FALSE)),"",IF(HLOOKUP(AM$2,Monitoring_eng!$A$1:$AT$68,Results!$C28,FALSE)=$I28,$P28,IF(HLOOKUP(AM$2,Monitoring_eng!$A$1:$AT$68,Results!$C28,FALSE)=$K28,$Q28,IF(HLOOKUP(AM$2,Monitoring_eng!$A$1:$AT$68,Results!$C28,FALSE)=$M28,$R28,IF(HLOOKUP(AM$2,Monitoring_eng!$A$1:$AT$68,Results!$C28,FALSE)=$O28,$S28,"CHYBA")))))</f>
        <v>0</v>
      </c>
      <c r="AN28" s="22">
        <f>IF(ISBLANK(HLOOKUP(AN$2,Monitoring_eng!$A$1:$AT$68,Results!$C28,FALSE)),"",IF(HLOOKUP(AN$2,Monitoring_eng!$A$1:$AT$68,Results!$C28,FALSE)=$I28,$P28,IF(HLOOKUP(AN$2,Monitoring_eng!$A$1:$AT$68,Results!$C28,FALSE)=$K28,$Q28,IF(HLOOKUP(AN$2,Monitoring_eng!$A$1:$AT$68,Results!$C28,FALSE)=$M28,$R28,IF(HLOOKUP(AN$2,Monitoring_eng!$A$1:$AT$68,Results!$C28,FALSE)=$O28,$S28,"CHYBA")))))</f>
        <v>0</v>
      </c>
      <c r="AO28" s="22">
        <f>IF(ISBLANK(HLOOKUP(AO$2,Monitoring_eng!$A$1:$AT$68,Results!$C28,FALSE)),"",IF(HLOOKUP(AO$2,Monitoring_eng!$A$1:$AT$68,Results!$C28,FALSE)=$I28,$P28,IF(HLOOKUP(AO$2,Monitoring_eng!$A$1:$AT$68,Results!$C28,FALSE)=$K28,$Q28,IF(HLOOKUP(AO$2,Monitoring_eng!$A$1:$AT$68,Results!$C28,FALSE)=$M28,$R28,IF(HLOOKUP(AO$2,Monitoring_eng!$A$1:$AT$68,Results!$C28,FALSE)=$O28,$S28,"CHYBA")))))</f>
        <v>2</v>
      </c>
    </row>
    <row r="29" spans="1:41" x14ac:dyDescent="0.3">
      <c r="A29" s="22" t="s">
        <v>413</v>
      </c>
      <c r="B29" s="22" t="s">
        <v>139</v>
      </c>
      <c r="C29" s="22">
        <v>28</v>
      </c>
      <c r="D29" s="24" t="s">
        <v>140</v>
      </c>
      <c r="E29" s="24" t="s">
        <v>325</v>
      </c>
      <c r="F29" s="48" t="s">
        <v>407</v>
      </c>
      <c r="G29" s="38">
        <v>2</v>
      </c>
      <c r="H29" s="22" t="s">
        <v>296</v>
      </c>
      <c r="I29" s="22" t="s">
        <v>49</v>
      </c>
      <c r="J29" s="22" t="s">
        <v>295</v>
      </c>
      <c r="K29" s="22" t="s">
        <v>48</v>
      </c>
      <c r="L29" s="22" t="s">
        <v>310</v>
      </c>
      <c r="M29" s="22" t="s">
        <v>95</v>
      </c>
      <c r="N29" s="22" t="s">
        <v>385</v>
      </c>
      <c r="O29" s="22" t="s">
        <v>385</v>
      </c>
      <c r="P29" s="22">
        <f t="shared" si="0"/>
        <v>2</v>
      </c>
      <c r="Q29" s="22">
        <v>0</v>
      </c>
      <c r="R29" s="22">
        <f t="shared" si="1"/>
        <v>1</v>
      </c>
      <c r="S29" s="22" t="s">
        <v>385</v>
      </c>
      <c r="T29" s="22">
        <f>IF(ISBLANK(HLOOKUP(T$2,Monitoring_eng!$A$1:$AT$68,Results!$C29,FALSE)),"",IF(HLOOKUP(T$2,Monitoring_eng!$A$1:$AT$68,Results!$C29,FALSE)=$I29,$P29,IF(HLOOKUP(T$2,Monitoring_eng!$A$1:$AT$68,Results!$C29,FALSE)=$K29,$Q29,IF(HLOOKUP(T$2,Monitoring_eng!$A$1:$AT$68,Results!$C29,FALSE)=$M29,$R29,IF(HLOOKUP(T$2,Monitoring_eng!$A$1:$AT$68,Results!$C29,FALSE)=$O29,$S29,"CHYBA")))))</f>
        <v>2</v>
      </c>
      <c r="U29" s="22">
        <f>IF(ISBLANK(HLOOKUP(U$2,Monitoring_eng!$A$1:$AT$68,Results!$C29,FALSE)),"",IF(HLOOKUP(U$2,Monitoring_eng!$A$1:$AT$68,Results!$C29,FALSE)=$I29,$P29,IF(HLOOKUP(U$2,Monitoring_eng!$A$1:$AT$68,Results!$C29,FALSE)=$K29,$Q29,IF(HLOOKUP(U$2,Monitoring_eng!$A$1:$AT$68,Results!$C29,FALSE)=$M29,$R29,IF(HLOOKUP(U$2,Monitoring_eng!$A$1:$AT$68,Results!$C29,FALSE)=$O29,$S29,"CHYBA")))))</f>
        <v>0</v>
      </c>
      <c r="V29" s="22">
        <f>IF(ISBLANK(HLOOKUP(V$2,Monitoring_eng!$A$1:$AT$68,Results!$C29,FALSE)),"",IF(HLOOKUP(V$2,Monitoring_eng!$A$1:$AT$68,Results!$C29,FALSE)=$I29,$P29,IF(HLOOKUP(V$2,Monitoring_eng!$A$1:$AT$68,Results!$C29,FALSE)=$K29,$Q29,IF(HLOOKUP(V$2,Monitoring_eng!$A$1:$AT$68,Results!$C29,FALSE)=$M29,$R29,IF(HLOOKUP(V$2,Monitoring_eng!$A$1:$AT$68,Results!$C29,FALSE)=$O29,$S29,"CHYBA")))))</f>
        <v>2</v>
      </c>
      <c r="W29" s="22">
        <f>IF(ISBLANK(HLOOKUP(W$2,Monitoring_eng!$A$1:$AT$68,Results!$C29,FALSE)),"",IF(HLOOKUP(W$2,Monitoring_eng!$A$1:$AT$68,Results!$C29,FALSE)=$I29,$P29,IF(HLOOKUP(W$2,Monitoring_eng!$A$1:$AT$68,Results!$C29,FALSE)=$K29,$Q29,IF(HLOOKUP(W$2,Monitoring_eng!$A$1:$AT$68,Results!$C29,FALSE)=$M29,$R29,IF(HLOOKUP(W$2,Monitoring_eng!$A$1:$AT$68,Results!$C29,FALSE)=$O29,$S29,"CHYBA")))))</f>
        <v>0</v>
      </c>
      <c r="X29" s="22">
        <f>IF(ISBLANK(HLOOKUP(X$2,Monitoring_eng!$A$1:$AT$68,Results!$C29,FALSE)),"",IF(HLOOKUP(X$2,Monitoring_eng!$A$1:$AT$68,Results!$C29,FALSE)=$I29,$P29,IF(HLOOKUP(X$2,Monitoring_eng!$A$1:$AT$68,Results!$C29,FALSE)=$K29,$Q29,IF(HLOOKUP(X$2,Monitoring_eng!$A$1:$AT$68,Results!$C29,FALSE)=$M29,$R29,IF(HLOOKUP(X$2,Monitoring_eng!$A$1:$AT$68,Results!$C29,FALSE)=$O29,$S29,"CHYBA")))))</f>
        <v>0</v>
      </c>
      <c r="Y29" s="22">
        <f>IF(ISBLANK(HLOOKUP(Y$2,Monitoring_eng!$A$1:$AT$68,Results!$C29,FALSE)),"",IF(HLOOKUP(Y$2,Monitoring_eng!$A$1:$AT$68,Results!$C29,FALSE)=$I29,$P29,IF(HLOOKUP(Y$2,Monitoring_eng!$A$1:$AT$68,Results!$C29,FALSE)=$K29,$Q29,IF(HLOOKUP(Y$2,Monitoring_eng!$A$1:$AT$68,Results!$C29,FALSE)=$M29,$R29,IF(HLOOKUP(Y$2,Monitoring_eng!$A$1:$AT$68,Results!$C29,FALSE)=$O29,$S29,"CHYBA")))))</f>
        <v>2</v>
      </c>
      <c r="Z29" s="22">
        <f>IF(ISBLANK(HLOOKUP(Z$2,Monitoring_eng!$A$1:$AT$68,Results!$C29,FALSE)),"",IF(HLOOKUP(Z$2,Monitoring_eng!$A$1:$AT$68,Results!$C29,FALSE)=$I29,$P29,IF(HLOOKUP(Z$2,Monitoring_eng!$A$1:$AT$68,Results!$C29,FALSE)=$K29,$Q29,IF(HLOOKUP(Z$2,Monitoring_eng!$A$1:$AT$68,Results!$C29,FALSE)=$M29,$R29,IF(HLOOKUP(Z$2,Monitoring_eng!$A$1:$AT$68,Results!$C29,FALSE)=$O29,$S29,"CHYBA")))))</f>
        <v>2</v>
      </c>
      <c r="AA29" s="22">
        <f>IF(ISBLANK(HLOOKUP(AA$2,Monitoring_eng!$A$1:$AT$68,Results!$C29,FALSE)),"",IF(HLOOKUP(AA$2,Monitoring_eng!$A$1:$AT$68,Results!$C29,FALSE)=$I29,$P29,IF(HLOOKUP(AA$2,Monitoring_eng!$A$1:$AT$68,Results!$C29,FALSE)=$K29,$Q29,IF(HLOOKUP(AA$2,Monitoring_eng!$A$1:$AT$68,Results!$C29,FALSE)=$M29,$R29,IF(HLOOKUP(AA$2,Monitoring_eng!$A$1:$AT$68,Results!$C29,FALSE)=$O29,$S29,"CHYBA")))))</f>
        <v>0</v>
      </c>
      <c r="AB29" s="22">
        <f>IF(ISBLANK(HLOOKUP(AB$2,Monitoring_eng!$A$1:$AT$68,Results!$C29,FALSE)),"",IF(HLOOKUP(AB$2,Monitoring_eng!$A$1:$AT$68,Results!$C29,FALSE)=$I29,$P29,IF(HLOOKUP(AB$2,Monitoring_eng!$A$1:$AT$68,Results!$C29,FALSE)=$K29,$Q29,IF(HLOOKUP(AB$2,Monitoring_eng!$A$1:$AT$68,Results!$C29,FALSE)=$M29,$R29,IF(HLOOKUP(AB$2,Monitoring_eng!$A$1:$AT$68,Results!$C29,FALSE)=$O29,$S29,"CHYBA")))))</f>
        <v>0</v>
      </c>
      <c r="AC29" s="22">
        <f>IF(ISBLANK(HLOOKUP(AC$2,Monitoring_eng!$A$1:$AT$68,Results!$C29,FALSE)),"",IF(HLOOKUP(AC$2,Monitoring_eng!$A$1:$AT$68,Results!$C29,FALSE)=$I29,$P29,IF(HLOOKUP(AC$2,Monitoring_eng!$A$1:$AT$68,Results!$C29,FALSE)=$K29,$Q29,IF(HLOOKUP(AC$2,Monitoring_eng!$A$1:$AT$68,Results!$C29,FALSE)=$M29,$R29,IF(HLOOKUP(AC$2,Monitoring_eng!$A$1:$AT$68,Results!$C29,FALSE)=$O29,$S29,"CHYBA")))))</f>
        <v>0</v>
      </c>
      <c r="AD29" s="22">
        <f>IF(ISBLANK(HLOOKUP(AD$2,Monitoring_eng!$A$1:$AT$68,Results!$C29,FALSE)),"",IF(HLOOKUP(AD$2,Monitoring_eng!$A$1:$AT$68,Results!$C29,FALSE)=$I29,$P29,IF(HLOOKUP(AD$2,Monitoring_eng!$A$1:$AT$68,Results!$C29,FALSE)=$K29,$Q29,IF(HLOOKUP(AD$2,Monitoring_eng!$A$1:$AT$68,Results!$C29,FALSE)=$M29,$R29,IF(HLOOKUP(AD$2,Monitoring_eng!$A$1:$AT$68,Results!$C29,FALSE)=$O29,$S29,"CHYBA")))))</f>
        <v>0</v>
      </c>
      <c r="AE29" s="22">
        <f>IF(ISBLANK(HLOOKUP(AE$2,Monitoring_eng!$A$1:$AT$68,Results!$C29,FALSE)),"",IF(HLOOKUP(AE$2,Monitoring_eng!$A$1:$AT$68,Results!$C29,FALSE)=$I29,$P29,IF(HLOOKUP(AE$2,Monitoring_eng!$A$1:$AT$68,Results!$C29,FALSE)=$K29,$Q29,IF(HLOOKUP(AE$2,Monitoring_eng!$A$1:$AT$68,Results!$C29,FALSE)=$M29,$R29,IF(HLOOKUP(AE$2,Monitoring_eng!$A$1:$AT$68,Results!$C29,FALSE)=$O29,$S29,"CHYBA")))))</f>
        <v>0</v>
      </c>
      <c r="AF29" s="22">
        <f>IF(ISBLANK(HLOOKUP(AF$2,Monitoring_eng!$A$1:$AT$68,Results!$C29,FALSE)),"",IF(HLOOKUP(AF$2,Monitoring_eng!$A$1:$AT$68,Results!$C29,FALSE)=$I29,$P29,IF(HLOOKUP(AF$2,Monitoring_eng!$A$1:$AT$68,Results!$C29,FALSE)=$K29,$Q29,IF(HLOOKUP(AF$2,Monitoring_eng!$A$1:$AT$68,Results!$C29,FALSE)=$M29,$R29,IF(HLOOKUP(AF$2,Monitoring_eng!$A$1:$AT$68,Results!$C29,FALSE)=$O29,$S29,"CHYBA")))))</f>
        <v>0</v>
      </c>
      <c r="AG29" s="22">
        <f>IF(ISBLANK(HLOOKUP(AG$2,Monitoring_eng!$A$1:$AT$68,Results!$C29,FALSE)),"",IF(HLOOKUP(AG$2,Monitoring_eng!$A$1:$AT$68,Results!$C29,FALSE)=$I29,$P29,IF(HLOOKUP(AG$2,Monitoring_eng!$A$1:$AT$68,Results!$C29,FALSE)=$K29,$Q29,IF(HLOOKUP(AG$2,Monitoring_eng!$A$1:$AT$68,Results!$C29,FALSE)=$M29,$R29,IF(HLOOKUP(AG$2,Monitoring_eng!$A$1:$AT$68,Results!$C29,FALSE)=$O29,$S29,"CHYBA")))))</f>
        <v>2</v>
      </c>
      <c r="AH29" s="22">
        <f>IF(ISBLANK(HLOOKUP(AH$2,Monitoring_eng!$A$1:$AT$68,Results!$C29,FALSE)),"",IF(HLOOKUP(AH$2,Monitoring_eng!$A$1:$AT$68,Results!$C29,FALSE)=$I29,$P29,IF(HLOOKUP(AH$2,Monitoring_eng!$A$1:$AT$68,Results!$C29,FALSE)=$K29,$Q29,IF(HLOOKUP(AH$2,Monitoring_eng!$A$1:$AT$68,Results!$C29,FALSE)=$M29,$R29,IF(HLOOKUP(AH$2,Monitoring_eng!$A$1:$AT$68,Results!$C29,FALSE)=$O29,$S29,"CHYBA")))))</f>
        <v>2</v>
      </c>
      <c r="AI29" s="22">
        <f>IF(ISBLANK(HLOOKUP(AI$2,Monitoring_eng!$A$1:$AT$68,Results!$C29,FALSE)),"",IF(HLOOKUP(AI$2,Monitoring_eng!$A$1:$AT$68,Results!$C29,FALSE)=$I29,$P29,IF(HLOOKUP(AI$2,Monitoring_eng!$A$1:$AT$68,Results!$C29,FALSE)=$K29,$Q29,IF(HLOOKUP(AI$2,Monitoring_eng!$A$1:$AT$68,Results!$C29,FALSE)=$M29,$R29,IF(HLOOKUP(AI$2,Monitoring_eng!$A$1:$AT$68,Results!$C29,FALSE)=$O29,$S29,"CHYBA")))))</f>
        <v>2</v>
      </c>
      <c r="AJ29" s="22">
        <f>IF(ISBLANK(HLOOKUP(AJ$2,Monitoring_eng!$A$1:$AT$68,Results!$C29,FALSE)),"",IF(HLOOKUP(AJ$2,Monitoring_eng!$A$1:$AT$68,Results!$C29,FALSE)=$I29,$P29,IF(HLOOKUP(AJ$2,Monitoring_eng!$A$1:$AT$68,Results!$C29,FALSE)=$K29,$Q29,IF(HLOOKUP(AJ$2,Monitoring_eng!$A$1:$AT$68,Results!$C29,FALSE)=$M29,$R29,IF(HLOOKUP(AJ$2,Monitoring_eng!$A$1:$AT$68,Results!$C29,FALSE)=$O29,$S29,"CHYBA")))))</f>
        <v>2</v>
      </c>
      <c r="AK29" s="22">
        <f>IF(ISBLANK(HLOOKUP(AK$2,Monitoring_eng!$A$1:$AT$68,Results!$C29,FALSE)),"",IF(HLOOKUP(AK$2,Monitoring_eng!$A$1:$AT$68,Results!$C29,FALSE)=$I29,$P29,IF(HLOOKUP(AK$2,Monitoring_eng!$A$1:$AT$68,Results!$C29,FALSE)=$K29,$Q29,IF(HLOOKUP(AK$2,Monitoring_eng!$A$1:$AT$68,Results!$C29,FALSE)=$M29,$R29,IF(HLOOKUP(AK$2,Monitoring_eng!$A$1:$AT$68,Results!$C29,FALSE)=$O29,$S29,"CHYBA")))))</f>
        <v>0</v>
      </c>
      <c r="AL29" s="22">
        <f>IF(ISBLANK(HLOOKUP(AL$2,Monitoring_eng!$A$1:$AT$68,Results!$C29,FALSE)),"",IF(HLOOKUP(AL$2,Monitoring_eng!$A$1:$AT$68,Results!$C29,FALSE)=$I29,$P29,IF(HLOOKUP(AL$2,Monitoring_eng!$A$1:$AT$68,Results!$C29,FALSE)=$K29,$Q29,IF(HLOOKUP(AL$2,Monitoring_eng!$A$1:$AT$68,Results!$C29,FALSE)=$M29,$R29,IF(HLOOKUP(AL$2,Monitoring_eng!$A$1:$AT$68,Results!$C29,FALSE)=$O29,$S29,"CHYBA")))))</f>
        <v>0</v>
      </c>
      <c r="AM29" s="22">
        <f>IF(ISBLANK(HLOOKUP(AM$2,Monitoring_eng!$A$1:$AT$68,Results!$C29,FALSE)),"",IF(HLOOKUP(AM$2,Monitoring_eng!$A$1:$AT$68,Results!$C29,FALSE)=$I29,$P29,IF(HLOOKUP(AM$2,Monitoring_eng!$A$1:$AT$68,Results!$C29,FALSE)=$K29,$Q29,IF(HLOOKUP(AM$2,Monitoring_eng!$A$1:$AT$68,Results!$C29,FALSE)=$M29,$R29,IF(HLOOKUP(AM$2,Monitoring_eng!$A$1:$AT$68,Results!$C29,FALSE)=$O29,$S29,"CHYBA")))))</f>
        <v>0</v>
      </c>
      <c r="AN29" s="22">
        <f>IF(ISBLANK(HLOOKUP(AN$2,Monitoring_eng!$A$1:$AT$68,Results!$C29,FALSE)),"",IF(HLOOKUP(AN$2,Monitoring_eng!$A$1:$AT$68,Results!$C29,FALSE)=$I29,$P29,IF(HLOOKUP(AN$2,Monitoring_eng!$A$1:$AT$68,Results!$C29,FALSE)=$K29,$Q29,IF(HLOOKUP(AN$2,Monitoring_eng!$A$1:$AT$68,Results!$C29,FALSE)=$M29,$R29,IF(HLOOKUP(AN$2,Monitoring_eng!$A$1:$AT$68,Results!$C29,FALSE)=$O29,$S29,"CHYBA")))))</f>
        <v>0</v>
      </c>
      <c r="AO29" s="22">
        <f>IF(ISBLANK(HLOOKUP(AO$2,Monitoring_eng!$A$1:$AT$68,Results!$C29,FALSE)),"",IF(HLOOKUP(AO$2,Monitoring_eng!$A$1:$AT$68,Results!$C29,FALSE)=$I29,$P29,IF(HLOOKUP(AO$2,Monitoring_eng!$A$1:$AT$68,Results!$C29,FALSE)=$K29,$Q29,IF(HLOOKUP(AO$2,Monitoring_eng!$A$1:$AT$68,Results!$C29,FALSE)=$M29,$R29,IF(HLOOKUP(AO$2,Monitoring_eng!$A$1:$AT$68,Results!$C29,FALSE)=$O29,$S29,"CHYBA")))))</f>
        <v>1</v>
      </c>
    </row>
    <row r="30" spans="1:41" x14ac:dyDescent="0.3">
      <c r="A30" s="22" t="s">
        <v>414</v>
      </c>
      <c r="B30" s="22" t="s">
        <v>142</v>
      </c>
      <c r="C30" s="22">
        <v>29</v>
      </c>
      <c r="D30" s="25" t="s">
        <v>143</v>
      </c>
      <c r="E30" s="25" t="s">
        <v>326</v>
      </c>
      <c r="F30" s="49" t="s">
        <v>415</v>
      </c>
      <c r="G30" s="38">
        <v>1</v>
      </c>
      <c r="H30" s="22" t="s">
        <v>296</v>
      </c>
      <c r="I30" s="22" t="s">
        <v>49</v>
      </c>
      <c r="J30" s="22" t="s">
        <v>295</v>
      </c>
      <c r="K30" s="22" t="s">
        <v>48</v>
      </c>
      <c r="L30" s="22" t="s">
        <v>310</v>
      </c>
      <c r="M30" s="22" t="s">
        <v>95</v>
      </c>
      <c r="N30" s="22" t="s">
        <v>385</v>
      </c>
      <c r="O30" s="22" t="s">
        <v>385</v>
      </c>
      <c r="P30" s="22">
        <f t="shared" si="0"/>
        <v>1</v>
      </c>
      <c r="Q30" s="22">
        <v>0</v>
      </c>
      <c r="R30" s="22">
        <f t="shared" si="1"/>
        <v>0.5</v>
      </c>
      <c r="S30" s="22" t="s">
        <v>385</v>
      </c>
      <c r="T30" s="22">
        <f>IF(ISBLANK(HLOOKUP(T$2,Monitoring_eng!$A$1:$AT$68,Results!$C30,FALSE)),"",IF(HLOOKUP(T$2,Monitoring_eng!$A$1:$AT$68,Results!$C30,FALSE)=$I30,$P30,IF(HLOOKUP(T$2,Monitoring_eng!$A$1:$AT$68,Results!$C30,FALSE)=$K30,$Q30,IF(HLOOKUP(T$2,Monitoring_eng!$A$1:$AT$68,Results!$C30,FALSE)=$M30,$R30,IF(HLOOKUP(T$2,Monitoring_eng!$A$1:$AT$68,Results!$C30,FALSE)=$O30,$S30,"CHYBA")))))</f>
        <v>1</v>
      </c>
      <c r="U30" s="22">
        <f>IF(ISBLANK(HLOOKUP(U$2,Monitoring_eng!$A$1:$AT$68,Results!$C30,FALSE)),"",IF(HLOOKUP(U$2,Monitoring_eng!$A$1:$AT$68,Results!$C30,FALSE)=$I30,$P30,IF(HLOOKUP(U$2,Monitoring_eng!$A$1:$AT$68,Results!$C30,FALSE)=$K30,$Q30,IF(HLOOKUP(U$2,Monitoring_eng!$A$1:$AT$68,Results!$C30,FALSE)=$M30,$R30,IF(HLOOKUP(U$2,Monitoring_eng!$A$1:$AT$68,Results!$C30,FALSE)=$O30,$S30,"CHYBA")))))</f>
        <v>0</v>
      </c>
      <c r="V30" s="22">
        <f>IF(ISBLANK(HLOOKUP(V$2,Monitoring_eng!$A$1:$AT$68,Results!$C30,FALSE)),"",IF(HLOOKUP(V$2,Monitoring_eng!$A$1:$AT$68,Results!$C30,FALSE)=$I30,$P30,IF(HLOOKUP(V$2,Monitoring_eng!$A$1:$AT$68,Results!$C30,FALSE)=$K30,$Q30,IF(HLOOKUP(V$2,Monitoring_eng!$A$1:$AT$68,Results!$C30,FALSE)=$M30,$R30,IF(HLOOKUP(V$2,Monitoring_eng!$A$1:$AT$68,Results!$C30,FALSE)=$O30,$S30,"CHYBA")))))</f>
        <v>1</v>
      </c>
      <c r="W30" s="22">
        <f>IF(ISBLANK(HLOOKUP(W$2,Monitoring_eng!$A$1:$AT$68,Results!$C30,FALSE)),"",IF(HLOOKUP(W$2,Monitoring_eng!$A$1:$AT$68,Results!$C30,FALSE)=$I30,$P30,IF(HLOOKUP(W$2,Monitoring_eng!$A$1:$AT$68,Results!$C30,FALSE)=$K30,$Q30,IF(HLOOKUP(W$2,Monitoring_eng!$A$1:$AT$68,Results!$C30,FALSE)=$M30,$R30,IF(HLOOKUP(W$2,Monitoring_eng!$A$1:$AT$68,Results!$C30,FALSE)=$O30,$S30,"CHYBA")))))</f>
        <v>0</v>
      </c>
      <c r="X30" s="22">
        <f>IF(ISBLANK(HLOOKUP(X$2,Monitoring_eng!$A$1:$AT$68,Results!$C30,FALSE)),"",IF(HLOOKUP(X$2,Monitoring_eng!$A$1:$AT$68,Results!$C30,FALSE)=$I30,$P30,IF(HLOOKUP(X$2,Monitoring_eng!$A$1:$AT$68,Results!$C30,FALSE)=$K30,$Q30,IF(HLOOKUP(X$2,Monitoring_eng!$A$1:$AT$68,Results!$C30,FALSE)=$M30,$R30,IF(HLOOKUP(X$2,Monitoring_eng!$A$1:$AT$68,Results!$C30,FALSE)=$O30,$S30,"CHYBA")))))</f>
        <v>0</v>
      </c>
      <c r="Y30" s="22">
        <f>IF(ISBLANK(HLOOKUP(Y$2,Monitoring_eng!$A$1:$AT$68,Results!$C30,FALSE)),"",IF(HLOOKUP(Y$2,Monitoring_eng!$A$1:$AT$68,Results!$C30,FALSE)=$I30,$P30,IF(HLOOKUP(Y$2,Monitoring_eng!$A$1:$AT$68,Results!$C30,FALSE)=$K30,$Q30,IF(HLOOKUP(Y$2,Monitoring_eng!$A$1:$AT$68,Results!$C30,FALSE)=$M30,$R30,IF(HLOOKUP(Y$2,Monitoring_eng!$A$1:$AT$68,Results!$C30,FALSE)=$O30,$S30,"CHYBA")))))</f>
        <v>1</v>
      </c>
      <c r="Z30" s="22">
        <f>IF(ISBLANK(HLOOKUP(Z$2,Monitoring_eng!$A$1:$AT$68,Results!$C30,FALSE)),"",IF(HLOOKUP(Z$2,Monitoring_eng!$A$1:$AT$68,Results!$C30,FALSE)=$I30,$P30,IF(HLOOKUP(Z$2,Monitoring_eng!$A$1:$AT$68,Results!$C30,FALSE)=$K30,$Q30,IF(HLOOKUP(Z$2,Monitoring_eng!$A$1:$AT$68,Results!$C30,FALSE)=$M30,$R30,IF(HLOOKUP(Z$2,Monitoring_eng!$A$1:$AT$68,Results!$C30,FALSE)=$O30,$S30,"CHYBA")))))</f>
        <v>0</v>
      </c>
      <c r="AA30" s="22">
        <f>IF(ISBLANK(HLOOKUP(AA$2,Monitoring_eng!$A$1:$AT$68,Results!$C30,FALSE)),"",IF(HLOOKUP(AA$2,Monitoring_eng!$A$1:$AT$68,Results!$C30,FALSE)=$I30,$P30,IF(HLOOKUP(AA$2,Monitoring_eng!$A$1:$AT$68,Results!$C30,FALSE)=$K30,$Q30,IF(HLOOKUP(AA$2,Monitoring_eng!$A$1:$AT$68,Results!$C30,FALSE)=$M30,$R30,IF(HLOOKUP(AA$2,Monitoring_eng!$A$1:$AT$68,Results!$C30,FALSE)=$O30,$S30,"CHYBA")))))</f>
        <v>0</v>
      </c>
      <c r="AB30" s="22">
        <f>IF(ISBLANK(HLOOKUP(AB$2,Monitoring_eng!$A$1:$AT$68,Results!$C30,FALSE)),"",IF(HLOOKUP(AB$2,Monitoring_eng!$A$1:$AT$68,Results!$C30,FALSE)=$I30,$P30,IF(HLOOKUP(AB$2,Monitoring_eng!$A$1:$AT$68,Results!$C30,FALSE)=$K30,$Q30,IF(HLOOKUP(AB$2,Monitoring_eng!$A$1:$AT$68,Results!$C30,FALSE)=$M30,$R30,IF(HLOOKUP(AB$2,Monitoring_eng!$A$1:$AT$68,Results!$C30,FALSE)=$O30,$S30,"CHYBA")))))</f>
        <v>1</v>
      </c>
      <c r="AC30" s="22">
        <f>IF(ISBLANK(HLOOKUP(AC$2,Monitoring_eng!$A$1:$AT$68,Results!$C30,FALSE)),"",IF(HLOOKUP(AC$2,Monitoring_eng!$A$1:$AT$68,Results!$C30,FALSE)=$I30,$P30,IF(HLOOKUP(AC$2,Monitoring_eng!$A$1:$AT$68,Results!$C30,FALSE)=$K30,$Q30,IF(HLOOKUP(AC$2,Monitoring_eng!$A$1:$AT$68,Results!$C30,FALSE)=$M30,$R30,IF(HLOOKUP(AC$2,Monitoring_eng!$A$1:$AT$68,Results!$C30,FALSE)=$O30,$S30,"CHYBA")))))</f>
        <v>0</v>
      </c>
      <c r="AD30" s="22">
        <f>IF(ISBLANK(HLOOKUP(AD$2,Monitoring_eng!$A$1:$AT$68,Results!$C30,FALSE)),"",IF(HLOOKUP(AD$2,Monitoring_eng!$A$1:$AT$68,Results!$C30,FALSE)=$I30,$P30,IF(HLOOKUP(AD$2,Monitoring_eng!$A$1:$AT$68,Results!$C30,FALSE)=$K30,$Q30,IF(HLOOKUP(AD$2,Monitoring_eng!$A$1:$AT$68,Results!$C30,FALSE)=$M30,$R30,IF(HLOOKUP(AD$2,Monitoring_eng!$A$1:$AT$68,Results!$C30,FALSE)=$O30,$S30,"CHYBA")))))</f>
        <v>0</v>
      </c>
      <c r="AE30" s="22">
        <f>IF(ISBLANK(HLOOKUP(AE$2,Monitoring_eng!$A$1:$AT$68,Results!$C30,FALSE)),"",IF(HLOOKUP(AE$2,Monitoring_eng!$A$1:$AT$68,Results!$C30,FALSE)=$I30,$P30,IF(HLOOKUP(AE$2,Monitoring_eng!$A$1:$AT$68,Results!$C30,FALSE)=$K30,$Q30,IF(HLOOKUP(AE$2,Monitoring_eng!$A$1:$AT$68,Results!$C30,FALSE)=$M30,$R30,IF(HLOOKUP(AE$2,Monitoring_eng!$A$1:$AT$68,Results!$C30,FALSE)=$O30,$S30,"CHYBA")))))</f>
        <v>1</v>
      </c>
      <c r="AF30" s="22">
        <f>IF(ISBLANK(HLOOKUP(AF$2,Monitoring_eng!$A$1:$AT$68,Results!$C30,FALSE)),"",IF(HLOOKUP(AF$2,Monitoring_eng!$A$1:$AT$68,Results!$C30,FALSE)=$I30,$P30,IF(HLOOKUP(AF$2,Monitoring_eng!$A$1:$AT$68,Results!$C30,FALSE)=$K30,$Q30,IF(HLOOKUP(AF$2,Monitoring_eng!$A$1:$AT$68,Results!$C30,FALSE)=$M30,$R30,IF(HLOOKUP(AF$2,Monitoring_eng!$A$1:$AT$68,Results!$C30,FALSE)=$O30,$S30,"CHYBA")))))</f>
        <v>1</v>
      </c>
      <c r="AG30" s="22">
        <f>IF(ISBLANK(HLOOKUP(AG$2,Monitoring_eng!$A$1:$AT$68,Results!$C30,FALSE)),"",IF(HLOOKUP(AG$2,Monitoring_eng!$A$1:$AT$68,Results!$C30,FALSE)=$I30,$P30,IF(HLOOKUP(AG$2,Monitoring_eng!$A$1:$AT$68,Results!$C30,FALSE)=$K30,$Q30,IF(HLOOKUP(AG$2,Monitoring_eng!$A$1:$AT$68,Results!$C30,FALSE)=$M30,$R30,IF(HLOOKUP(AG$2,Monitoring_eng!$A$1:$AT$68,Results!$C30,FALSE)=$O30,$S30,"CHYBA")))))</f>
        <v>1</v>
      </c>
      <c r="AH30" s="22">
        <f>IF(ISBLANK(HLOOKUP(AH$2,Monitoring_eng!$A$1:$AT$68,Results!$C30,FALSE)),"",IF(HLOOKUP(AH$2,Monitoring_eng!$A$1:$AT$68,Results!$C30,FALSE)=$I30,$P30,IF(HLOOKUP(AH$2,Monitoring_eng!$A$1:$AT$68,Results!$C30,FALSE)=$K30,$Q30,IF(HLOOKUP(AH$2,Monitoring_eng!$A$1:$AT$68,Results!$C30,FALSE)=$M30,$R30,IF(HLOOKUP(AH$2,Monitoring_eng!$A$1:$AT$68,Results!$C30,FALSE)=$O30,$S30,"CHYBA")))))</f>
        <v>1</v>
      </c>
      <c r="AI30" s="22">
        <f>IF(ISBLANK(HLOOKUP(AI$2,Monitoring_eng!$A$1:$AT$68,Results!$C30,FALSE)),"",IF(HLOOKUP(AI$2,Monitoring_eng!$A$1:$AT$68,Results!$C30,FALSE)=$I30,$P30,IF(HLOOKUP(AI$2,Monitoring_eng!$A$1:$AT$68,Results!$C30,FALSE)=$K30,$Q30,IF(HLOOKUP(AI$2,Monitoring_eng!$A$1:$AT$68,Results!$C30,FALSE)=$M30,$R30,IF(HLOOKUP(AI$2,Monitoring_eng!$A$1:$AT$68,Results!$C30,FALSE)=$O30,$S30,"CHYBA")))))</f>
        <v>0.5</v>
      </c>
      <c r="AJ30" s="22">
        <f>IF(ISBLANK(HLOOKUP(AJ$2,Monitoring_eng!$A$1:$AT$68,Results!$C30,FALSE)),"",IF(HLOOKUP(AJ$2,Monitoring_eng!$A$1:$AT$68,Results!$C30,FALSE)=$I30,$P30,IF(HLOOKUP(AJ$2,Monitoring_eng!$A$1:$AT$68,Results!$C30,FALSE)=$K30,$Q30,IF(HLOOKUP(AJ$2,Monitoring_eng!$A$1:$AT$68,Results!$C30,FALSE)=$M30,$R30,IF(HLOOKUP(AJ$2,Monitoring_eng!$A$1:$AT$68,Results!$C30,FALSE)=$O30,$S30,"CHYBA")))))</f>
        <v>1</v>
      </c>
      <c r="AK30" s="22">
        <f>IF(ISBLANK(HLOOKUP(AK$2,Monitoring_eng!$A$1:$AT$68,Results!$C30,FALSE)),"",IF(HLOOKUP(AK$2,Monitoring_eng!$A$1:$AT$68,Results!$C30,FALSE)=$I30,$P30,IF(HLOOKUP(AK$2,Monitoring_eng!$A$1:$AT$68,Results!$C30,FALSE)=$K30,$Q30,IF(HLOOKUP(AK$2,Monitoring_eng!$A$1:$AT$68,Results!$C30,FALSE)=$M30,$R30,IF(HLOOKUP(AK$2,Monitoring_eng!$A$1:$AT$68,Results!$C30,FALSE)=$O30,$S30,"CHYBA")))))</f>
        <v>0</v>
      </c>
      <c r="AL30" s="22">
        <f>IF(ISBLANK(HLOOKUP(AL$2,Monitoring_eng!$A$1:$AT$68,Results!$C30,FALSE)),"",IF(HLOOKUP(AL$2,Monitoring_eng!$A$1:$AT$68,Results!$C30,FALSE)=$I30,$P30,IF(HLOOKUP(AL$2,Monitoring_eng!$A$1:$AT$68,Results!$C30,FALSE)=$K30,$Q30,IF(HLOOKUP(AL$2,Monitoring_eng!$A$1:$AT$68,Results!$C30,FALSE)=$M30,$R30,IF(HLOOKUP(AL$2,Monitoring_eng!$A$1:$AT$68,Results!$C30,FALSE)=$O30,$S30,"CHYBA")))))</f>
        <v>0</v>
      </c>
      <c r="AM30" s="22">
        <f>IF(ISBLANK(HLOOKUP(AM$2,Monitoring_eng!$A$1:$AT$68,Results!$C30,FALSE)),"",IF(HLOOKUP(AM$2,Monitoring_eng!$A$1:$AT$68,Results!$C30,FALSE)=$I30,$P30,IF(HLOOKUP(AM$2,Monitoring_eng!$A$1:$AT$68,Results!$C30,FALSE)=$K30,$Q30,IF(HLOOKUP(AM$2,Monitoring_eng!$A$1:$AT$68,Results!$C30,FALSE)=$M30,$R30,IF(HLOOKUP(AM$2,Monitoring_eng!$A$1:$AT$68,Results!$C30,FALSE)=$O30,$S30,"CHYBA")))))</f>
        <v>0</v>
      </c>
      <c r="AN30" s="22">
        <f>IF(ISBLANK(HLOOKUP(AN$2,Monitoring_eng!$A$1:$AT$68,Results!$C30,FALSE)),"",IF(HLOOKUP(AN$2,Monitoring_eng!$A$1:$AT$68,Results!$C30,FALSE)=$I30,$P30,IF(HLOOKUP(AN$2,Monitoring_eng!$A$1:$AT$68,Results!$C30,FALSE)=$K30,$Q30,IF(HLOOKUP(AN$2,Monitoring_eng!$A$1:$AT$68,Results!$C30,FALSE)=$M30,$R30,IF(HLOOKUP(AN$2,Monitoring_eng!$A$1:$AT$68,Results!$C30,FALSE)=$O30,$S30,"CHYBA")))))</f>
        <v>0</v>
      </c>
      <c r="AO30" s="22">
        <f>IF(ISBLANK(HLOOKUP(AO$2,Monitoring_eng!$A$1:$AT$68,Results!$C30,FALSE)),"",IF(HLOOKUP(AO$2,Monitoring_eng!$A$1:$AT$68,Results!$C30,FALSE)=$I30,$P30,IF(HLOOKUP(AO$2,Monitoring_eng!$A$1:$AT$68,Results!$C30,FALSE)=$K30,$Q30,IF(HLOOKUP(AO$2,Monitoring_eng!$A$1:$AT$68,Results!$C30,FALSE)=$M30,$R30,IF(HLOOKUP(AO$2,Monitoring_eng!$A$1:$AT$68,Results!$C30,FALSE)=$O30,$S30,"CHYBA")))))</f>
        <v>0</v>
      </c>
    </row>
    <row r="31" spans="1:41" x14ac:dyDescent="0.3">
      <c r="A31" s="22" t="s">
        <v>416</v>
      </c>
      <c r="B31" s="22" t="s">
        <v>146</v>
      </c>
      <c r="C31" s="22">
        <v>30</v>
      </c>
      <c r="D31" s="25" t="s">
        <v>147</v>
      </c>
      <c r="E31" s="25" t="s">
        <v>327</v>
      </c>
      <c r="F31" s="49" t="s">
        <v>415</v>
      </c>
      <c r="G31" s="38">
        <v>1</v>
      </c>
      <c r="H31" s="22" t="s">
        <v>296</v>
      </c>
      <c r="I31" s="22" t="s">
        <v>49</v>
      </c>
      <c r="J31" s="22" t="s">
        <v>295</v>
      </c>
      <c r="K31" s="22" t="s">
        <v>48</v>
      </c>
      <c r="L31" s="22" t="s">
        <v>310</v>
      </c>
      <c r="M31" s="22" t="s">
        <v>95</v>
      </c>
      <c r="N31" s="22" t="s">
        <v>385</v>
      </c>
      <c r="O31" s="22" t="s">
        <v>385</v>
      </c>
      <c r="P31" s="22">
        <f t="shared" si="0"/>
        <v>1</v>
      </c>
      <c r="Q31" s="22">
        <v>0</v>
      </c>
      <c r="R31" s="22">
        <f t="shared" si="1"/>
        <v>0.5</v>
      </c>
      <c r="S31" s="22" t="s">
        <v>385</v>
      </c>
      <c r="T31" s="22">
        <f>IF(ISBLANK(HLOOKUP(T$2,Monitoring_eng!$A$1:$AT$68,Results!$C31,FALSE)),"",IF(HLOOKUP(T$2,Monitoring_eng!$A$1:$AT$68,Results!$C31,FALSE)=$I31,$P31,IF(HLOOKUP(T$2,Monitoring_eng!$A$1:$AT$68,Results!$C31,FALSE)=$K31,$Q31,IF(HLOOKUP(T$2,Monitoring_eng!$A$1:$AT$68,Results!$C31,FALSE)=$M31,$R31,IF(HLOOKUP(T$2,Monitoring_eng!$A$1:$AT$68,Results!$C31,FALSE)=$O31,$S31,"CHYBA")))))</f>
        <v>0.5</v>
      </c>
      <c r="U31" s="22">
        <f>IF(ISBLANK(HLOOKUP(U$2,Monitoring_eng!$A$1:$AT$68,Results!$C31,FALSE)),"",IF(HLOOKUP(U$2,Monitoring_eng!$A$1:$AT$68,Results!$C31,FALSE)=$I31,$P31,IF(HLOOKUP(U$2,Monitoring_eng!$A$1:$AT$68,Results!$C31,FALSE)=$K31,$Q31,IF(HLOOKUP(U$2,Monitoring_eng!$A$1:$AT$68,Results!$C31,FALSE)=$M31,$R31,IF(HLOOKUP(U$2,Monitoring_eng!$A$1:$AT$68,Results!$C31,FALSE)=$O31,$S31,"CHYBA")))))</f>
        <v>1</v>
      </c>
      <c r="V31" s="22">
        <f>IF(ISBLANK(HLOOKUP(V$2,Monitoring_eng!$A$1:$AT$68,Results!$C31,FALSE)),"",IF(HLOOKUP(V$2,Monitoring_eng!$A$1:$AT$68,Results!$C31,FALSE)=$I31,$P31,IF(HLOOKUP(V$2,Monitoring_eng!$A$1:$AT$68,Results!$C31,FALSE)=$K31,$Q31,IF(HLOOKUP(V$2,Monitoring_eng!$A$1:$AT$68,Results!$C31,FALSE)=$M31,$R31,IF(HLOOKUP(V$2,Monitoring_eng!$A$1:$AT$68,Results!$C31,FALSE)=$O31,$S31,"CHYBA")))))</f>
        <v>1</v>
      </c>
      <c r="W31" s="22">
        <f>IF(ISBLANK(HLOOKUP(W$2,Monitoring_eng!$A$1:$AT$68,Results!$C31,FALSE)),"",IF(HLOOKUP(W$2,Monitoring_eng!$A$1:$AT$68,Results!$C31,FALSE)=$I31,$P31,IF(HLOOKUP(W$2,Monitoring_eng!$A$1:$AT$68,Results!$C31,FALSE)=$K31,$Q31,IF(HLOOKUP(W$2,Monitoring_eng!$A$1:$AT$68,Results!$C31,FALSE)=$M31,$R31,IF(HLOOKUP(W$2,Monitoring_eng!$A$1:$AT$68,Results!$C31,FALSE)=$O31,$S31,"CHYBA")))))</f>
        <v>0</v>
      </c>
      <c r="X31" s="22">
        <f>IF(ISBLANK(HLOOKUP(X$2,Monitoring_eng!$A$1:$AT$68,Results!$C31,FALSE)),"",IF(HLOOKUP(X$2,Monitoring_eng!$A$1:$AT$68,Results!$C31,FALSE)=$I31,$P31,IF(HLOOKUP(X$2,Monitoring_eng!$A$1:$AT$68,Results!$C31,FALSE)=$K31,$Q31,IF(HLOOKUP(X$2,Monitoring_eng!$A$1:$AT$68,Results!$C31,FALSE)=$M31,$R31,IF(HLOOKUP(X$2,Monitoring_eng!$A$1:$AT$68,Results!$C31,FALSE)=$O31,$S31,"CHYBA")))))</f>
        <v>0</v>
      </c>
      <c r="Y31" s="22">
        <f>IF(ISBLANK(HLOOKUP(Y$2,Monitoring_eng!$A$1:$AT$68,Results!$C31,FALSE)),"",IF(HLOOKUP(Y$2,Monitoring_eng!$A$1:$AT$68,Results!$C31,FALSE)=$I31,$P31,IF(HLOOKUP(Y$2,Monitoring_eng!$A$1:$AT$68,Results!$C31,FALSE)=$K31,$Q31,IF(HLOOKUP(Y$2,Monitoring_eng!$A$1:$AT$68,Results!$C31,FALSE)=$M31,$R31,IF(HLOOKUP(Y$2,Monitoring_eng!$A$1:$AT$68,Results!$C31,FALSE)=$O31,$S31,"CHYBA")))))</f>
        <v>1</v>
      </c>
      <c r="Z31" s="22">
        <f>IF(ISBLANK(HLOOKUP(Z$2,Monitoring_eng!$A$1:$AT$68,Results!$C31,FALSE)),"",IF(HLOOKUP(Z$2,Monitoring_eng!$A$1:$AT$68,Results!$C31,FALSE)=$I31,$P31,IF(HLOOKUP(Z$2,Monitoring_eng!$A$1:$AT$68,Results!$C31,FALSE)=$K31,$Q31,IF(HLOOKUP(Z$2,Monitoring_eng!$A$1:$AT$68,Results!$C31,FALSE)=$M31,$R31,IF(HLOOKUP(Z$2,Monitoring_eng!$A$1:$AT$68,Results!$C31,FALSE)=$O31,$S31,"CHYBA")))))</f>
        <v>0</v>
      </c>
      <c r="AA31" s="22">
        <f>IF(ISBLANK(HLOOKUP(AA$2,Monitoring_eng!$A$1:$AT$68,Results!$C31,FALSE)),"",IF(HLOOKUP(AA$2,Monitoring_eng!$A$1:$AT$68,Results!$C31,FALSE)=$I31,$P31,IF(HLOOKUP(AA$2,Monitoring_eng!$A$1:$AT$68,Results!$C31,FALSE)=$K31,$Q31,IF(HLOOKUP(AA$2,Monitoring_eng!$A$1:$AT$68,Results!$C31,FALSE)=$M31,$R31,IF(HLOOKUP(AA$2,Monitoring_eng!$A$1:$AT$68,Results!$C31,FALSE)=$O31,$S31,"CHYBA")))))</f>
        <v>0</v>
      </c>
      <c r="AB31" s="22">
        <f>IF(ISBLANK(HLOOKUP(AB$2,Monitoring_eng!$A$1:$AT$68,Results!$C31,FALSE)),"",IF(HLOOKUP(AB$2,Monitoring_eng!$A$1:$AT$68,Results!$C31,FALSE)=$I31,$P31,IF(HLOOKUP(AB$2,Monitoring_eng!$A$1:$AT$68,Results!$C31,FALSE)=$K31,$Q31,IF(HLOOKUP(AB$2,Monitoring_eng!$A$1:$AT$68,Results!$C31,FALSE)=$M31,$R31,IF(HLOOKUP(AB$2,Monitoring_eng!$A$1:$AT$68,Results!$C31,FALSE)=$O31,$S31,"CHYBA")))))</f>
        <v>1</v>
      </c>
      <c r="AC31" s="22">
        <f>IF(ISBLANK(HLOOKUP(AC$2,Monitoring_eng!$A$1:$AT$68,Results!$C31,FALSE)),"",IF(HLOOKUP(AC$2,Monitoring_eng!$A$1:$AT$68,Results!$C31,FALSE)=$I31,$P31,IF(HLOOKUP(AC$2,Monitoring_eng!$A$1:$AT$68,Results!$C31,FALSE)=$K31,$Q31,IF(HLOOKUP(AC$2,Monitoring_eng!$A$1:$AT$68,Results!$C31,FALSE)=$M31,$R31,IF(HLOOKUP(AC$2,Monitoring_eng!$A$1:$AT$68,Results!$C31,FALSE)=$O31,$S31,"CHYBA")))))</f>
        <v>0</v>
      </c>
      <c r="AD31" s="22">
        <f>IF(ISBLANK(HLOOKUP(AD$2,Monitoring_eng!$A$1:$AT$68,Results!$C31,FALSE)),"",IF(HLOOKUP(AD$2,Monitoring_eng!$A$1:$AT$68,Results!$C31,FALSE)=$I31,$P31,IF(HLOOKUP(AD$2,Monitoring_eng!$A$1:$AT$68,Results!$C31,FALSE)=$K31,$Q31,IF(HLOOKUP(AD$2,Monitoring_eng!$A$1:$AT$68,Results!$C31,FALSE)=$M31,$R31,IF(HLOOKUP(AD$2,Monitoring_eng!$A$1:$AT$68,Results!$C31,FALSE)=$O31,$S31,"CHYBA")))))</f>
        <v>1</v>
      </c>
      <c r="AE31" s="22">
        <f>IF(ISBLANK(HLOOKUP(AE$2,Monitoring_eng!$A$1:$AT$68,Results!$C31,FALSE)),"",IF(HLOOKUP(AE$2,Monitoring_eng!$A$1:$AT$68,Results!$C31,FALSE)=$I31,$P31,IF(HLOOKUP(AE$2,Monitoring_eng!$A$1:$AT$68,Results!$C31,FALSE)=$K31,$Q31,IF(HLOOKUP(AE$2,Monitoring_eng!$A$1:$AT$68,Results!$C31,FALSE)=$M31,$R31,IF(HLOOKUP(AE$2,Monitoring_eng!$A$1:$AT$68,Results!$C31,FALSE)=$O31,$S31,"CHYBA")))))</f>
        <v>1</v>
      </c>
      <c r="AF31" s="22">
        <f>IF(ISBLANK(HLOOKUP(AF$2,Monitoring_eng!$A$1:$AT$68,Results!$C31,FALSE)),"",IF(HLOOKUP(AF$2,Monitoring_eng!$A$1:$AT$68,Results!$C31,FALSE)=$I31,$P31,IF(HLOOKUP(AF$2,Monitoring_eng!$A$1:$AT$68,Results!$C31,FALSE)=$K31,$Q31,IF(HLOOKUP(AF$2,Monitoring_eng!$A$1:$AT$68,Results!$C31,FALSE)=$M31,$R31,IF(HLOOKUP(AF$2,Monitoring_eng!$A$1:$AT$68,Results!$C31,FALSE)=$O31,$S31,"CHYBA")))))</f>
        <v>1</v>
      </c>
      <c r="AG31" s="22">
        <f>IF(ISBLANK(HLOOKUP(AG$2,Monitoring_eng!$A$1:$AT$68,Results!$C31,FALSE)),"",IF(HLOOKUP(AG$2,Monitoring_eng!$A$1:$AT$68,Results!$C31,FALSE)=$I31,$P31,IF(HLOOKUP(AG$2,Monitoring_eng!$A$1:$AT$68,Results!$C31,FALSE)=$K31,$Q31,IF(HLOOKUP(AG$2,Monitoring_eng!$A$1:$AT$68,Results!$C31,FALSE)=$M31,$R31,IF(HLOOKUP(AG$2,Monitoring_eng!$A$1:$AT$68,Results!$C31,FALSE)=$O31,$S31,"CHYBA")))))</f>
        <v>1</v>
      </c>
      <c r="AH31" s="22">
        <f>IF(ISBLANK(HLOOKUP(AH$2,Monitoring_eng!$A$1:$AT$68,Results!$C31,FALSE)),"",IF(HLOOKUP(AH$2,Monitoring_eng!$A$1:$AT$68,Results!$C31,FALSE)=$I31,$P31,IF(HLOOKUP(AH$2,Monitoring_eng!$A$1:$AT$68,Results!$C31,FALSE)=$K31,$Q31,IF(HLOOKUP(AH$2,Monitoring_eng!$A$1:$AT$68,Results!$C31,FALSE)=$M31,$R31,IF(HLOOKUP(AH$2,Monitoring_eng!$A$1:$AT$68,Results!$C31,FALSE)=$O31,$S31,"CHYBA")))))</f>
        <v>1</v>
      </c>
      <c r="AI31" s="22">
        <f>IF(ISBLANK(HLOOKUP(AI$2,Monitoring_eng!$A$1:$AT$68,Results!$C31,FALSE)),"",IF(HLOOKUP(AI$2,Monitoring_eng!$A$1:$AT$68,Results!$C31,FALSE)=$I31,$P31,IF(HLOOKUP(AI$2,Monitoring_eng!$A$1:$AT$68,Results!$C31,FALSE)=$K31,$Q31,IF(HLOOKUP(AI$2,Monitoring_eng!$A$1:$AT$68,Results!$C31,FALSE)=$M31,$R31,IF(HLOOKUP(AI$2,Monitoring_eng!$A$1:$AT$68,Results!$C31,FALSE)=$O31,$S31,"CHYBA")))))</f>
        <v>1</v>
      </c>
      <c r="AJ31" s="22">
        <f>IF(ISBLANK(HLOOKUP(AJ$2,Monitoring_eng!$A$1:$AT$68,Results!$C31,FALSE)),"",IF(HLOOKUP(AJ$2,Monitoring_eng!$A$1:$AT$68,Results!$C31,FALSE)=$I31,$P31,IF(HLOOKUP(AJ$2,Monitoring_eng!$A$1:$AT$68,Results!$C31,FALSE)=$K31,$Q31,IF(HLOOKUP(AJ$2,Monitoring_eng!$A$1:$AT$68,Results!$C31,FALSE)=$M31,$R31,IF(HLOOKUP(AJ$2,Monitoring_eng!$A$1:$AT$68,Results!$C31,FALSE)=$O31,$S31,"CHYBA")))))</f>
        <v>1</v>
      </c>
      <c r="AK31" s="22">
        <f>IF(ISBLANK(HLOOKUP(AK$2,Monitoring_eng!$A$1:$AT$68,Results!$C31,FALSE)),"",IF(HLOOKUP(AK$2,Monitoring_eng!$A$1:$AT$68,Results!$C31,FALSE)=$I31,$P31,IF(HLOOKUP(AK$2,Monitoring_eng!$A$1:$AT$68,Results!$C31,FALSE)=$K31,$Q31,IF(HLOOKUP(AK$2,Monitoring_eng!$A$1:$AT$68,Results!$C31,FALSE)=$M31,$R31,IF(HLOOKUP(AK$2,Monitoring_eng!$A$1:$AT$68,Results!$C31,FALSE)=$O31,$S31,"CHYBA")))))</f>
        <v>0</v>
      </c>
      <c r="AL31" s="22">
        <f>IF(ISBLANK(HLOOKUP(AL$2,Monitoring_eng!$A$1:$AT$68,Results!$C31,FALSE)),"",IF(HLOOKUP(AL$2,Monitoring_eng!$A$1:$AT$68,Results!$C31,FALSE)=$I31,$P31,IF(HLOOKUP(AL$2,Monitoring_eng!$A$1:$AT$68,Results!$C31,FALSE)=$K31,$Q31,IF(HLOOKUP(AL$2,Monitoring_eng!$A$1:$AT$68,Results!$C31,FALSE)=$M31,$R31,IF(HLOOKUP(AL$2,Monitoring_eng!$A$1:$AT$68,Results!$C31,FALSE)=$O31,$S31,"CHYBA")))))</f>
        <v>0</v>
      </c>
      <c r="AM31" s="22">
        <f>IF(ISBLANK(HLOOKUP(AM$2,Monitoring_eng!$A$1:$AT$68,Results!$C31,FALSE)),"",IF(HLOOKUP(AM$2,Monitoring_eng!$A$1:$AT$68,Results!$C31,FALSE)=$I31,$P31,IF(HLOOKUP(AM$2,Monitoring_eng!$A$1:$AT$68,Results!$C31,FALSE)=$K31,$Q31,IF(HLOOKUP(AM$2,Monitoring_eng!$A$1:$AT$68,Results!$C31,FALSE)=$M31,$R31,IF(HLOOKUP(AM$2,Monitoring_eng!$A$1:$AT$68,Results!$C31,FALSE)=$O31,$S31,"CHYBA")))))</f>
        <v>0</v>
      </c>
      <c r="AN31" s="22">
        <f>IF(ISBLANK(HLOOKUP(AN$2,Monitoring_eng!$A$1:$AT$68,Results!$C31,FALSE)),"",IF(HLOOKUP(AN$2,Monitoring_eng!$A$1:$AT$68,Results!$C31,FALSE)=$I31,$P31,IF(HLOOKUP(AN$2,Monitoring_eng!$A$1:$AT$68,Results!$C31,FALSE)=$K31,$Q31,IF(HLOOKUP(AN$2,Monitoring_eng!$A$1:$AT$68,Results!$C31,FALSE)=$M31,$R31,IF(HLOOKUP(AN$2,Monitoring_eng!$A$1:$AT$68,Results!$C31,FALSE)=$O31,$S31,"CHYBA")))))</f>
        <v>1</v>
      </c>
      <c r="AO31" s="22">
        <f>IF(ISBLANK(HLOOKUP(AO$2,Monitoring_eng!$A$1:$AT$68,Results!$C31,FALSE)),"",IF(HLOOKUP(AO$2,Monitoring_eng!$A$1:$AT$68,Results!$C31,FALSE)=$I31,$P31,IF(HLOOKUP(AO$2,Monitoring_eng!$A$1:$AT$68,Results!$C31,FALSE)=$K31,$Q31,IF(HLOOKUP(AO$2,Monitoring_eng!$A$1:$AT$68,Results!$C31,FALSE)=$M31,$R31,IF(HLOOKUP(AO$2,Monitoring_eng!$A$1:$AT$68,Results!$C31,FALSE)=$O31,$S31,"CHYBA")))))</f>
        <v>1</v>
      </c>
    </row>
    <row r="32" spans="1:41" x14ac:dyDescent="0.3">
      <c r="A32" s="22" t="s">
        <v>417</v>
      </c>
      <c r="B32" s="22" t="s">
        <v>150</v>
      </c>
      <c r="C32" s="22">
        <v>31</v>
      </c>
      <c r="D32" s="25" t="s">
        <v>151</v>
      </c>
      <c r="E32" s="25" t="s">
        <v>328</v>
      </c>
      <c r="F32" s="49" t="s">
        <v>415</v>
      </c>
      <c r="G32" s="38">
        <v>1</v>
      </c>
      <c r="H32" s="22" t="s">
        <v>296</v>
      </c>
      <c r="I32" s="22" t="s">
        <v>49</v>
      </c>
      <c r="J32" s="22" t="s">
        <v>295</v>
      </c>
      <c r="K32" s="22" t="s">
        <v>48</v>
      </c>
      <c r="L32" s="22" t="s">
        <v>310</v>
      </c>
      <c r="M32" s="22" t="s">
        <v>95</v>
      </c>
      <c r="N32" s="22" t="s">
        <v>385</v>
      </c>
      <c r="O32" s="22" t="s">
        <v>385</v>
      </c>
      <c r="P32" s="22">
        <f t="shared" si="0"/>
        <v>1</v>
      </c>
      <c r="Q32" s="22">
        <v>0</v>
      </c>
      <c r="R32" s="22">
        <f t="shared" si="1"/>
        <v>0.5</v>
      </c>
      <c r="S32" s="22" t="s">
        <v>385</v>
      </c>
      <c r="T32" s="22">
        <f>IF(ISBLANK(HLOOKUP(T$2,Monitoring_eng!$A$1:$AT$68,Results!$C32,FALSE)),"",IF(HLOOKUP(T$2,Monitoring_eng!$A$1:$AT$68,Results!$C32,FALSE)=$I32,$P32,IF(HLOOKUP(T$2,Monitoring_eng!$A$1:$AT$68,Results!$C32,FALSE)=$K32,$Q32,IF(HLOOKUP(T$2,Monitoring_eng!$A$1:$AT$68,Results!$C32,FALSE)=$M32,$R32,IF(HLOOKUP(T$2,Monitoring_eng!$A$1:$AT$68,Results!$C32,FALSE)=$O32,$S32,"CHYBA")))))</f>
        <v>1</v>
      </c>
      <c r="U32" s="22">
        <f>IF(ISBLANK(HLOOKUP(U$2,Monitoring_eng!$A$1:$AT$68,Results!$C32,FALSE)),"",IF(HLOOKUP(U$2,Monitoring_eng!$A$1:$AT$68,Results!$C32,FALSE)=$I32,$P32,IF(HLOOKUP(U$2,Monitoring_eng!$A$1:$AT$68,Results!$C32,FALSE)=$K32,$Q32,IF(HLOOKUP(U$2,Monitoring_eng!$A$1:$AT$68,Results!$C32,FALSE)=$M32,$R32,IF(HLOOKUP(U$2,Monitoring_eng!$A$1:$AT$68,Results!$C32,FALSE)=$O32,$S32,"CHYBA")))))</f>
        <v>1</v>
      </c>
      <c r="V32" s="22">
        <f>IF(ISBLANK(HLOOKUP(V$2,Monitoring_eng!$A$1:$AT$68,Results!$C32,FALSE)),"",IF(HLOOKUP(V$2,Monitoring_eng!$A$1:$AT$68,Results!$C32,FALSE)=$I32,$P32,IF(HLOOKUP(V$2,Monitoring_eng!$A$1:$AT$68,Results!$C32,FALSE)=$K32,$Q32,IF(HLOOKUP(V$2,Monitoring_eng!$A$1:$AT$68,Results!$C32,FALSE)=$M32,$R32,IF(HLOOKUP(V$2,Monitoring_eng!$A$1:$AT$68,Results!$C32,FALSE)=$O32,$S32,"CHYBA")))))</f>
        <v>1</v>
      </c>
      <c r="W32" s="22">
        <f>IF(ISBLANK(HLOOKUP(W$2,Monitoring_eng!$A$1:$AT$68,Results!$C32,FALSE)),"",IF(HLOOKUP(W$2,Monitoring_eng!$A$1:$AT$68,Results!$C32,FALSE)=$I32,$P32,IF(HLOOKUP(W$2,Monitoring_eng!$A$1:$AT$68,Results!$C32,FALSE)=$K32,$Q32,IF(HLOOKUP(W$2,Monitoring_eng!$A$1:$AT$68,Results!$C32,FALSE)=$M32,$R32,IF(HLOOKUP(W$2,Monitoring_eng!$A$1:$AT$68,Results!$C32,FALSE)=$O32,$S32,"CHYBA")))))</f>
        <v>0</v>
      </c>
      <c r="X32" s="22">
        <f>IF(ISBLANK(HLOOKUP(X$2,Monitoring_eng!$A$1:$AT$68,Results!$C32,FALSE)),"",IF(HLOOKUP(X$2,Monitoring_eng!$A$1:$AT$68,Results!$C32,FALSE)=$I32,$P32,IF(HLOOKUP(X$2,Monitoring_eng!$A$1:$AT$68,Results!$C32,FALSE)=$K32,$Q32,IF(HLOOKUP(X$2,Monitoring_eng!$A$1:$AT$68,Results!$C32,FALSE)=$M32,$R32,IF(HLOOKUP(X$2,Monitoring_eng!$A$1:$AT$68,Results!$C32,FALSE)=$O32,$S32,"CHYBA")))))</f>
        <v>0</v>
      </c>
      <c r="Y32" s="22">
        <f>IF(ISBLANK(HLOOKUP(Y$2,Monitoring_eng!$A$1:$AT$68,Results!$C32,FALSE)),"",IF(HLOOKUP(Y$2,Monitoring_eng!$A$1:$AT$68,Results!$C32,FALSE)=$I32,$P32,IF(HLOOKUP(Y$2,Monitoring_eng!$A$1:$AT$68,Results!$C32,FALSE)=$K32,$Q32,IF(HLOOKUP(Y$2,Monitoring_eng!$A$1:$AT$68,Results!$C32,FALSE)=$M32,$R32,IF(HLOOKUP(Y$2,Monitoring_eng!$A$1:$AT$68,Results!$C32,FALSE)=$O32,$S32,"CHYBA")))))</f>
        <v>1</v>
      </c>
      <c r="Z32" s="22">
        <f>IF(ISBLANK(HLOOKUP(Z$2,Monitoring_eng!$A$1:$AT$68,Results!$C32,FALSE)),"",IF(HLOOKUP(Z$2,Monitoring_eng!$A$1:$AT$68,Results!$C32,FALSE)=$I32,$P32,IF(HLOOKUP(Z$2,Monitoring_eng!$A$1:$AT$68,Results!$C32,FALSE)=$K32,$Q32,IF(HLOOKUP(Z$2,Monitoring_eng!$A$1:$AT$68,Results!$C32,FALSE)=$M32,$R32,IF(HLOOKUP(Z$2,Monitoring_eng!$A$1:$AT$68,Results!$C32,FALSE)=$O32,$S32,"CHYBA")))))</f>
        <v>0</v>
      </c>
      <c r="AA32" s="22">
        <f>IF(ISBLANK(HLOOKUP(AA$2,Monitoring_eng!$A$1:$AT$68,Results!$C32,FALSE)),"",IF(HLOOKUP(AA$2,Monitoring_eng!$A$1:$AT$68,Results!$C32,FALSE)=$I32,$P32,IF(HLOOKUP(AA$2,Monitoring_eng!$A$1:$AT$68,Results!$C32,FALSE)=$K32,$Q32,IF(HLOOKUP(AA$2,Monitoring_eng!$A$1:$AT$68,Results!$C32,FALSE)=$M32,$R32,IF(HLOOKUP(AA$2,Monitoring_eng!$A$1:$AT$68,Results!$C32,FALSE)=$O32,$S32,"CHYBA")))))</f>
        <v>0</v>
      </c>
      <c r="AB32" s="22">
        <f>IF(ISBLANK(HLOOKUP(AB$2,Monitoring_eng!$A$1:$AT$68,Results!$C32,FALSE)),"",IF(HLOOKUP(AB$2,Monitoring_eng!$A$1:$AT$68,Results!$C32,FALSE)=$I32,$P32,IF(HLOOKUP(AB$2,Monitoring_eng!$A$1:$AT$68,Results!$C32,FALSE)=$K32,$Q32,IF(HLOOKUP(AB$2,Monitoring_eng!$A$1:$AT$68,Results!$C32,FALSE)=$M32,$R32,IF(HLOOKUP(AB$2,Monitoring_eng!$A$1:$AT$68,Results!$C32,FALSE)=$O32,$S32,"CHYBA")))))</f>
        <v>1</v>
      </c>
      <c r="AC32" s="22">
        <f>IF(ISBLANK(HLOOKUP(AC$2,Monitoring_eng!$A$1:$AT$68,Results!$C32,FALSE)),"",IF(HLOOKUP(AC$2,Monitoring_eng!$A$1:$AT$68,Results!$C32,FALSE)=$I32,$P32,IF(HLOOKUP(AC$2,Monitoring_eng!$A$1:$AT$68,Results!$C32,FALSE)=$K32,$Q32,IF(HLOOKUP(AC$2,Monitoring_eng!$A$1:$AT$68,Results!$C32,FALSE)=$M32,$R32,IF(HLOOKUP(AC$2,Monitoring_eng!$A$1:$AT$68,Results!$C32,FALSE)=$O32,$S32,"CHYBA")))))</f>
        <v>1</v>
      </c>
      <c r="AD32" s="22">
        <f>IF(ISBLANK(HLOOKUP(AD$2,Monitoring_eng!$A$1:$AT$68,Results!$C32,FALSE)),"",IF(HLOOKUP(AD$2,Monitoring_eng!$A$1:$AT$68,Results!$C32,FALSE)=$I32,$P32,IF(HLOOKUP(AD$2,Monitoring_eng!$A$1:$AT$68,Results!$C32,FALSE)=$K32,$Q32,IF(HLOOKUP(AD$2,Monitoring_eng!$A$1:$AT$68,Results!$C32,FALSE)=$M32,$R32,IF(HLOOKUP(AD$2,Monitoring_eng!$A$1:$AT$68,Results!$C32,FALSE)=$O32,$S32,"CHYBA")))))</f>
        <v>1</v>
      </c>
      <c r="AE32" s="22">
        <f>IF(ISBLANK(HLOOKUP(AE$2,Monitoring_eng!$A$1:$AT$68,Results!$C32,FALSE)),"",IF(HLOOKUP(AE$2,Monitoring_eng!$A$1:$AT$68,Results!$C32,FALSE)=$I32,$P32,IF(HLOOKUP(AE$2,Monitoring_eng!$A$1:$AT$68,Results!$C32,FALSE)=$K32,$Q32,IF(HLOOKUP(AE$2,Monitoring_eng!$A$1:$AT$68,Results!$C32,FALSE)=$M32,$R32,IF(HLOOKUP(AE$2,Monitoring_eng!$A$1:$AT$68,Results!$C32,FALSE)=$O32,$S32,"CHYBA")))))</f>
        <v>1</v>
      </c>
      <c r="AF32" s="22">
        <f>IF(ISBLANK(HLOOKUP(AF$2,Monitoring_eng!$A$1:$AT$68,Results!$C32,FALSE)),"",IF(HLOOKUP(AF$2,Monitoring_eng!$A$1:$AT$68,Results!$C32,FALSE)=$I32,$P32,IF(HLOOKUP(AF$2,Monitoring_eng!$A$1:$AT$68,Results!$C32,FALSE)=$K32,$Q32,IF(HLOOKUP(AF$2,Monitoring_eng!$A$1:$AT$68,Results!$C32,FALSE)=$M32,$R32,IF(HLOOKUP(AF$2,Monitoring_eng!$A$1:$AT$68,Results!$C32,FALSE)=$O32,$S32,"CHYBA")))))</f>
        <v>1</v>
      </c>
      <c r="AG32" s="22">
        <f>IF(ISBLANK(HLOOKUP(AG$2,Monitoring_eng!$A$1:$AT$68,Results!$C32,FALSE)),"",IF(HLOOKUP(AG$2,Monitoring_eng!$A$1:$AT$68,Results!$C32,FALSE)=$I32,$P32,IF(HLOOKUP(AG$2,Monitoring_eng!$A$1:$AT$68,Results!$C32,FALSE)=$K32,$Q32,IF(HLOOKUP(AG$2,Monitoring_eng!$A$1:$AT$68,Results!$C32,FALSE)=$M32,$R32,IF(HLOOKUP(AG$2,Monitoring_eng!$A$1:$AT$68,Results!$C32,FALSE)=$O32,$S32,"CHYBA")))))</f>
        <v>1</v>
      </c>
      <c r="AH32" s="22">
        <f>IF(ISBLANK(HLOOKUP(AH$2,Monitoring_eng!$A$1:$AT$68,Results!$C32,FALSE)),"",IF(HLOOKUP(AH$2,Monitoring_eng!$A$1:$AT$68,Results!$C32,FALSE)=$I32,$P32,IF(HLOOKUP(AH$2,Monitoring_eng!$A$1:$AT$68,Results!$C32,FALSE)=$K32,$Q32,IF(HLOOKUP(AH$2,Monitoring_eng!$A$1:$AT$68,Results!$C32,FALSE)=$M32,$R32,IF(HLOOKUP(AH$2,Monitoring_eng!$A$1:$AT$68,Results!$C32,FALSE)=$O32,$S32,"CHYBA")))))</f>
        <v>1</v>
      </c>
      <c r="AI32" s="22">
        <f>IF(ISBLANK(HLOOKUP(AI$2,Monitoring_eng!$A$1:$AT$68,Results!$C32,FALSE)),"",IF(HLOOKUP(AI$2,Monitoring_eng!$A$1:$AT$68,Results!$C32,FALSE)=$I32,$P32,IF(HLOOKUP(AI$2,Monitoring_eng!$A$1:$AT$68,Results!$C32,FALSE)=$K32,$Q32,IF(HLOOKUP(AI$2,Monitoring_eng!$A$1:$AT$68,Results!$C32,FALSE)=$M32,$R32,IF(HLOOKUP(AI$2,Monitoring_eng!$A$1:$AT$68,Results!$C32,FALSE)=$O32,$S32,"CHYBA")))))</f>
        <v>1</v>
      </c>
      <c r="AJ32" s="22">
        <f>IF(ISBLANK(HLOOKUP(AJ$2,Monitoring_eng!$A$1:$AT$68,Results!$C32,FALSE)),"",IF(HLOOKUP(AJ$2,Monitoring_eng!$A$1:$AT$68,Results!$C32,FALSE)=$I32,$P32,IF(HLOOKUP(AJ$2,Monitoring_eng!$A$1:$AT$68,Results!$C32,FALSE)=$K32,$Q32,IF(HLOOKUP(AJ$2,Monitoring_eng!$A$1:$AT$68,Results!$C32,FALSE)=$M32,$R32,IF(HLOOKUP(AJ$2,Monitoring_eng!$A$1:$AT$68,Results!$C32,FALSE)=$O32,$S32,"CHYBA")))))</f>
        <v>1</v>
      </c>
      <c r="AK32" s="22">
        <f>IF(ISBLANK(HLOOKUP(AK$2,Monitoring_eng!$A$1:$AT$68,Results!$C32,FALSE)),"",IF(HLOOKUP(AK$2,Monitoring_eng!$A$1:$AT$68,Results!$C32,FALSE)=$I32,$P32,IF(HLOOKUP(AK$2,Monitoring_eng!$A$1:$AT$68,Results!$C32,FALSE)=$K32,$Q32,IF(HLOOKUP(AK$2,Monitoring_eng!$A$1:$AT$68,Results!$C32,FALSE)=$M32,$R32,IF(HLOOKUP(AK$2,Monitoring_eng!$A$1:$AT$68,Results!$C32,FALSE)=$O32,$S32,"CHYBA")))))</f>
        <v>1</v>
      </c>
      <c r="AL32" s="22">
        <f>IF(ISBLANK(HLOOKUP(AL$2,Monitoring_eng!$A$1:$AT$68,Results!$C32,FALSE)),"",IF(HLOOKUP(AL$2,Monitoring_eng!$A$1:$AT$68,Results!$C32,FALSE)=$I32,$P32,IF(HLOOKUP(AL$2,Monitoring_eng!$A$1:$AT$68,Results!$C32,FALSE)=$K32,$Q32,IF(HLOOKUP(AL$2,Monitoring_eng!$A$1:$AT$68,Results!$C32,FALSE)=$M32,$R32,IF(HLOOKUP(AL$2,Monitoring_eng!$A$1:$AT$68,Results!$C32,FALSE)=$O32,$S32,"CHYBA")))))</f>
        <v>1</v>
      </c>
      <c r="AM32" s="22">
        <f>IF(ISBLANK(HLOOKUP(AM$2,Monitoring_eng!$A$1:$AT$68,Results!$C32,FALSE)),"",IF(HLOOKUP(AM$2,Monitoring_eng!$A$1:$AT$68,Results!$C32,FALSE)=$I32,$P32,IF(HLOOKUP(AM$2,Monitoring_eng!$A$1:$AT$68,Results!$C32,FALSE)=$K32,$Q32,IF(HLOOKUP(AM$2,Monitoring_eng!$A$1:$AT$68,Results!$C32,FALSE)=$M32,$R32,IF(HLOOKUP(AM$2,Monitoring_eng!$A$1:$AT$68,Results!$C32,FALSE)=$O32,$S32,"CHYBA")))))</f>
        <v>0</v>
      </c>
      <c r="AN32" s="22">
        <f>IF(ISBLANK(HLOOKUP(AN$2,Monitoring_eng!$A$1:$AT$68,Results!$C32,FALSE)),"",IF(HLOOKUP(AN$2,Monitoring_eng!$A$1:$AT$68,Results!$C32,FALSE)=$I32,$P32,IF(HLOOKUP(AN$2,Monitoring_eng!$A$1:$AT$68,Results!$C32,FALSE)=$K32,$Q32,IF(HLOOKUP(AN$2,Monitoring_eng!$A$1:$AT$68,Results!$C32,FALSE)=$M32,$R32,IF(HLOOKUP(AN$2,Monitoring_eng!$A$1:$AT$68,Results!$C32,FALSE)=$O32,$S32,"CHYBA")))))</f>
        <v>0</v>
      </c>
      <c r="AO32" s="22">
        <f>IF(ISBLANK(HLOOKUP(AO$2,Monitoring_eng!$A$1:$AT$68,Results!$C32,FALSE)),"",IF(HLOOKUP(AO$2,Monitoring_eng!$A$1:$AT$68,Results!$C32,FALSE)=$I32,$P32,IF(HLOOKUP(AO$2,Monitoring_eng!$A$1:$AT$68,Results!$C32,FALSE)=$K32,$Q32,IF(HLOOKUP(AO$2,Monitoring_eng!$A$1:$AT$68,Results!$C32,FALSE)=$M32,$R32,IF(HLOOKUP(AO$2,Monitoring_eng!$A$1:$AT$68,Results!$C32,FALSE)=$O32,$S32,"CHYBA")))))</f>
        <v>0</v>
      </c>
    </row>
    <row r="33" spans="1:41" x14ac:dyDescent="0.3">
      <c r="A33" s="22" t="s">
        <v>418</v>
      </c>
      <c r="B33" s="22" t="s">
        <v>153</v>
      </c>
      <c r="C33" s="22">
        <v>32</v>
      </c>
      <c r="D33" s="25" t="s">
        <v>154</v>
      </c>
      <c r="E33" s="25" t="s">
        <v>329</v>
      </c>
      <c r="F33" s="49" t="s">
        <v>415</v>
      </c>
      <c r="G33" s="38">
        <v>2</v>
      </c>
      <c r="H33" s="22" t="s">
        <v>296</v>
      </c>
      <c r="I33" s="22" t="s">
        <v>49</v>
      </c>
      <c r="J33" s="22" t="s">
        <v>295</v>
      </c>
      <c r="K33" s="22" t="s">
        <v>48</v>
      </c>
      <c r="L33" s="22" t="s">
        <v>310</v>
      </c>
      <c r="M33" s="22" t="s">
        <v>95</v>
      </c>
      <c r="N33" s="22" t="s">
        <v>385</v>
      </c>
      <c r="O33" s="22" t="s">
        <v>385</v>
      </c>
      <c r="P33" s="22">
        <f t="shared" si="0"/>
        <v>2</v>
      </c>
      <c r="Q33" s="22">
        <v>0</v>
      </c>
      <c r="R33" s="22">
        <f t="shared" si="1"/>
        <v>1</v>
      </c>
      <c r="S33" s="22" t="s">
        <v>385</v>
      </c>
      <c r="T33" s="22">
        <f>IF(ISBLANK(HLOOKUP(T$2,Monitoring_eng!$A$1:$AT$68,Results!$C33,FALSE)),"",IF(HLOOKUP(T$2,Monitoring_eng!$A$1:$AT$68,Results!$C33,FALSE)=$I33,$P33,IF(HLOOKUP(T$2,Monitoring_eng!$A$1:$AT$68,Results!$C33,FALSE)=$K33,$Q33,IF(HLOOKUP(T$2,Monitoring_eng!$A$1:$AT$68,Results!$C33,FALSE)=$M33,$R33,IF(HLOOKUP(T$2,Monitoring_eng!$A$1:$AT$68,Results!$C33,FALSE)=$O33,$S33,"CHYBA")))))</f>
        <v>2</v>
      </c>
      <c r="U33" s="22">
        <f>IF(ISBLANK(HLOOKUP(U$2,Monitoring_eng!$A$1:$AT$68,Results!$C33,FALSE)),"",IF(HLOOKUP(U$2,Monitoring_eng!$A$1:$AT$68,Results!$C33,FALSE)=$I33,$P33,IF(HLOOKUP(U$2,Monitoring_eng!$A$1:$AT$68,Results!$C33,FALSE)=$K33,$Q33,IF(HLOOKUP(U$2,Monitoring_eng!$A$1:$AT$68,Results!$C33,FALSE)=$M33,$R33,IF(HLOOKUP(U$2,Monitoring_eng!$A$1:$AT$68,Results!$C33,FALSE)=$O33,$S33,"CHYBA")))))</f>
        <v>1</v>
      </c>
      <c r="V33" s="22">
        <f>IF(ISBLANK(HLOOKUP(V$2,Monitoring_eng!$A$1:$AT$68,Results!$C33,FALSE)),"",IF(HLOOKUP(V$2,Monitoring_eng!$A$1:$AT$68,Results!$C33,FALSE)=$I33,$P33,IF(HLOOKUP(V$2,Monitoring_eng!$A$1:$AT$68,Results!$C33,FALSE)=$K33,$Q33,IF(HLOOKUP(V$2,Monitoring_eng!$A$1:$AT$68,Results!$C33,FALSE)=$M33,$R33,IF(HLOOKUP(V$2,Monitoring_eng!$A$1:$AT$68,Results!$C33,FALSE)=$O33,$S33,"CHYBA")))))</f>
        <v>2</v>
      </c>
      <c r="W33" s="22">
        <f>IF(ISBLANK(HLOOKUP(W$2,Monitoring_eng!$A$1:$AT$68,Results!$C33,FALSE)),"",IF(HLOOKUP(W$2,Monitoring_eng!$A$1:$AT$68,Results!$C33,FALSE)=$I33,$P33,IF(HLOOKUP(W$2,Monitoring_eng!$A$1:$AT$68,Results!$C33,FALSE)=$K33,$Q33,IF(HLOOKUP(W$2,Monitoring_eng!$A$1:$AT$68,Results!$C33,FALSE)=$M33,$R33,IF(HLOOKUP(W$2,Monitoring_eng!$A$1:$AT$68,Results!$C33,FALSE)=$O33,$S33,"CHYBA")))))</f>
        <v>0</v>
      </c>
      <c r="X33" s="22">
        <f>IF(ISBLANK(HLOOKUP(X$2,Monitoring_eng!$A$1:$AT$68,Results!$C33,FALSE)),"",IF(HLOOKUP(X$2,Monitoring_eng!$A$1:$AT$68,Results!$C33,FALSE)=$I33,$P33,IF(HLOOKUP(X$2,Monitoring_eng!$A$1:$AT$68,Results!$C33,FALSE)=$K33,$Q33,IF(HLOOKUP(X$2,Monitoring_eng!$A$1:$AT$68,Results!$C33,FALSE)=$M33,$R33,IF(HLOOKUP(X$2,Monitoring_eng!$A$1:$AT$68,Results!$C33,FALSE)=$O33,$S33,"CHYBA")))))</f>
        <v>0</v>
      </c>
      <c r="Y33" s="22">
        <f>IF(ISBLANK(HLOOKUP(Y$2,Monitoring_eng!$A$1:$AT$68,Results!$C33,FALSE)),"",IF(HLOOKUP(Y$2,Monitoring_eng!$A$1:$AT$68,Results!$C33,FALSE)=$I33,$P33,IF(HLOOKUP(Y$2,Monitoring_eng!$A$1:$AT$68,Results!$C33,FALSE)=$K33,$Q33,IF(HLOOKUP(Y$2,Monitoring_eng!$A$1:$AT$68,Results!$C33,FALSE)=$M33,$R33,IF(HLOOKUP(Y$2,Monitoring_eng!$A$1:$AT$68,Results!$C33,FALSE)=$O33,$S33,"CHYBA")))))</f>
        <v>2</v>
      </c>
      <c r="Z33" s="22">
        <f>IF(ISBLANK(HLOOKUP(Z$2,Monitoring_eng!$A$1:$AT$68,Results!$C33,FALSE)),"",IF(HLOOKUP(Z$2,Monitoring_eng!$A$1:$AT$68,Results!$C33,FALSE)=$I33,$P33,IF(HLOOKUP(Z$2,Monitoring_eng!$A$1:$AT$68,Results!$C33,FALSE)=$K33,$Q33,IF(HLOOKUP(Z$2,Monitoring_eng!$A$1:$AT$68,Results!$C33,FALSE)=$M33,$R33,IF(HLOOKUP(Z$2,Monitoring_eng!$A$1:$AT$68,Results!$C33,FALSE)=$O33,$S33,"CHYBA")))))</f>
        <v>0</v>
      </c>
      <c r="AA33" s="22">
        <f>IF(ISBLANK(HLOOKUP(AA$2,Monitoring_eng!$A$1:$AT$68,Results!$C33,FALSE)),"",IF(HLOOKUP(AA$2,Monitoring_eng!$A$1:$AT$68,Results!$C33,FALSE)=$I33,$P33,IF(HLOOKUP(AA$2,Monitoring_eng!$A$1:$AT$68,Results!$C33,FALSE)=$K33,$Q33,IF(HLOOKUP(AA$2,Monitoring_eng!$A$1:$AT$68,Results!$C33,FALSE)=$M33,$R33,IF(HLOOKUP(AA$2,Monitoring_eng!$A$1:$AT$68,Results!$C33,FALSE)=$O33,$S33,"CHYBA")))))</f>
        <v>0</v>
      </c>
      <c r="AB33" s="22">
        <f>IF(ISBLANK(HLOOKUP(AB$2,Monitoring_eng!$A$1:$AT$68,Results!$C33,FALSE)),"",IF(HLOOKUP(AB$2,Monitoring_eng!$A$1:$AT$68,Results!$C33,FALSE)=$I33,$P33,IF(HLOOKUP(AB$2,Monitoring_eng!$A$1:$AT$68,Results!$C33,FALSE)=$K33,$Q33,IF(HLOOKUP(AB$2,Monitoring_eng!$A$1:$AT$68,Results!$C33,FALSE)=$M33,$R33,IF(HLOOKUP(AB$2,Monitoring_eng!$A$1:$AT$68,Results!$C33,FALSE)=$O33,$S33,"CHYBA")))))</f>
        <v>2</v>
      </c>
      <c r="AC33" s="22">
        <f>IF(ISBLANK(HLOOKUP(AC$2,Monitoring_eng!$A$1:$AT$68,Results!$C33,FALSE)),"",IF(HLOOKUP(AC$2,Monitoring_eng!$A$1:$AT$68,Results!$C33,FALSE)=$I33,$P33,IF(HLOOKUP(AC$2,Monitoring_eng!$A$1:$AT$68,Results!$C33,FALSE)=$K33,$Q33,IF(HLOOKUP(AC$2,Monitoring_eng!$A$1:$AT$68,Results!$C33,FALSE)=$M33,$R33,IF(HLOOKUP(AC$2,Monitoring_eng!$A$1:$AT$68,Results!$C33,FALSE)=$O33,$S33,"CHYBA")))))</f>
        <v>2</v>
      </c>
      <c r="AD33" s="22">
        <f>IF(ISBLANK(HLOOKUP(AD$2,Monitoring_eng!$A$1:$AT$68,Results!$C33,FALSE)),"",IF(HLOOKUP(AD$2,Monitoring_eng!$A$1:$AT$68,Results!$C33,FALSE)=$I33,$P33,IF(HLOOKUP(AD$2,Monitoring_eng!$A$1:$AT$68,Results!$C33,FALSE)=$K33,$Q33,IF(HLOOKUP(AD$2,Monitoring_eng!$A$1:$AT$68,Results!$C33,FALSE)=$M33,$R33,IF(HLOOKUP(AD$2,Monitoring_eng!$A$1:$AT$68,Results!$C33,FALSE)=$O33,$S33,"CHYBA")))))</f>
        <v>2</v>
      </c>
      <c r="AE33" s="22">
        <f>IF(ISBLANK(HLOOKUP(AE$2,Monitoring_eng!$A$1:$AT$68,Results!$C33,FALSE)),"",IF(HLOOKUP(AE$2,Monitoring_eng!$A$1:$AT$68,Results!$C33,FALSE)=$I33,$P33,IF(HLOOKUP(AE$2,Monitoring_eng!$A$1:$AT$68,Results!$C33,FALSE)=$K33,$Q33,IF(HLOOKUP(AE$2,Monitoring_eng!$A$1:$AT$68,Results!$C33,FALSE)=$M33,$R33,IF(HLOOKUP(AE$2,Monitoring_eng!$A$1:$AT$68,Results!$C33,FALSE)=$O33,$S33,"CHYBA")))))</f>
        <v>2</v>
      </c>
      <c r="AF33" s="22">
        <f>IF(ISBLANK(HLOOKUP(AF$2,Monitoring_eng!$A$1:$AT$68,Results!$C33,FALSE)),"",IF(HLOOKUP(AF$2,Monitoring_eng!$A$1:$AT$68,Results!$C33,FALSE)=$I33,$P33,IF(HLOOKUP(AF$2,Monitoring_eng!$A$1:$AT$68,Results!$C33,FALSE)=$K33,$Q33,IF(HLOOKUP(AF$2,Monitoring_eng!$A$1:$AT$68,Results!$C33,FALSE)=$M33,$R33,IF(HLOOKUP(AF$2,Monitoring_eng!$A$1:$AT$68,Results!$C33,FALSE)=$O33,$S33,"CHYBA")))))</f>
        <v>2</v>
      </c>
      <c r="AG33" s="22">
        <f>IF(ISBLANK(HLOOKUP(AG$2,Monitoring_eng!$A$1:$AT$68,Results!$C33,FALSE)),"",IF(HLOOKUP(AG$2,Monitoring_eng!$A$1:$AT$68,Results!$C33,FALSE)=$I33,$P33,IF(HLOOKUP(AG$2,Monitoring_eng!$A$1:$AT$68,Results!$C33,FALSE)=$K33,$Q33,IF(HLOOKUP(AG$2,Monitoring_eng!$A$1:$AT$68,Results!$C33,FALSE)=$M33,$R33,IF(HLOOKUP(AG$2,Monitoring_eng!$A$1:$AT$68,Results!$C33,FALSE)=$O33,$S33,"CHYBA")))))</f>
        <v>2</v>
      </c>
      <c r="AH33" s="22">
        <f>IF(ISBLANK(HLOOKUP(AH$2,Monitoring_eng!$A$1:$AT$68,Results!$C33,FALSE)),"",IF(HLOOKUP(AH$2,Monitoring_eng!$A$1:$AT$68,Results!$C33,FALSE)=$I33,$P33,IF(HLOOKUP(AH$2,Monitoring_eng!$A$1:$AT$68,Results!$C33,FALSE)=$K33,$Q33,IF(HLOOKUP(AH$2,Monitoring_eng!$A$1:$AT$68,Results!$C33,FALSE)=$M33,$R33,IF(HLOOKUP(AH$2,Monitoring_eng!$A$1:$AT$68,Results!$C33,FALSE)=$O33,$S33,"CHYBA")))))</f>
        <v>2</v>
      </c>
      <c r="AI33" s="22">
        <f>IF(ISBLANK(HLOOKUP(AI$2,Monitoring_eng!$A$1:$AT$68,Results!$C33,FALSE)),"",IF(HLOOKUP(AI$2,Monitoring_eng!$A$1:$AT$68,Results!$C33,FALSE)=$I33,$P33,IF(HLOOKUP(AI$2,Monitoring_eng!$A$1:$AT$68,Results!$C33,FALSE)=$K33,$Q33,IF(HLOOKUP(AI$2,Monitoring_eng!$A$1:$AT$68,Results!$C33,FALSE)=$M33,$R33,IF(HLOOKUP(AI$2,Monitoring_eng!$A$1:$AT$68,Results!$C33,FALSE)=$O33,$S33,"CHYBA")))))</f>
        <v>2</v>
      </c>
      <c r="AJ33" s="22">
        <f>IF(ISBLANK(HLOOKUP(AJ$2,Monitoring_eng!$A$1:$AT$68,Results!$C33,FALSE)),"",IF(HLOOKUP(AJ$2,Monitoring_eng!$A$1:$AT$68,Results!$C33,FALSE)=$I33,$P33,IF(HLOOKUP(AJ$2,Monitoring_eng!$A$1:$AT$68,Results!$C33,FALSE)=$K33,$Q33,IF(HLOOKUP(AJ$2,Monitoring_eng!$A$1:$AT$68,Results!$C33,FALSE)=$M33,$R33,IF(HLOOKUP(AJ$2,Monitoring_eng!$A$1:$AT$68,Results!$C33,FALSE)=$O33,$S33,"CHYBA")))))</f>
        <v>1</v>
      </c>
      <c r="AK33" s="22">
        <f>IF(ISBLANK(HLOOKUP(AK$2,Monitoring_eng!$A$1:$AT$68,Results!$C33,FALSE)),"",IF(HLOOKUP(AK$2,Monitoring_eng!$A$1:$AT$68,Results!$C33,FALSE)=$I33,$P33,IF(HLOOKUP(AK$2,Monitoring_eng!$A$1:$AT$68,Results!$C33,FALSE)=$K33,$Q33,IF(HLOOKUP(AK$2,Monitoring_eng!$A$1:$AT$68,Results!$C33,FALSE)=$M33,$R33,IF(HLOOKUP(AK$2,Monitoring_eng!$A$1:$AT$68,Results!$C33,FALSE)=$O33,$S33,"CHYBA")))))</f>
        <v>0</v>
      </c>
      <c r="AL33" s="22">
        <f>IF(ISBLANK(HLOOKUP(AL$2,Monitoring_eng!$A$1:$AT$68,Results!$C33,FALSE)),"",IF(HLOOKUP(AL$2,Monitoring_eng!$A$1:$AT$68,Results!$C33,FALSE)=$I33,$P33,IF(HLOOKUP(AL$2,Monitoring_eng!$A$1:$AT$68,Results!$C33,FALSE)=$K33,$Q33,IF(HLOOKUP(AL$2,Monitoring_eng!$A$1:$AT$68,Results!$C33,FALSE)=$M33,$R33,IF(HLOOKUP(AL$2,Monitoring_eng!$A$1:$AT$68,Results!$C33,FALSE)=$O33,$S33,"CHYBA")))))</f>
        <v>2</v>
      </c>
      <c r="AM33" s="22">
        <f>IF(ISBLANK(HLOOKUP(AM$2,Monitoring_eng!$A$1:$AT$68,Results!$C33,FALSE)),"",IF(HLOOKUP(AM$2,Monitoring_eng!$A$1:$AT$68,Results!$C33,FALSE)=$I33,$P33,IF(HLOOKUP(AM$2,Monitoring_eng!$A$1:$AT$68,Results!$C33,FALSE)=$K33,$Q33,IF(HLOOKUP(AM$2,Monitoring_eng!$A$1:$AT$68,Results!$C33,FALSE)=$M33,$R33,IF(HLOOKUP(AM$2,Monitoring_eng!$A$1:$AT$68,Results!$C33,FALSE)=$O33,$S33,"CHYBA")))))</f>
        <v>0</v>
      </c>
      <c r="AN33" s="22">
        <f>IF(ISBLANK(HLOOKUP(AN$2,Monitoring_eng!$A$1:$AT$68,Results!$C33,FALSE)),"",IF(HLOOKUP(AN$2,Monitoring_eng!$A$1:$AT$68,Results!$C33,FALSE)=$I33,$P33,IF(HLOOKUP(AN$2,Monitoring_eng!$A$1:$AT$68,Results!$C33,FALSE)=$K33,$Q33,IF(HLOOKUP(AN$2,Monitoring_eng!$A$1:$AT$68,Results!$C33,FALSE)=$M33,$R33,IF(HLOOKUP(AN$2,Monitoring_eng!$A$1:$AT$68,Results!$C33,FALSE)=$O33,$S33,"CHYBA")))))</f>
        <v>0</v>
      </c>
      <c r="AO33" s="22">
        <f>IF(ISBLANK(HLOOKUP(AO$2,Monitoring_eng!$A$1:$AT$68,Results!$C33,FALSE)),"",IF(HLOOKUP(AO$2,Monitoring_eng!$A$1:$AT$68,Results!$C33,FALSE)=$I33,$P33,IF(HLOOKUP(AO$2,Monitoring_eng!$A$1:$AT$68,Results!$C33,FALSE)=$K33,$Q33,IF(HLOOKUP(AO$2,Monitoring_eng!$A$1:$AT$68,Results!$C33,FALSE)=$M33,$R33,IF(HLOOKUP(AO$2,Monitoring_eng!$A$1:$AT$68,Results!$C33,FALSE)=$O33,$S33,"CHYBA")))))</f>
        <v>0</v>
      </c>
    </row>
    <row r="34" spans="1:41" x14ac:dyDescent="0.3">
      <c r="A34" s="22" t="s">
        <v>419</v>
      </c>
      <c r="B34" s="22" t="s">
        <v>156</v>
      </c>
      <c r="C34" s="22">
        <v>33</v>
      </c>
      <c r="D34" s="25" t="s">
        <v>157</v>
      </c>
      <c r="E34" s="25" t="s">
        <v>330</v>
      </c>
      <c r="F34" s="49" t="s">
        <v>415</v>
      </c>
      <c r="G34" s="38">
        <v>3</v>
      </c>
      <c r="H34" s="22" t="s">
        <v>296</v>
      </c>
      <c r="I34" s="22" t="s">
        <v>49</v>
      </c>
      <c r="J34" s="22" t="s">
        <v>295</v>
      </c>
      <c r="K34" s="22" t="s">
        <v>48</v>
      </c>
      <c r="L34" s="22" t="s">
        <v>310</v>
      </c>
      <c r="M34" s="22" t="s">
        <v>95</v>
      </c>
      <c r="N34" s="22" t="s">
        <v>385</v>
      </c>
      <c r="O34" s="22" t="s">
        <v>385</v>
      </c>
      <c r="P34" s="22">
        <f t="shared" si="0"/>
        <v>3</v>
      </c>
      <c r="Q34" s="22">
        <v>0</v>
      </c>
      <c r="R34" s="22">
        <f t="shared" si="1"/>
        <v>1.5</v>
      </c>
      <c r="S34" s="22" t="s">
        <v>385</v>
      </c>
      <c r="T34" s="22">
        <f>IF(ISBLANK(HLOOKUP(T$2,Monitoring_eng!$A$1:$AT$68,Results!$C34,FALSE)),"",IF(HLOOKUP(T$2,Monitoring_eng!$A$1:$AT$68,Results!$C34,FALSE)=$I34,$P34,IF(HLOOKUP(T$2,Monitoring_eng!$A$1:$AT$68,Results!$C34,FALSE)=$K34,$Q34,IF(HLOOKUP(T$2,Monitoring_eng!$A$1:$AT$68,Results!$C34,FALSE)=$M34,$R34,IF(HLOOKUP(T$2,Monitoring_eng!$A$1:$AT$68,Results!$C34,FALSE)=$O34,$S34,"CHYBA")))))</f>
        <v>3</v>
      </c>
      <c r="U34" s="22">
        <f>IF(ISBLANK(HLOOKUP(U$2,Monitoring_eng!$A$1:$AT$68,Results!$C34,FALSE)),"",IF(HLOOKUP(U$2,Monitoring_eng!$A$1:$AT$68,Results!$C34,FALSE)=$I34,$P34,IF(HLOOKUP(U$2,Monitoring_eng!$A$1:$AT$68,Results!$C34,FALSE)=$K34,$Q34,IF(HLOOKUP(U$2,Monitoring_eng!$A$1:$AT$68,Results!$C34,FALSE)=$M34,$R34,IF(HLOOKUP(U$2,Monitoring_eng!$A$1:$AT$68,Results!$C34,FALSE)=$O34,$S34,"CHYBA")))))</f>
        <v>0</v>
      </c>
      <c r="V34" s="22">
        <f>IF(ISBLANK(HLOOKUP(V$2,Monitoring_eng!$A$1:$AT$68,Results!$C34,FALSE)),"",IF(HLOOKUP(V$2,Monitoring_eng!$A$1:$AT$68,Results!$C34,FALSE)=$I34,$P34,IF(HLOOKUP(V$2,Monitoring_eng!$A$1:$AT$68,Results!$C34,FALSE)=$K34,$Q34,IF(HLOOKUP(V$2,Monitoring_eng!$A$1:$AT$68,Results!$C34,FALSE)=$M34,$R34,IF(HLOOKUP(V$2,Monitoring_eng!$A$1:$AT$68,Results!$C34,FALSE)=$O34,$S34,"CHYBA")))))</f>
        <v>3</v>
      </c>
      <c r="W34" s="22">
        <f>IF(ISBLANK(HLOOKUP(W$2,Monitoring_eng!$A$1:$AT$68,Results!$C34,FALSE)),"",IF(HLOOKUP(W$2,Monitoring_eng!$A$1:$AT$68,Results!$C34,FALSE)=$I34,$P34,IF(HLOOKUP(W$2,Monitoring_eng!$A$1:$AT$68,Results!$C34,FALSE)=$K34,$Q34,IF(HLOOKUP(W$2,Monitoring_eng!$A$1:$AT$68,Results!$C34,FALSE)=$M34,$R34,IF(HLOOKUP(W$2,Monitoring_eng!$A$1:$AT$68,Results!$C34,FALSE)=$O34,$S34,"CHYBA")))))</f>
        <v>0</v>
      </c>
      <c r="X34" s="22">
        <f>IF(ISBLANK(HLOOKUP(X$2,Monitoring_eng!$A$1:$AT$68,Results!$C34,FALSE)),"",IF(HLOOKUP(X$2,Monitoring_eng!$A$1:$AT$68,Results!$C34,FALSE)=$I34,$P34,IF(HLOOKUP(X$2,Monitoring_eng!$A$1:$AT$68,Results!$C34,FALSE)=$K34,$Q34,IF(HLOOKUP(X$2,Monitoring_eng!$A$1:$AT$68,Results!$C34,FALSE)=$M34,$R34,IF(HLOOKUP(X$2,Monitoring_eng!$A$1:$AT$68,Results!$C34,FALSE)=$O34,$S34,"CHYBA")))))</f>
        <v>0</v>
      </c>
      <c r="Y34" s="22">
        <f>IF(ISBLANK(HLOOKUP(Y$2,Monitoring_eng!$A$1:$AT$68,Results!$C34,FALSE)),"",IF(HLOOKUP(Y$2,Monitoring_eng!$A$1:$AT$68,Results!$C34,FALSE)=$I34,$P34,IF(HLOOKUP(Y$2,Monitoring_eng!$A$1:$AT$68,Results!$C34,FALSE)=$K34,$Q34,IF(HLOOKUP(Y$2,Monitoring_eng!$A$1:$AT$68,Results!$C34,FALSE)=$M34,$R34,IF(HLOOKUP(Y$2,Monitoring_eng!$A$1:$AT$68,Results!$C34,FALSE)=$O34,$S34,"CHYBA")))))</f>
        <v>3</v>
      </c>
      <c r="Z34" s="22">
        <f>IF(ISBLANK(HLOOKUP(Z$2,Monitoring_eng!$A$1:$AT$68,Results!$C34,FALSE)),"",IF(HLOOKUP(Z$2,Monitoring_eng!$A$1:$AT$68,Results!$C34,FALSE)=$I34,$P34,IF(HLOOKUP(Z$2,Monitoring_eng!$A$1:$AT$68,Results!$C34,FALSE)=$K34,$Q34,IF(HLOOKUP(Z$2,Monitoring_eng!$A$1:$AT$68,Results!$C34,FALSE)=$M34,$R34,IF(HLOOKUP(Z$2,Monitoring_eng!$A$1:$AT$68,Results!$C34,FALSE)=$O34,$S34,"CHYBA")))))</f>
        <v>0</v>
      </c>
      <c r="AA34" s="22">
        <f>IF(ISBLANK(HLOOKUP(AA$2,Monitoring_eng!$A$1:$AT$68,Results!$C34,FALSE)),"",IF(HLOOKUP(AA$2,Monitoring_eng!$A$1:$AT$68,Results!$C34,FALSE)=$I34,$P34,IF(HLOOKUP(AA$2,Monitoring_eng!$A$1:$AT$68,Results!$C34,FALSE)=$K34,$Q34,IF(HLOOKUP(AA$2,Monitoring_eng!$A$1:$AT$68,Results!$C34,FALSE)=$M34,$R34,IF(HLOOKUP(AA$2,Monitoring_eng!$A$1:$AT$68,Results!$C34,FALSE)=$O34,$S34,"CHYBA")))))</f>
        <v>0</v>
      </c>
      <c r="AB34" s="22">
        <f>IF(ISBLANK(HLOOKUP(AB$2,Monitoring_eng!$A$1:$AT$68,Results!$C34,FALSE)),"",IF(HLOOKUP(AB$2,Monitoring_eng!$A$1:$AT$68,Results!$C34,FALSE)=$I34,$P34,IF(HLOOKUP(AB$2,Monitoring_eng!$A$1:$AT$68,Results!$C34,FALSE)=$K34,$Q34,IF(HLOOKUP(AB$2,Monitoring_eng!$A$1:$AT$68,Results!$C34,FALSE)=$M34,$R34,IF(HLOOKUP(AB$2,Monitoring_eng!$A$1:$AT$68,Results!$C34,FALSE)=$O34,$S34,"CHYBA")))))</f>
        <v>3</v>
      </c>
      <c r="AC34" s="22">
        <f>IF(ISBLANK(HLOOKUP(AC$2,Monitoring_eng!$A$1:$AT$68,Results!$C34,FALSE)),"",IF(HLOOKUP(AC$2,Monitoring_eng!$A$1:$AT$68,Results!$C34,FALSE)=$I34,$P34,IF(HLOOKUP(AC$2,Monitoring_eng!$A$1:$AT$68,Results!$C34,FALSE)=$K34,$Q34,IF(HLOOKUP(AC$2,Monitoring_eng!$A$1:$AT$68,Results!$C34,FALSE)=$M34,$R34,IF(HLOOKUP(AC$2,Monitoring_eng!$A$1:$AT$68,Results!$C34,FALSE)=$O34,$S34,"CHYBA")))))</f>
        <v>3</v>
      </c>
      <c r="AD34" s="22">
        <f>IF(ISBLANK(HLOOKUP(AD$2,Monitoring_eng!$A$1:$AT$68,Results!$C34,FALSE)),"",IF(HLOOKUP(AD$2,Monitoring_eng!$A$1:$AT$68,Results!$C34,FALSE)=$I34,$P34,IF(HLOOKUP(AD$2,Monitoring_eng!$A$1:$AT$68,Results!$C34,FALSE)=$K34,$Q34,IF(HLOOKUP(AD$2,Monitoring_eng!$A$1:$AT$68,Results!$C34,FALSE)=$M34,$R34,IF(HLOOKUP(AD$2,Monitoring_eng!$A$1:$AT$68,Results!$C34,FALSE)=$O34,$S34,"CHYBA")))))</f>
        <v>3</v>
      </c>
      <c r="AE34" s="22">
        <f>IF(ISBLANK(HLOOKUP(AE$2,Monitoring_eng!$A$1:$AT$68,Results!$C34,FALSE)),"",IF(HLOOKUP(AE$2,Monitoring_eng!$A$1:$AT$68,Results!$C34,FALSE)=$I34,$P34,IF(HLOOKUP(AE$2,Monitoring_eng!$A$1:$AT$68,Results!$C34,FALSE)=$K34,$Q34,IF(HLOOKUP(AE$2,Monitoring_eng!$A$1:$AT$68,Results!$C34,FALSE)=$M34,$R34,IF(HLOOKUP(AE$2,Monitoring_eng!$A$1:$AT$68,Results!$C34,FALSE)=$O34,$S34,"CHYBA")))))</f>
        <v>3</v>
      </c>
      <c r="AF34" s="22">
        <f>IF(ISBLANK(HLOOKUP(AF$2,Monitoring_eng!$A$1:$AT$68,Results!$C34,FALSE)),"",IF(HLOOKUP(AF$2,Monitoring_eng!$A$1:$AT$68,Results!$C34,FALSE)=$I34,$P34,IF(HLOOKUP(AF$2,Monitoring_eng!$A$1:$AT$68,Results!$C34,FALSE)=$K34,$Q34,IF(HLOOKUP(AF$2,Monitoring_eng!$A$1:$AT$68,Results!$C34,FALSE)=$M34,$R34,IF(HLOOKUP(AF$2,Monitoring_eng!$A$1:$AT$68,Results!$C34,FALSE)=$O34,$S34,"CHYBA")))))</f>
        <v>3</v>
      </c>
      <c r="AG34" s="22">
        <f>IF(ISBLANK(HLOOKUP(AG$2,Monitoring_eng!$A$1:$AT$68,Results!$C34,FALSE)),"",IF(HLOOKUP(AG$2,Monitoring_eng!$A$1:$AT$68,Results!$C34,FALSE)=$I34,$P34,IF(HLOOKUP(AG$2,Monitoring_eng!$A$1:$AT$68,Results!$C34,FALSE)=$K34,$Q34,IF(HLOOKUP(AG$2,Monitoring_eng!$A$1:$AT$68,Results!$C34,FALSE)=$M34,$R34,IF(HLOOKUP(AG$2,Monitoring_eng!$A$1:$AT$68,Results!$C34,FALSE)=$O34,$S34,"CHYBA")))))</f>
        <v>3</v>
      </c>
      <c r="AH34" s="22">
        <f>IF(ISBLANK(HLOOKUP(AH$2,Monitoring_eng!$A$1:$AT$68,Results!$C34,FALSE)),"",IF(HLOOKUP(AH$2,Monitoring_eng!$A$1:$AT$68,Results!$C34,FALSE)=$I34,$P34,IF(HLOOKUP(AH$2,Monitoring_eng!$A$1:$AT$68,Results!$C34,FALSE)=$K34,$Q34,IF(HLOOKUP(AH$2,Monitoring_eng!$A$1:$AT$68,Results!$C34,FALSE)=$M34,$R34,IF(HLOOKUP(AH$2,Monitoring_eng!$A$1:$AT$68,Results!$C34,FALSE)=$O34,$S34,"CHYBA")))))</f>
        <v>0</v>
      </c>
      <c r="AI34" s="22">
        <f>IF(ISBLANK(HLOOKUP(AI$2,Monitoring_eng!$A$1:$AT$68,Results!$C34,FALSE)),"",IF(HLOOKUP(AI$2,Monitoring_eng!$A$1:$AT$68,Results!$C34,FALSE)=$I34,$P34,IF(HLOOKUP(AI$2,Monitoring_eng!$A$1:$AT$68,Results!$C34,FALSE)=$K34,$Q34,IF(HLOOKUP(AI$2,Monitoring_eng!$A$1:$AT$68,Results!$C34,FALSE)=$M34,$R34,IF(HLOOKUP(AI$2,Monitoring_eng!$A$1:$AT$68,Results!$C34,FALSE)=$O34,$S34,"CHYBA")))))</f>
        <v>0</v>
      </c>
      <c r="AJ34" s="22">
        <f>IF(ISBLANK(HLOOKUP(AJ$2,Monitoring_eng!$A$1:$AT$68,Results!$C34,FALSE)),"",IF(HLOOKUP(AJ$2,Monitoring_eng!$A$1:$AT$68,Results!$C34,FALSE)=$I34,$P34,IF(HLOOKUP(AJ$2,Monitoring_eng!$A$1:$AT$68,Results!$C34,FALSE)=$K34,$Q34,IF(HLOOKUP(AJ$2,Monitoring_eng!$A$1:$AT$68,Results!$C34,FALSE)=$M34,$R34,IF(HLOOKUP(AJ$2,Monitoring_eng!$A$1:$AT$68,Results!$C34,FALSE)=$O34,$S34,"CHYBA")))))</f>
        <v>0</v>
      </c>
      <c r="AK34" s="22">
        <f>IF(ISBLANK(HLOOKUP(AK$2,Monitoring_eng!$A$1:$AT$68,Results!$C34,FALSE)),"",IF(HLOOKUP(AK$2,Monitoring_eng!$A$1:$AT$68,Results!$C34,FALSE)=$I34,$P34,IF(HLOOKUP(AK$2,Monitoring_eng!$A$1:$AT$68,Results!$C34,FALSE)=$K34,$Q34,IF(HLOOKUP(AK$2,Monitoring_eng!$A$1:$AT$68,Results!$C34,FALSE)=$M34,$R34,IF(HLOOKUP(AK$2,Monitoring_eng!$A$1:$AT$68,Results!$C34,FALSE)=$O34,$S34,"CHYBA")))))</f>
        <v>0</v>
      </c>
      <c r="AL34" s="22">
        <f>IF(ISBLANK(HLOOKUP(AL$2,Monitoring_eng!$A$1:$AT$68,Results!$C34,FALSE)),"",IF(HLOOKUP(AL$2,Monitoring_eng!$A$1:$AT$68,Results!$C34,FALSE)=$I34,$P34,IF(HLOOKUP(AL$2,Monitoring_eng!$A$1:$AT$68,Results!$C34,FALSE)=$K34,$Q34,IF(HLOOKUP(AL$2,Monitoring_eng!$A$1:$AT$68,Results!$C34,FALSE)=$M34,$R34,IF(HLOOKUP(AL$2,Monitoring_eng!$A$1:$AT$68,Results!$C34,FALSE)=$O34,$S34,"CHYBA")))))</f>
        <v>3</v>
      </c>
      <c r="AM34" s="22">
        <f>IF(ISBLANK(HLOOKUP(AM$2,Monitoring_eng!$A$1:$AT$68,Results!$C34,FALSE)),"",IF(HLOOKUP(AM$2,Monitoring_eng!$A$1:$AT$68,Results!$C34,FALSE)=$I34,$P34,IF(HLOOKUP(AM$2,Monitoring_eng!$A$1:$AT$68,Results!$C34,FALSE)=$K34,$Q34,IF(HLOOKUP(AM$2,Monitoring_eng!$A$1:$AT$68,Results!$C34,FALSE)=$M34,$R34,IF(HLOOKUP(AM$2,Monitoring_eng!$A$1:$AT$68,Results!$C34,FALSE)=$O34,$S34,"CHYBA")))))</f>
        <v>0</v>
      </c>
      <c r="AN34" s="22">
        <f>IF(ISBLANK(HLOOKUP(AN$2,Monitoring_eng!$A$1:$AT$68,Results!$C34,FALSE)),"",IF(HLOOKUP(AN$2,Monitoring_eng!$A$1:$AT$68,Results!$C34,FALSE)=$I34,$P34,IF(HLOOKUP(AN$2,Monitoring_eng!$A$1:$AT$68,Results!$C34,FALSE)=$K34,$Q34,IF(HLOOKUP(AN$2,Monitoring_eng!$A$1:$AT$68,Results!$C34,FALSE)=$M34,$R34,IF(HLOOKUP(AN$2,Monitoring_eng!$A$1:$AT$68,Results!$C34,FALSE)=$O34,$S34,"CHYBA")))))</f>
        <v>0</v>
      </c>
      <c r="AO34" s="22">
        <f>IF(ISBLANK(HLOOKUP(AO$2,Monitoring_eng!$A$1:$AT$68,Results!$C34,FALSE)),"",IF(HLOOKUP(AO$2,Monitoring_eng!$A$1:$AT$68,Results!$C34,FALSE)=$I34,$P34,IF(HLOOKUP(AO$2,Monitoring_eng!$A$1:$AT$68,Results!$C34,FALSE)=$K34,$Q34,IF(HLOOKUP(AO$2,Monitoring_eng!$A$1:$AT$68,Results!$C34,FALSE)=$M34,$R34,IF(HLOOKUP(AO$2,Monitoring_eng!$A$1:$AT$68,Results!$C34,FALSE)=$O34,$S34,"CHYBA")))))</f>
        <v>0</v>
      </c>
    </row>
    <row r="35" spans="1:41" x14ac:dyDescent="0.3">
      <c r="A35" s="22" t="s">
        <v>420</v>
      </c>
      <c r="B35" s="22" t="s">
        <v>158</v>
      </c>
      <c r="C35" s="22">
        <v>34</v>
      </c>
      <c r="D35" s="25" t="s">
        <v>159</v>
      </c>
      <c r="E35" s="25" t="s">
        <v>331</v>
      </c>
      <c r="F35" s="49" t="s">
        <v>415</v>
      </c>
      <c r="G35" s="38">
        <v>3</v>
      </c>
      <c r="H35" s="22" t="s">
        <v>296</v>
      </c>
      <c r="I35" s="22" t="s">
        <v>49</v>
      </c>
      <c r="J35" s="22" t="s">
        <v>295</v>
      </c>
      <c r="K35" s="22" t="s">
        <v>48</v>
      </c>
      <c r="L35" s="22" t="s">
        <v>310</v>
      </c>
      <c r="M35" s="22" t="s">
        <v>95</v>
      </c>
      <c r="N35" s="22" t="s">
        <v>385</v>
      </c>
      <c r="O35" s="22" t="s">
        <v>385</v>
      </c>
      <c r="P35" s="22">
        <f t="shared" si="0"/>
        <v>3</v>
      </c>
      <c r="Q35" s="22">
        <v>0</v>
      </c>
      <c r="R35" s="22">
        <f t="shared" si="1"/>
        <v>1.5</v>
      </c>
      <c r="S35" s="22" t="s">
        <v>385</v>
      </c>
      <c r="T35" s="22">
        <f>IF(ISBLANK(HLOOKUP(T$2,Monitoring_eng!$A$1:$AT$68,Results!$C35,FALSE)),"",IF(HLOOKUP(T$2,Monitoring_eng!$A$1:$AT$68,Results!$C35,FALSE)=$I35,$P35,IF(HLOOKUP(T$2,Monitoring_eng!$A$1:$AT$68,Results!$C35,FALSE)=$K35,$Q35,IF(HLOOKUP(T$2,Monitoring_eng!$A$1:$AT$68,Results!$C35,FALSE)=$M35,$R35,IF(HLOOKUP(T$2,Monitoring_eng!$A$1:$AT$68,Results!$C35,FALSE)=$O35,$S35,"CHYBA")))))</f>
        <v>3</v>
      </c>
      <c r="U35" s="22">
        <f>IF(ISBLANK(HLOOKUP(U$2,Monitoring_eng!$A$1:$AT$68,Results!$C35,FALSE)),"",IF(HLOOKUP(U$2,Monitoring_eng!$A$1:$AT$68,Results!$C35,FALSE)=$I35,$P35,IF(HLOOKUP(U$2,Monitoring_eng!$A$1:$AT$68,Results!$C35,FALSE)=$K35,$Q35,IF(HLOOKUP(U$2,Monitoring_eng!$A$1:$AT$68,Results!$C35,FALSE)=$M35,$R35,IF(HLOOKUP(U$2,Monitoring_eng!$A$1:$AT$68,Results!$C35,FALSE)=$O35,$S35,"CHYBA")))))</f>
        <v>0</v>
      </c>
      <c r="V35" s="22">
        <f>IF(ISBLANK(HLOOKUP(V$2,Monitoring_eng!$A$1:$AT$68,Results!$C35,FALSE)),"",IF(HLOOKUP(V$2,Monitoring_eng!$A$1:$AT$68,Results!$C35,FALSE)=$I35,$P35,IF(HLOOKUP(V$2,Monitoring_eng!$A$1:$AT$68,Results!$C35,FALSE)=$K35,$Q35,IF(HLOOKUP(V$2,Monitoring_eng!$A$1:$AT$68,Results!$C35,FALSE)=$M35,$R35,IF(HLOOKUP(V$2,Monitoring_eng!$A$1:$AT$68,Results!$C35,FALSE)=$O35,$S35,"CHYBA")))))</f>
        <v>0</v>
      </c>
      <c r="W35" s="22">
        <f>IF(ISBLANK(HLOOKUP(W$2,Monitoring_eng!$A$1:$AT$68,Results!$C35,FALSE)),"",IF(HLOOKUP(W$2,Monitoring_eng!$A$1:$AT$68,Results!$C35,FALSE)=$I35,$P35,IF(HLOOKUP(W$2,Monitoring_eng!$A$1:$AT$68,Results!$C35,FALSE)=$K35,$Q35,IF(HLOOKUP(W$2,Monitoring_eng!$A$1:$AT$68,Results!$C35,FALSE)=$M35,$R35,IF(HLOOKUP(W$2,Monitoring_eng!$A$1:$AT$68,Results!$C35,FALSE)=$O35,$S35,"CHYBA")))))</f>
        <v>0</v>
      </c>
      <c r="X35" s="22">
        <f>IF(ISBLANK(HLOOKUP(X$2,Monitoring_eng!$A$1:$AT$68,Results!$C35,FALSE)),"",IF(HLOOKUP(X$2,Monitoring_eng!$A$1:$AT$68,Results!$C35,FALSE)=$I35,$P35,IF(HLOOKUP(X$2,Monitoring_eng!$A$1:$AT$68,Results!$C35,FALSE)=$K35,$Q35,IF(HLOOKUP(X$2,Monitoring_eng!$A$1:$AT$68,Results!$C35,FALSE)=$M35,$R35,IF(HLOOKUP(X$2,Monitoring_eng!$A$1:$AT$68,Results!$C35,FALSE)=$O35,$S35,"CHYBA")))))</f>
        <v>0</v>
      </c>
      <c r="Y35" s="22">
        <f>IF(ISBLANK(HLOOKUP(Y$2,Monitoring_eng!$A$1:$AT$68,Results!$C35,FALSE)),"",IF(HLOOKUP(Y$2,Monitoring_eng!$A$1:$AT$68,Results!$C35,FALSE)=$I35,$P35,IF(HLOOKUP(Y$2,Monitoring_eng!$A$1:$AT$68,Results!$C35,FALSE)=$K35,$Q35,IF(HLOOKUP(Y$2,Monitoring_eng!$A$1:$AT$68,Results!$C35,FALSE)=$M35,$R35,IF(HLOOKUP(Y$2,Monitoring_eng!$A$1:$AT$68,Results!$C35,FALSE)=$O35,$S35,"CHYBA")))))</f>
        <v>3</v>
      </c>
      <c r="Z35" s="22">
        <f>IF(ISBLANK(HLOOKUP(Z$2,Monitoring_eng!$A$1:$AT$68,Results!$C35,FALSE)),"",IF(HLOOKUP(Z$2,Monitoring_eng!$A$1:$AT$68,Results!$C35,FALSE)=$I35,$P35,IF(HLOOKUP(Z$2,Monitoring_eng!$A$1:$AT$68,Results!$C35,FALSE)=$K35,$Q35,IF(HLOOKUP(Z$2,Monitoring_eng!$A$1:$AT$68,Results!$C35,FALSE)=$M35,$R35,IF(HLOOKUP(Z$2,Monitoring_eng!$A$1:$AT$68,Results!$C35,FALSE)=$O35,$S35,"CHYBA")))))</f>
        <v>0</v>
      </c>
      <c r="AA35" s="22">
        <f>IF(ISBLANK(HLOOKUP(AA$2,Monitoring_eng!$A$1:$AT$68,Results!$C35,FALSE)),"",IF(HLOOKUP(AA$2,Monitoring_eng!$A$1:$AT$68,Results!$C35,FALSE)=$I35,$P35,IF(HLOOKUP(AA$2,Monitoring_eng!$A$1:$AT$68,Results!$C35,FALSE)=$K35,$Q35,IF(HLOOKUP(AA$2,Monitoring_eng!$A$1:$AT$68,Results!$C35,FALSE)=$M35,$R35,IF(HLOOKUP(AA$2,Monitoring_eng!$A$1:$AT$68,Results!$C35,FALSE)=$O35,$S35,"CHYBA")))))</f>
        <v>0</v>
      </c>
      <c r="AB35" s="22">
        <f>IF(ISBLANK(HLOOKUP(AB$2,Monitoring_eng!$A$1:$AT$68,Results!$C35,FALSE)),"",IF(HLOOKUP(AB$2,Monitoring_eng!$A$1:$AT$68,Results!$C35,FALSE)=$I35,$P35,IF(HLOOKUP(AB$2,Monitoring_eng!$A$1:$AT$68,Results!$C35,FALSE)=$K35,$Q35,IF(HLOOKUP(AB$2,Monitoring_eng!$A$1:$AT$68,Results!$C35,FALSE)=$M35,$R35,IF(HLOOKUP(AB$2,Monitoring_eng!$A$1:$AT$68,Results!$C35,FALSE)=$O35,$S35,"CHYBA")))))</f>
        <v>3</v>
      </c>
      <c r="AC35" s="22">
        <f>IF(ISBLANK(HLOOKUP(AC$2,Monitoring_eng!$A$1:$AT$68,Results!$C35,FALSE)),"",IF(HLOOKUP(AC$2,Monitoring_eng!$A$1:$AT$68,Results!$C35,FALSE)=$I35,$P35,IF(HLOOKUP(AC$2,Monitoring_eng!$A$1:$AT$68,Results!$C35,FALSE)=$K35,$Q35,IF(HLOOKUP(AC$2,Monitoring_eng!$A$1:$AT$68,Results!$C35,FALSE)=$M35,$R35,IF(HLOOKUP(AC$2,Monitoring_eng!$A$1:$AT$68,Results!$C35,FALSE)=$O35,$S35,"CHYBA")))))</f>
        <v>3</v>
      </c>
      <c r="AD35" s="22">
        <f>IF(ISBLANK(HLOOKUP(AD$2,Monitoring_eng!$A$1:$AT$68,Results!$C35,FALSE)),"",IF(HLOOKUP(AD$2,Monitoring_eng!$A$1:$AT$68,Results!$C35,FALSE)=$I35,$P35,IF(HLOOKUP(AD$2,Monitoring_eng!$A$1:$AT$68,Results!$C35,FALSE)=$K35,$Q35,IF(HLOOKUP(AD$2,Monitoring_eng!$A$1:$AT$68,Results!$C35,FALSE)=$M35,$R35,IF(HLOOKUP(AD$2,Monitoring_eng!$A$1:$AT$68,Results!$C35,FALSE)=$O35,$S35,"CHYBA")))))</f>
        <v>3</v>
      </c>
      <c r="AE35" s="22">
        <f>IF(ISBLANK(HLOOKUP(AE$2,Monitoring_eng!$A$1:$AT$68,Results!$C35,FALSE)),"",IF(HLOOKUP(AE$2,Monitoring_eng!$A$1:$AT$68,Results!$C35,FALSE)=$I35,$P35,IF(HLOOKUP(AE$2,Monitoring_eng!$A$1:$AT$68,Results!$C35,FALSE)=$K35,$Q35,IF(HLOOKUP(AE$2,Monitoring_eng!$A$1:$AT$68,Results!$C35,FALSE)=$M35,$R35,IF(HLOOKUP(AE$2,Monitoring_eng!$A$1:$AT$68,Results!$C35,FALSE)=$O35,$S35,"CHYBA")))))</f>
        <v>3</v>
      </c>
      <c r="AF35" s="22">
        <f>IF(ISBLANK(HLOOKUP(AF$2,Monitoring_eng!$A$1:$AT$68,Results!$C35,FALSE)),"",IF(HLOOKUP(AF$2,Monitoring_eng!$A$1:$AT$68,Results!$C35,FALSE)=$I35,$P35,IF(HLOOKUP(AF$2,Monitoring_eng!$A$1:$AT$68,Results!$C35,FALSE)=$K35,$Q35,IF(HLOOKUP(AF$2,Monitoring_eng!$A$1:$AT$68,Results!$C35,FALSE)=$M35,$R35,IF(HLOOKUP(AF$2,Monitoring_eng!$A$1:$AT$68,Results!$C35,FALSE)=$O35,$S35,"CHYBA")))))</f>
        <v>3</v>
      </c>
      <c r="AG35" s="22">
        <f>IF(ISBLANK(HLOOKUP(AG$2,Monitoring_eng!$A$1:$AT$68,Results!$C35,FALSE)),"",IF(HLOOKUP(AG$2,Monitoring_eng!$A$1:$AT$68,Results!$C35,FALSE)=$I35,$P35,IF(HLOOKUP(AG$2,Monitoring_eng!$A$1:$AT$68,Results!$C35,FALSE)=$K35,$Q35,IF(HLOOKUP(AG$2,Monitoring_eng!$A$1:$AT$68,Results!$C35,FALSE)=$M35,$R35,IF(HLOOKUP(AG$2,Monitoring_eng!$A$1:$AT$68,Results!$C35,FALSE)=$O35,$S35,"CHYBA")))))</f>
        <v>3</v>
      </c>
      <c r="AH35" s="22">
        <f>IF(ISBLANK(HLOOKUP(AH$2,Monitoring_eng!$A$1:$AT$68,Results!$C35,FALSE)),"",IF(HLOOKUP(AH$2,Monitoring_eng!$A$1:$AT$68,Results!$C35,FALSE)=$I35,$P35,IF(HLOOKUP(AH$2,Monitoring_eng!$A$1:$AT$68,Results!$C35,FALSE)=$K35,$Q35,IF(HLOOKUP(AH$2,Monitoring_eng!$A$1:$AT$68,Results!$C35,FALSE)=$M35,$R35,IF(HLOOKUP(AH$2,Monitoring_eng!$A$1:$AT$68,Results!$C35,FALSE)=$O35,$S35,"CHYBA")))))</f>
        <v>0</v>
      </c>
      <c r="AI35" s="22">
        <f>IF(ISBLANK(HLOOKUP(AI$2,Monitoring_eng!$A$1:$AT$68,Results!$C35,FALSE)),"",IF(HLOOKUP(AI$2,Monitoring_eng!$A$1:$AT$68,Results!$C35,FALSE)=$I35,$P35,IF(HLOOKUP(AI$2,Monitoring_eng!$A$1:$AT$68,Results!$C35,FALSE)=$K35,$Q35,IF(HLOOKUP(AI$2,Monitoring_eng!$A$1:$AT$68,Results!$C35,FALSE)=$M35,$R35,IF(HLOOKUP(AI$2,Monitoring_eng!$A$1:$AT$68,Results!$C35,FALSE)=$O35,$S35,"CHYBA")))))</f>
        <v>0</v>
      </c>
      <c r="AJ35" s="22">
        <f>IF(ISBLANK(HLOOKUP(AJ$2,Monitoring_eng!$A$1:$AT$68,Results!$C35,FALSE)),"",IF(HLOOKUP(AJ$2,Monitoring_eng!$A$1:$AT$68,Results!$C35,FALSE)=$I35,$P35,IF(HLOOKUP(AJ$2,Monitoring_eng!$A$1:$AT$68,Results!$C35,FALSE)=$K35,$Q35,IF(HLOOKUP(AJ$2,Monitoring_eng!$A$1:$AT$68,Results!$C35,FALSE)=$M35,$R35,IF(HLOOKUP(AJ$2,Monitoring_eng!$A$1:$AT$68,Results!$C35,FALSE)=$O35,$S35,"CHYBA")))))</f>
        <v>0</v>
      </c>
      <c r="AK35" s="22">
        <f>IF(ISBLANK(HLOOKUP(AK$2,Monitoring_eng!$A$1:$AT$68,Results!$C35,FALSE)),"",IF(HLOOKUP(AK$2,Monitoring_eng!$A$1:$AT$68,Results!$C35,FALSE)=$I35,$P35,IF(HLOOKUP(AK$2,Monitoring_eng!$A$1:$AT$68,Results!$C35,FALSE)=$K35,$Q35,IF(HLOOKUP(AK$2,Monitoring_eng!$A$1:$AT$68,Results!$C35,FALSE)=$M35,$R35,IF(HLOOKUP(AK$2,Monitoring_eng!$A$1:$AT$68,Results!$C35,FALSE)=$O35,$S35,"CHYBA")))))</f>
        <v>0</v>
      </c>
      <c r="AL35" s="22">
        <f>IF(ISBLANK(HLOOKUP(AL$2,Monitoring_eng!$A$1:$AT$68,Results!$C35,FALSE)),"",IF(HLOOKUP(AL$2,Monitoring_eng!$A$1:$AT$68,Results!$C35,FALSE)=$I35,$P35,IF(HLOOKUP(AL$2,Monitoring_eng!$A$1:$AT$68,Results!$C35,FALSE)=$K35,$Q35,IF(HLOOKUP(AL$2,Monitoring_eng!$A$1:$AT$68,Results!$C35,FALSE)=$M35,$R35,IF(HLOOKUP(AL$2,Monitoring_eng!$A$1:$AT$68,Results!$C35,FALSE)=$O35,$S35,"CHYBA")))))</f>
        <v>3</v>
      </c>
      <c r="AM35" s="22">
        <f>IF(ISBLANK(HLOOKUP(AM$2,Monitoring_eng!$A$1:$AT$68,Results!$C35,FALSE)),"",IF(HLOOKUP(AM$2,Monitoring_eng!$A$1:$AT$68,Results!$C35,FALSE)=$I35,$P35,IF(HLOOKUP(AM$2,Monitoring_eng!$A$1:$AT$68,Results!$C35,FALSE)=$K35,$Q35,IF(HLOOKUP(AM$2,Monitoring_eng!$A$1:$AT$68,Results!$C35,FALSE)=$M35,$R35,IF(HLOOKUP(AM$2,Monitoring_eng!$A$1:$AT$68,Results!$C35,FALSE)=$O35,$S35,"CHYBA")))))</f>
        <v>0</v>
      </c>
      <c r="AN35" s="22">
        <f>IF(ISBLANK(HLOOKUP(AN$2,Monitoring_eng!$A$1:$AT$68,Results!$C35,FALSE)),"",IF(HLOOKUP(AN$2,Monitoring_eng!$A$1:$AT$68,Results!$C35,FALSE)=$I35,$P35,IF(HLOOKUP(AN$2,Monitoring_eng!$A$1:$AT$68,Results!$C35,FALSE)=$K35,$Q35,IF(HLOOKUP(AN$2,Monitoring_eng!$A$1:$AT$68,Results!$C35,FALSE)=$M35,$R35,IF(HLOOKUP(AN$2,Monitoring_eng!$A$1:$AT$68,Results!$C35,FALSE)=$O35,$S35,"CHYBA")))))</f>
        <v>0</v>
      </c>
      <c r="AO35" s="22">
        <f>IF(ISBLANK(HLOOKUP(AO$2,Monitoring_eng!$A$1:$AT$68,Results!$C35,FALSE)),"",IF(HLOOKUP(AO$2,Monitoring_eng!$A$1:$AT$68,Results!$C35,FALSE)=$I35,$P35,IF(HLOOKUP(AO$2,Monitoring_eng!$A$1:$AT$68,Results!$C35,FALSE)=$K35,$Q35,IF(HLOOKUP(AO$2,Monitoring_eng!$A$1:$AT$68,Results!$C35,FALSE)=$M35,$R35,IF(HLOOKUP(AO$2,Monitoring_eng!$A$1:$AT$68,Results!$C35,FALSE)=$O35,$S35,"CHYBA")))))</f>
        <v>0</v>
      </c>
    </row>
    <row r="36" spans="1:41" x14ac:dyDescent="0.3">
      <c r="A36" s="22" t="s">
        <v>421</v>
      </c>
      <c r="B36" s="22" t="s">
        <v>160</v>
      </c>
      <c r="C36" s="22">
        <v>35</v>
      </c>
      <c r="D36" s="50" t="s">
        <v>161</v>
      </c>
      <c r="E36" s="26" t="s">
        <v>332</v>
      </c>
      <c r="F36" s="51" t="s">
        <v>422</v>
      </c>
      <c r="G36" s="38">
        <v>1</v>
      </c>
      <c r="H36" s="22" t="s">
        <v>296</v>
      </c>
      <c r="I36" s="22" t="s">
        <v>49</v>
      </c>
      <c r="J36" s="22" t="s">
        <v>295</v>
      </c>
      <c r="K36" s="22" t="s">
        <v>48</v>
      </c>
      <c r="L36" s="22" t="s">
        <v>310</v>
      </c>
      <c r="M36" s="22" t="s">
        <v>95</v>
      </c>
      <c r="N36" s="22" t="s">
        <v>385</v>
      </c>
      <c r="O36" s="22" t="s">
        <v>385</v>
      </c>
      <c r="P36" s="22">
        <f t="shared" si="0"/>
        <v>1</v>
      </c>
      <c r="Q36" s="22">
        <v>0</v>
      </c>
      <c r="R36" s="22">
        <f t="shared" si="1"/>
        <v>0.5</v>
      </c>
      <c r="S36" s="22" t="s">
        <v>385</v>
      </c>
      <c r="T36" s="22">
        <f>IF(ISBLANK(HLOOKUP(T$2,Monitoring_eng!$A$1:$AT$68,Results!$C36,FALSE)),"",IF(HLOOKUP(T$2,Monitoring_eng!$A$1:$AT$68,Results!$C36,FALSE)=$I36,$P36,IF(HLOOKUP(T$2,Monitoring_eng!$A$1:$AT$68,Results!$C36,FALSE)=$K36,$Q36,IF(HLOOKUP(T$2,Monitoring_eng!$A$1:$AT$68,Results!$C36,FALSE)=$M36,$R36,IF(HLOOKUP(T$2,Monitoring_eng!$A$1:$AT$68,Results!$C36,FALSE)=$O36,$S36,"CHYBA")))))</f>
        <v>1</v>
      </c>
      <c r="U36" s="22">
        <f>IF(ISBLANK(HLOOKUP(U$2,Monitoring_eng!$A$1:$AT$68,Results!$C36,FALSE)),"",IF(HLOOKUP(U$2,Monitoring_eng!$A$1:$AT$68,Results!$C36,FALSE)=$I36,$P36,IF(HLOOKUP(U$2,Monitoring_eng!$A$1:$AT$68,Results!$C36,FALSE)=$K36,$Q36,IF(HLOOKUP(U$2,Monitoring_eng!$A$1:$AT$68,Results!$C36,FALSE)=$M36,$R36,IF(HLOOKUP(U$2,Monitoring_eng!$A$1:$AT$68,Results!$C36,FALSE)=$O36,$S36,"CHYBA")))))</f>
        <v>1</v>
      </c>
      <c r="V36" s="22">
        <f>IF(ISBLANK(HLOOKUP(V$2,Monitoring_eng!$A$1:$AT$68,Results!$C36,FALSE)),"",IF(HLOOKUP(V$2,Monitoring_eng!$A$1:$AT$68,Results!$C36,FALSE)=$I36,$P36,IF(HLOOKUP(V$2,Monitoring_eng!$A$1:$AT$68,Results!$C36,FALSE)=$K36,$Q36,IF(HLOOKUP(V$2,Monitoring_eng!$A$1:$AT$68,Results!$C36,FALSE)=$M36,$R36,IF(HLOOKUP(V$2,Monitoring_eng!$A$1:$AT$68,Results!$C36,FALSE)=$O36,$S36,"CHYBA")))))</f>
        <v>1</v>
      </c>
      <c r="W36" s="22">
        <f>IF(ISBLANK(HLOOKUP(W$2,Monitoring_eng!$A$1:$AT$68,Results!$C36,FALSE)),"",IF(HLOOKUP(W$2,Monitoring_eng!$A$1:$AT$68,Results!$C36,FALSE)=$I36,$P36,IF(HLOOKUP(W$2,Monitoring_eng!$A$1:$AT$68,Results!$C36,FALSE)=$K36,$Q36,IF(HLOOKUP(W$2,Monitoring_eng!$A$1:$AT$68,Results!$C36,FALSE)=$M36,$R36,IF(HLOOKUP(W$2,Monitoring_eng!$A$1:$AT$68,Results!$C36,FALSE)=$O36,$S36,"CHYBA")))))</f>
        <v>0</v>
      </c>
      <c r="X36" s="22">
        <f>IF(ISBLANK(HLOOKUP(X$2,Monitoring_eng!$A$1:$AT$68,Results!$C36,FALSE)),"",IF(HLOOKUP(X$2,Monitoring_eng!$A$1:$AT$68,Results!$C36,FALSE)=$I36,$P36,IF(HLOOKUP(X$2,Monitoring_eng!$A$1:$AT$68,Results!$C36,FALSE)=$K36,$Q36,IF(HLOOKUP(X$2,Monitoring_eng!$A$1:$AT$68,Results!$C36,FALSE)=$M36,$R36,IF(HLOOKUP(X$2,Monitoring_eng!$A$1:$AT$68,Results!$C36,FALSE)=$O36,$S36,"CHYBA")))))</f>
        <v>0</v>
      </c>
      <c r="Y36" s="22">
        <f>IF(ISBLANK(HLOOKUP(Y$2,Monitoring_eng!$A$1:$AT$68,Results!$C36,FALSE)),"",IF(HLOOKUP(Y$2,Monitoring_eng!$A$1:$AT$68,Results!$C36,FALSE)=$I36,$P36,IF(HLOOKUP(Y$2,Monitoring_eng!$A$1:$AT$68,Results!$C36,FALSE)=$K36,$Q36,IF(HLOOKUP(Y$2,Monitoring_eng!$A$1:$AT$68,Results!$C36,FALSE)=$M36,$R36,IF(HLOOKUP(Y$2,Monitoring_eng!$A$1:$AT$68,Results!$C36,FALSE)=$O36,$S36,"CHYBA")))))</f>
        <v>1</v>
      </c>
      <c r="Z36" s="22">
        <f>IF(ISBLANK(HLOOKUP(Z$2,Monitoring_eng!$A$1:$AT$68,Results!$C36,FALSE)),"",IF(HLOOKUP(Z$2,Monitoring_eng!$A$1:$AT$68,Results!$C36,FALSE)=$I36,$P36,IF(HLOOKUP(Z$2,Monitoring_eng!$A$1:$AT$68,Results!$C36,FALSE)=$K36,$Q36,IF(HLOOKUP(Z$2,Monitoring_eng!$A$1:$AT$68,Results!$C36,FALSE)=$M36,$R36,IF(HLOOKUP(Z$2,Monitoring_eng!$A$1:$AT$68,Results!$C36,FALSE)=$O36,$S36,"CHYBA")))))</f>
        <v>1</v>
      </c>
      <c r="AA36" s="22">
        <f>IF(ISBLANK(HLOOKUP(AA$2,Monitoring_eng!$A$1:$AT$68,Results!$C36,FALSE)),"",IF(HLOOKUP(AA$2,Monitoring_eng!$A$1:$AT$68,Results!$C36,FALSE)=$I36,$P36,IF(HLOOKUP(AA$2,Monitoring_eng!$A$1:$AT$68,Results!$C36,FALSE)=$K36,$Q36,IF(HLOOKUP(AA$2,Monitoring_eng!$A$1:$AT$68,Results!$C36,FALSE)=$M36,$R36,IF(HLOOKUP(AA$2,Monitoring_eng!$A$1:$AT$68,Results!$C36,FALSE)=$O36,$S36,"CHYBA")))))</f>
        <v>1</v>
      </c>
      <c r="AB36" s="22">
        <f>IF(ISBLANK(HLOOKUP(AB$2,Monitoring_eng!$A$1:$AT$68,Results!$C36,FALSE)),"",IF(HLOOKUP(AB$2,Monitoring_eng!$A$1:$AT$68,Results!$C36,FALSE)=$I36,$P36,IF(HLOOKUP(AB$2,Monitoring_eng!$A$1:$AT$68,Results!$C36,FALSE)=$K36,$Q36,IF(HLOOKUP(AB$2,Monitoring_eng!$A$1:$AT$68,Results!$C36,FALSE)=$M36,$R36,IF(HLOOKUP(AB$2,Monitoring_eng!$A$1:$AT$68,Results!$C36,FALSE)=$O36,$S36,"CHYBA")))))</f>
        <v>1</v>
      </c>
      <c r="AC36" s="22">
        <f>IF(ISBLANK(HLOOKUP(AC$2,Monitoring_eng!$A$1:$AT$68,Results!$C36,FALSE)),"",IF(HLOOKUP(AC$2,Monitoring_eng!$A$1:$AT$68,Results!$C36,FALSE)=$I36,$P36,IF(HLOOKUP(AC$2,Monitoring_eng!$A$1:$AT$68,Results!$C36,FALSE)=$K36,$Q36,IF(HLOOKUP(AC$2,Monitoring_eng!$A$1:$AT$68,Results!$C36,FALSE)=$M36,$R36,IF(HLOOKUP(AC$2,Monitoring_eng!$A$1:$AT$68,Results!$C36,FALSE)=$O36,$S36,"CHYBA")))))</f>
        <v>1</v>
      </c>
      <c r="AD36" s="22">
        <f>IF(ISBLANK(HLOOKUP(AD$2,Monitoring_eng!$A$1:$AT$68,Results!$C36,FALSE)),"",IF(HLOOKUP(AD$2,Monitoring_eng!$A$1:$AT$68,Results!$C36,FALSE)=$I36,$P36,IF(HLOOKUP(AD$2,Monitoring_eng!$A$1:$AT$68,Results!$C36,FALSE)=$K36,$Q36,IF(HLOOKUP(AD$2,Monitoring_eng!$A$1:$AT$68,Results!$C36,FALSE)=$M36,$R36,IF(HLOOKUP(AD$2,Monitoring_eng!$A$1:$AT$68,Results!$C36,FALSE)=$O36,$S36,"CHYBA")))))</f>
        <v>1</v>
      </c>
      <c r="AE36" s="22">
        <f>IF(ISBLANK(HLOOKUP(AE$2,Monitoring_eng!$A$1:$AT$68,Results!$C36,FALSE)),"",IF(HLOOKUP(AE$2,Monitoring_eng!$A$1:$AT$68,Results!$C36,FALSE)=$I36,$P36,IF(HLOOKUP(AE$2,Monitoring_eng!$A$1:$AT$68,Results!$C36,FALSE)=$K36,$Q36,IF(HLOOKUP(AE$2,Monitoring_eng!$A$1:$AT$68,Results!$C36,FALSE)=$M36,$R36,IF(HLOOKUP(AE$2,Monitoring_eng!$A$1:$AT$68,Results!$C36,FALSE)=$O36,$S36,"CHYBA")))))</f>
        <v>1</v>
      </c>
      <c r="AF36" s="22">
        <f>IF(ISBLANK(HLOOKUP(AF$2,Monitoring_eng!$A$1:$AT$68,Results!$C36,FALSE)),"",IF(HLOOKUP(AF$2,Monitoring_eng!$A$1:$AT$68,Results!$C36,FALSE)=$I36,$P36,IF(HLOOKUP(AF$2,Monitoring_eng!$A$1:$AT$68,Results!$C36,FALSE)=$K36,$Q36,IF(HLOOKUP(AF$2,Monitoring_eng!$A$1:$AT$68,Results!$C36,FALSE)=$M36,$R36,IF(HLOOKUP(AF$2,Monitoring_eng!$A$1:$AT$68,Results!$C36,FALSE)=$O36,$S36,"CHYBA")))))</f>
        <v>1</v>
      </c>
      <c r="AG36" s="22">
        <f>IF(ISBLANK(HLOOKUP(AG$2,Monitoring_eng!$A$1:$AT$68,Results!$C36,FALSE)),"",IF(HLOOKUP(AG$2,Monitoring_eng!$A$1:$AT$68,Results!$C36,FALSE)=$I36,$P36,IF(HLOOKUP(AG$2,Monitoring_eng!$A$1:$AT$68,Results!$C36,FALSE)=$K36,$Q36,IF(HLOOKUP(AG$2,Monitoring_eng!$A$1:$AT$68,Results!$C36,FALSE)=$M36,$R36,IF(HLOOKUP(AG$2,Monitoring_eng!$A$1:$AT$68,Results!$C36,FALSE)=$O36,$S36,"CHYBA")))))</f>
        <v>1</v>
      </c>
      <c r="AH36" s="22">
        <f>IF(ISBLANK(HLOOKUP(AH$2,Monitoring_eng!$A$1:$AT$68,Results!$C36,FALSE)),"",IF(HLOOKUP(AH$2,Monitoring_eng!$A$1:$AT$68,Results!$C36,FALSE)=$I36,$P36,IF(HLOOKUP(AH$2,Monitoring_eng!$A$1:$AT$68,Results!$C36,FALSE)=$K36,$Q36,IF(HLOOKUP(AH$2,Monitoring_eng!$A$1:$AT$68,Results!$C36,FALSE)=$M36,$R36,IF(HLOOKUP(AH$2,Monitoring_eng!$A$1:$AT$68,Results!$C36,FALSE)=$O36,$S36,"CHYBA")))))</f>
        <v>1</v>
      </c>
      <c r="AI36" s="22">
        <f>IF(ISBLANK(HLOOKUP(AI$2,Monitoring_eng!$A$1:$AT$68,Results!$C36,FALSE)),"",IF(HLOOKUP(AI$2,Monitoring_eng!$A$1:$AT$68,Results!$C36,FALSE)=$I36,$P36,IF(HLOOKUP(AI$2,Monitoring_eng!$A$1:$AT$68,Results!$C36,FALSE)=$K36,$Q36,IF(HLOOKUP(AI$2,Monitoring_eng!$A$1:$AT$68,Results!$C36,FALSE)=$M36,$R36,IF(HLOOKUP(AI$2,Monitoring_eng!$A$1:$AT$68,Results!$C36,FALSE)=$O36,$S36,"CHYBA")))))</f>
        <v>1</v>
      </c>
      <c r="AJ36" s="22">
        <f>IF(ISBLANK(HLOOKUP(AJ$2,Monitoring_eng!$A$1:$AT$68,Results!$C36,FALSE)),"",IF(HLOOKUP(AJ$2,Monitoring_eng!$A$1:$AT$68,Results!$C36,FALSE)=$I36,$P36,IF(HLOOKUP(AJ$2,Monitoring_eng!$A$1:$AT$68,Results!$C36,FALSE)=$K36,$Q36,IF(HLOOKUP(AJ$2,Monitoring_eng!$A$1:$AT$68,Results!$C36,FALSE)=$M36,$R36,IF(HLOOKUP(AJ$2,Monitoring_eng!$A$1:$AT$68,Results!$C36,FALSE)=$O36,$S36,"CHYBA")))))</f>
        <v>1</v>
      </c>
      <c r="AK36" s="22">
        <f>IF(ISBLANK(HLOOKUP(AK$2,Monitoring_eng!$A$1:$AT$68,Results!$C36,FALSE)),"",IF(HLOOKUP(AK$2,Monitoring_eng!$A$1:$AT$68,Results!$C36,FALSE)=$I36,$P36,IF(HLOOKUP(AK$2,Monitoring_eng!$A$1:$AT$68,Results!$C36,FALSE)=$K36,$Q36,IF(HLOOKUP(AK$2,Monitoring_eng!$A$1:$AT$68,Results!$C36,FALSE)=$M36,$R36,IF(HLOOKUP(AK$2,Monitoring_eng!$A$1:$AT$68,Results!$C36,FALSE)=$O36,$S36,"CHYBA")))))</f>
        <v>1</v>
      </c>
      <c r="AL36" s="22">
        <f>IF(ISBLANK(HLOOKUP(AL$2,Monitoring_eng!$A$1:$AT$68,Results!$C36,FALSE)),"",IF(HLOOKUP(AL$2,Monitoring_eng!$A$1:$AT$68,Results!$C36,FALSE)=$I36,$P36,IF(HLOOKUP(AL$2,Monitoring_eng!$A$1:$AT$68,Results!$C36,FALSE)=$K36,$Q36,IF(HLOOKUP(AL$2,Monitoring_eng!$A$1:$AT$68,Results!$C36,FALSE)=$M36,$R36,IF(HLOOKUP(AL$2,Monitoring_eng!$A$1:$AT$68,Results!$C36,FALSE)=$O36,$S36,"CHYBA")))))</f>
        <v>1</v>
      </c>
      <c r="AM36" s="22">
        <f>IF(ISBLANK(HLOOKUP(AM$2,Monitoring_eng!$A$1:$AT$68,Results!$C36,FALSE)),"",IF(HLOOKUP(AM$2,Monitoring_eng!$A$1:$AT$68,Results!$C36,FALSE)=$I36,$P36,IF(HLOOKUP(AM$2,Monitoring_eng!$A$1:$AT$68,Results!$C36,FALSE)=$K36,$Q36,IF(HLOOKUP(AM$2,Monitoring_eng!$A$1:$AT$68,Results!$C36,FALSE)=$M36,$R36,IF(HLOOKUP(AM$2,Monitoring_eng!$A$1:$AT$68,Results!$C36,FALSE)=$O36,$S36,"CHYBA")))))</f>
        <v>1</v>
      </c>
      <c r="AN36" s="22">
        <f>IF(ISBLANK(HLOOKUP(AN$2,Monitoring_eng!$A$1:$AT$68,Results!$C36,FALSE)),"",IF(HLOOKUP(AN$2,Monitoring_eng!$A$1:$AT$68,Results!$C36,FALSE)=$I36,$P36,IF(HLOOKUP(AN$2,Monitoring_eng!$A$1:$AT$68,Results!$C36,FALSE)=$K36,$Q36,IF(HLOOKUP(AN$2,Monitoring_eng!$A$1:$AT$68,Results!$C36,FALSE)=$M36,$R36,IF(HLOOKUP(AN$2,Monitoring_eng!$A$1:$AT$68,Results!$C36,FALSE)=$O36,$S36,"CHYBA")))))</f>
        <v>1</v>
      </c>
      <c r="AO36" s="22">
        <f>IF(ISBLANK(HLOOKUP(AO$2,Monitoring_eng!$A$1:$AT$68,Results!$C36,FALSE)),"",IF(HLOOKUP(AO$2,Monitoring_eng!$A$1:$AT$68,Results!$C36,FALSE)=$I36,$P36,IF(HLOOKUP(AO$2,Monitoring_eng!$A$1:$AT$68,Results!$C36,FALSE)=$K36,$Q36,IF(HLOOKUP(AO$2,Monitoring_eng!$A$1:$AT$68,Results!$C36,FALSE)=$M36,$R36,IF(HLOOKUP(AO$2,Monitoring_eng!$A$1:$AT$68,Results!$C36,FALSE)=$O36,$S36,"CHYBA")))))</f>
        <v>1</v>
      </c>
    </row>
    <row r="37" spans="1:41" x14ac:dyDescent="0.3">
      <c r="A37" s="22" t="s">
        <v>423</v>
      </c>
      <c r="B37" s="22" t="s">
        <v>166</v>
      </c>
      <c r="C37" s="22">
        <v>36</v>
      </c>
      <c r="D37" s="50" t="s">
        <v>167</v>
      </c>
      <c r="E37" s="26" t="s">
        <v>333</v>
      </c>
      <c r="F37" s="51" t="s">
        <v>422</v>
      </c>
      <c r="G37" s="38">
        <v>1</v>
      </c>
      <c r="H37" s="22" t="s">
        <v>296</v>
      </c>
      <c r="I37" s="22" t="s">
        <v>49</v>
      </c>
      <c r="J37" s="22" t="s">
        <v>295</v>
      </c>
      <c r="K37" s="22" t="s">
        <v>48</v>
      </c>
      <c r="L37" s="22" t="s">
        <v>310</v>
      </c>
      <c r="M37" s="22" t="s">
        <v>95</v>
      </c>
      <c r="N37" s="22" t="s">
        <v>385</v>
      </c>
      <c r="O37" s="22" t="s">
        <v>385</v>
      </c>
      <c r="P37" s="22">
        <f t="shared" si="0"/>
        <v>1</v>
      </c>
      <c r="Q37" s="22">
        <v>0</v>
      </c>
      <c r="R37" s="22">
        <f t="shared" si="1"/>
        <v>0.5</v>
      </c>
      <c r="S37" s="22" t="s">
        <v>385</v>
      </c>
      <c r="T37" s="22">
        <f>IF(ISBLANK(HLOOKUP(T$2,Monitoring_eng!$A$1:$AT$68,Results!$C37,FALSE)),"",IF(HLOOKUP(T$2,Monitoring_eng!$A$1:$AT$68,Results!$C37,FALSE)=$I37,$P37,IF(HLOOKUP(T$2,Monitoring_eng!$A$1:$AT$68,Results!$C37,FALSE)=$K37,$Q37,IF(HLOOKUP(T$2,Monitoring_eng!$A$1:$AT$68,Results!$C37,FALSE)=$M37,$R37,IF(HLOOKUP(T$2,Monitoring_eng!$A$1:$AT$68,Results!$C37,FALSE)=$O37,$S37,"CHYBA")))))</f>
        <v>0</v>
      </c>
      <c r="U37" s="22">
        <f>IF(ISBLANK(HLOOKUP(U$2,Monitoring_eng!$A$1:$AT$68,Results!$C37,FALSE)),"",IF(HLOOKUP(U$2,Monitoring_eng!$A$1:$AT$68,Results!$C37,FALSE)=$I37,$P37,IF(HLOOKUP(U$2,Monitoring_eng!$A$1:$AT$68,Results!$C37,FALSE)=$K37,$Q37,IF(HLOOKUP(U$2,Monitoring_eng!$A$1:$AT$68,Results!$C37,FALSE)=$M37,$R37,IF(HLOOKUP(U$2,Monitoring_eng!$A$1:$AT$68,Results!$C37,FALSE)=$O37,$S37,"CHYBA")))))</f>
        <v>1</v>
      </c>
      <c r="V37" s="22">
        <f>IF(ISBLANK(HLOOKUP(V$2,Monitoring_eng!$A$1:$AT$68,Results!$C37,FALSE)),"",IF(HLOOKUP(V$2,Monitoring_eng!$A$1:$AT$68,Results!$C37,FALSE)=$I37,$P37,IF(HLOOKUP(V$2,Monitoring_eng!$A$1:$AT$68,Results!$C37,FALSE)=$K37,$Q37,IF(HLOOKUP(V$2,Monitoring_eng!$A$1:$AT$68,Results!$C37,FALSE)=$M37,$R37,IF(HLOOKUP(V$2,Monitoring_eng!$A$1:$AT$68,Results!$C37,FALSE)=$O37,$S37,"CHYBA")))))</f>
        <v>0</v>
      </c>
      <c r="W37" s="22">
        <f>IF(ISBLANK(HLOOKUP(W$2,Monitoring_eng!$A$1:$AT$68,Results!$C37,FALSE)),"",IF(HLOOKUP(W$2,Monitoring_eng!$A$1:$AT$68,Results!$C37,FALSE)=$I37,$P37,IF(HLOOKUP(W$2,Monitoring_eng!$A$1:$AT$68,Results!$C37,FALSE)=$K37,$Q37,IF(HLOOKUP(W$2,Monitoring_eng!$A$1:$AT$68,Results!$C37,FALSE)=$M37,$R37,IF(HLOOKUP(W$2,Monitoring_eng!$A$1:$AT$68,Results!$C37,FALSE)=$O37,$S37,"CHYBA")))))</f>
        <v>1</v>
      </c>
      <c r="X37" s="22">
        <f>IF(ISBLANK(HLOOKUP(X$2,Monitoring_eng!$A$1:$AT$68,Results!$C37,FALSE)),"",IF(HLOOKUP(X$2,Monitoring_eng!$A$1:$AT$68,Results!$C37,FALSE)=$I37,$P37,IF(HLOOKUP(X$2,Monitoring_eng!$A$1:$AT$68,Results!$C37,FALSE)=$K37,$Q37,IF(HLOOKUP(X$2,Monitoring_eng!$A$1:$AT$68,Results!$C37,FALSE)=$M37,$R37,IF(HLOOKUP(X$2,Monitoring_eng!$A$1:$AT$68,Results!$C37,FALSE)=$O37,$S37,"CHYBA")))))</f>
        <v>0</v>
      </c>
      <c r="Y37" s="22">
        <f>IF(ISBLANK(HLOOKUP(Y$2,Monitoring_eng!$A$1:$AT$68,Results!$C37,FALSE)),"",IF(HLOOKUP(Y$2,Monitoring_eng!$A$1:$AT$68,Results!$C37,FALSE)=$I37,$P37,IF(HLOOKUP(Y$2,Monitoring_eng!$A$1:$AT$68,Results!$C37,FALSE)=$K37,$Q37,IF(HLOOKUP(Y$2,Monitoring_eng!$A$1:$AT$68,Results!$C37,FALSE)=$M37,$R37,IF(HLOOKUP(Y$2,Monitoring_eng!$A$1:$AT$68,Results!$C37,FALSE)=$O37,$S37,"CHYBA")))))</f>
        <v>1</v>
      </c>
      <c r="Z37" s="22">
        <f>IF(ISBLANK(HLOOKUP(Z$2,Monitoring_eng!$A$1:$AT$68,Results!$C37,FALSE)),"",IF(HLOOKUP(Z$2,Monitoring_eng!$A$1:$AT$68,Results!$C37,FALSE)=$I37,$P37,IF(HLOOKUP(Z$2,Monitoring_eng!$A$1:$AT$68,Results!$C37,FALSE)=$K37,$Q37,IF(HLOOKUP(Z$2,Monitoring_eng!$A$1:$AT$68,Results!$C37,FALSE)=$M37,$R37,IF(HLOOKUP(Z$2,Monitoring_eng!$A$1:$AT$68,Results!$C37,FALSE)=$O37,$S37,"CHYBA")))))</f>
        <v>1</v>
      </c>
      <c r="AA37" s="22">
        <f>IF(ISBLANK(HLOOKUP(AA$2,Monitoring_eng!$A$1:$AT$68,Results!$C37,FALSE)),"",IF(HLOOKUP(AA$2,Monitoring_eng!$A$1:$AT$68,Results!$C37,FALSE)=$I37,$P37,IF(HLOOKUP(AA$2,Monitoring_eng!$A$1:$AT$68,Results!$C37,FALSE)=$K37,$Q37,IF(HLOOKUP(AA$2,Monitoring_eng!$A$1:$AT$68,Results!$C37,FALSE)=$M37,$R37,IF(HLOOKUP(AA$2,Monitoring_eng!$A$1:$AT$68,Results!$C37,FALSE)=$O37,$S37,"CHYBA")))))</f>
        <v>1</v>
      </c>
      <c r="AB37" s="22">
        <f>IF(ISBLANK(HLOOKUP(AB$2,Monitoring_eng!$A$1:$AT$68,Results!$C37,FALSE)),"",IF(HLOOKUP(AB$2,Monitoring_eng!$A$1:$AT$68,Results!$C37,FALSE)=$I37,$P37,IF(HLOOKUP(AB$2,Monitoring_eng!$A$1:$AT$68,Results!$C37,FALSE)=$K37,$Q37,IF(HLOOKUP(AB$2,Monitoring_eng!$A$1:$AT$68,Results!$C37,FALSE)=$M37,$R37,IF(HLOOKUP(AB$2,Monitoring_eng!$A$1:$AT$68,Results!$C37,FALSE)=$O37,$S37,"CHYBA")))))</f>
        <v>1</v>
      </c>
      <c r="AC37" s="22">
        <f>IF(ISBLANK(HLOOKUP(AC$2,Monitoring_eng!$A$1:$AT$68,Results!$C37,FALSE)),"",IF(HLOOKUP(AC$2,Monitoring_eng!$A$1:$AT$68,Results!$C37,FALSE)=$I37,$P37,IF(HLOOKUP(AC$2,Monitoring_eng!$A$1:$AT$68,Results!$C37,FALSE)=$K37,$Q37,IF(HLOOKUP(AC$2,Monitoring_eng!$A$1:$AT$68,Results!$C37,FALSE)=$M37,$R37,IF(HLOOKUP(AC$2,Monitoring_eng!$A$1:$AT$68,Results!$C37,FALSE)=$O37,$S37,"CHYBA")))))</f>
        <v>1</v>
      </c>
      <c r="AD37" s="22">
        <f>IF(ISBLANK(HLOOKUP(AD$2,Monitoring_eng!$A$1:$AT$68,Results!$C37,FALSE)),"",IF(HLOOKUP(AD$2,Monitoring_eng!$A$1:$AT$68,Results!$C37,FALSE)=$I37,$P37,IF(HLOOKUP(AD$2,Monitoring_eng!$A$1:$AT$68,Results!$C37,FALSE)=$K37,$Q37,IF(HLOOKUP(AD$2,Monitoring_eng!$A$1:$AT$68,Results!$C37,FALSE)=$M37,$R37,IF(HLOOKUP(AD$2,Monitoring_eng!$A$1:$AT$68,Results!$C37,FALSE)=$O37,$S37,"CHYBA")))))</f>
        <v>1</v>
      </c>
      <c r="AE37" s="22">
        <f>IF(ISBLANK(HLOOKUP(AE$2,Monitoring_eng!$A$1:$AT$68,Results!$C37,FALSE)),"",IF(HLOOKUP(AE$2,Monitoring_eng!$A$1:$AT$68,Results!$C37,FALSE)=$I37,$P37,IF(HLOOKUP(AE$2,Monitoring_eng!$A$1:$AT$68,Results!$C37,FALSE)=$K37,$Q37,IF(HLOOKUP(AE$2,Monitoring_eng!$A$1:$AT$68,Results!$C37,FALSE)=$M37,$R37,IF(HLOOKUP(AE$2,Monitoring_eng!$A$1:$AT$68,Results!$C37,FALSE)=$O37,$S37,"CHYBA")))))</f>
        <v>1</v>
      </c>
      <c r="AF37" s="22">
        <f>IF(ISBLANK(HLOOKUP(AF$2,Monitoring_eng!$A$1:$AT$68,Results!$C37,FALSE)),"",IF(HLOOKUP(AF$2,Monitoring_eng!$A$1:$AT$68,Results!$C37,FALSE)=$I37,$P37,IF(HLOOKUP(AF$2,Monitoring_eng!$A$1:$AT$68,Results!$C37,FALSE)=$K37,$Q37,IF(HLOOKUP(AF$2,Monitoring_eng!$A$1:$AT$68,Results!$C37,FALSE)=$M37,$R37,IF(HLOOKUP(AF$2,Monitoring_eng!$A$1:$AT$68,Results!$C37,FALSE)=$O37,$S37,"CHYBA")))))</f>
        <v>1</v>
      </c>
      <c r="AG37" s="22">
        <f>IF(ISBLANK(HLOOKUP(AG$2,Monitoring_eng!$A$1:$AT$68,Results!$C37,FALSE)),"",IF(HLOOKUP(AG$2,Monitoring_eng!$A$1:$AT$68,Results!$C37,FALSE)=$I37,$P37,IF(HLOOKUP(AG$2,Monitoring_eng!$A$1:$AT$68,Results!$C37,FALSE)=$K37,$Q37,IF(HLOOKUP(AG$2,Monitoring_eng!$A$1:$AT$68,Results!$C37,FALSE)=$M37,$R37,IF(HLOOKUP(AG$2,Monitoring_eng!$A$1:$AT$68,Results!$C37,FALSE)=$O37,$S37,"CHYBA")))))</f>
        <v>1</v>
      </c>
      <c r="AH37" s="22">
        <f>IF(ISBLANK(HLOOKUP(AH$2,Monitoring_eng!$A$1:$AT$68,Results!$C37,FALSE)),"",IF(HLOOKUP(AH$2,Monitoring_eng!$A$1:$AT$68,Results!$C37,FALSE)=$I37,$P37,IF(HLOOKUP(AH$2,Monitoring_eng!$A$1:$AT$68,Results!$C37,FALSE)=$K37,$Q37,IF(HLOOKUP(AH$2,Monitoring_eng!$A$1:$AT$68,Results!$C37,FALSE)=$M37,$R37,IF(HLOOKUP(AH$2,Monitoring_eng!$A$1:$AT$68,Results!$C37,FALSE)=$O37,$S37,"CHYBA")))))</f>
        <v>1</v>
      </c>
      <c r="AI37" s="22">
        <f>IF(ISBLANK(HLOOKUP(AI$2,Monitoring_eng!$A$1:$AT$68,Results!$C37,FALSE)),"",IF(HLOOKUP(AI$2,Monitoring_eng!$A$1:$AT$68,Results!$C37,FALSE)=$I37,$P37,IF(HLOOKUP(AI$2,Monitoring_eng!$A$1:$AT$68,Results!$C37,FALSE)=$K37,$Q37,IF(HLOOKUP(AI$2,Monitoring_eng!$A$1:$AT$68,Results!$C37,FALSE)=$M37,$R37,IF(HLOOKUP(AI$2,Monitoring_eng!$A$1:$AT$68,Results!$C37,FALSE)=$O37,$S37,"CHYBA")))))</f>
        <v>1</v>
      </c>
      <c r="AJ37" s="22">
        <f>IF(ISBLANK(HLOOKUP(AJ$2,Monitoring_eng!$A$1:$AT$68,Results!$C37,FALSE)),"",IF(HLOOKUP(AJ$2,Monitoring_eng!$A$1:$AT$68,Results!$C37,FALSE)=$I37,$P37,IF(HLOOKUP(AJ$2,Monitoring_eng!$A$1:$AT$68,Results!$C37,FALSE)=$K37,$Q37,IF(HLOOKUP(AJ$2,Monitoring_eng!$A$1:$AT$68,Results!$C37,FALSE)=$M37,$R37,IF(HLOOKUP(AJ$2,Monitoring_eng!$A$1:$AT$68,Results!$C37,FALSE)=$O37,$S37,"CHYBA")))))</f>
        <v>1</v>
      </c>
      <c r="AK37" s="22">
        <f>IF(ISBLANK(HLOOKUP(AK$2,Monitoring_eng!$A$1:$AT$68,Results!$C37,FALSE)),"",IF(HLOOKUP(AK$2,Monitoring_eng!$A$1:$AT$68,Results!$C37,FALSE)=$I37,$P37,IF(HLOOKUP(AK$2,Monitoring_eng!$A$1:$AT$68,Results!$C37,FALSE)=$K37,$Q37,IF(HLOOKUP(AK$2,Monitoring_eng!$A$1:$AT$68,Results!$C37,FALSE)=$M37,$R37,IF(HLOOKUP(AK$2,Monitoring_eng!$A$1:$AT$68,Results!$C37,FALSE)=$O37,$S37,"CHYBA")))))</f>
        <v>1</v>
      </c>
      <c r="AL37" s="22">
        <f>IF(ISBLANK(HLOOKUP(AL$2,Monitoring_eng!$A$1:$AT$68,Results!$C37,FALSE)),"",IF(HLOOKUP(AL$2,Monitoring_eng!$A$1:$AT$68,Results!$C37,FALSE)=$I37,$P37,IF(HLOOKUP(AL$2,Monitoring_eng!$A$1:$AT$68,Results!$C37,FALSE)=$K37,$Q37,IF(HLOOKUP(AL$2,Monitoring_eng!$A$1:$AT$68,Results!$C37,FALSE)=$M37,$R37,IF(HLOOKUP(AL$2,Monitoring_eng!$A$1:$AT$68,Results!$C37,FALSE)=$O37,$S37,"CHYBA")))))</f>
        <v>1</v>
      </c>
      <c r="AM37" s="22">
        <f>IF(ISBLANK(HLOOKUP(AM$2,Monitoring_eng!$A$1:$AT$68,Results!$C37,FALSE)),"",IF(HLOOKUP(AM$2,Monitoring_eng!$A$1:$AT$68,Results!$C37,FALSE)=$I37,$P37,IF(HLOOKUP(AM$2,Monitoring_eng!$A$1:$AT$68,Results!$C37,FALSE)=$K37,$Q37,IF(HLOOKUP(AM$2,Monitoring_eng!$A$1:$AT$68,Results!$C37,FALSE)=$M37,$R37,IF(HLOOKUP(AM$2,Monitoring_eng!$A$1:$AT$68,Results!$C37,FALSE)=$O37,$S37,"CHYBA")))))</f>
        <v>1</v>
      </c>
      <c r="AN37" s="22">
        <f>IF(ISBLANK(HLOOKUP(AN$2,Monitoring_eng!$A$1:$AT$68,Results!$C37,FALSE)),"",IF(HLOOKUP(AN$2,Monitoring_eng!$A$1:$AT$68,Results!$C37,FALSE)=$I37,$P37,IF(HLOOKUP(AN$2,Monitoring_eng!$A$1:$AT$68,Results!$C37,FALSE)=$K37,$Q37,IF(HLOOKUP(AN$2,Monitoring_eng!$A$1:$AT$68,Results!$C37,FALSE)=$M37,$R37,IF(HLOOKUP(AN$2,Monitoring_eng!$A$1:$AT$68,Results!$C37,FALSE)=$O37,$S37,"CHYBA")))))</f>
        <v>1</v>
      </c>
      <c r="AO37" s="22">
        <f>IF(ISBLANK(HLOOKUP(AO$2,Monitoring_eng!$A$1:$AT$68,Results!$C37,FALSE)),"",IF(HLOOKUP(AO$2,Monitoring_eng!$A$1:$AT$68,Results!$C37,FALSE)=$I37,$P37,IF(HLOOKUP(AO$2,Monitoring_eng!$A$1:$AT$68,Results!$C37,FALSE)=$K37,$Q37,IF(HLOOKUP(AO$2,Monitoring_eng!$A$1:$AT$68,Results!$C37,FALSE)=$M37,$R37,IF(HLOOKUP(AO$2,Monitoring_eng!$A$1:$AT$68,Results!$C37,FALSE)=$O37,$S37,"CHYBA")))))</f>
        <v>1</v>
      </c>
    </row>
    <row r="38" spans="1:41" x14ac:dyDescent="0.3">
      <c r="A38" s="22" t="s">
        <v>424</v>
      </c>
      <c r="B38" s="22" t="s">
        <v>168</v>
      </c>
      <c r="C38" s="22">
        <v>37</v>
      </c>
      <c r="D38" s="50" t="s">
        <v>169</v>
      </c>
      <c r="E38" s="26" t="s">
        <v>334</v>
      </c>
      <c r="F38" s="51" t="s">
        <v>422</v>
      </c>
      <c r="G38" s="38">
        <v>1</v>
      </c>
      <c r="H38" s="22" t="s">
        <v>296</v>
      </c>
      <c r="I38" s="22" t="s">
        <v>49</v>
      </c>
      <c r="J38" s="22" t="s">
        <v>295</v>
      </c>
      <c r="K38" s="22" t="s">
        <v>48</v>
      </c>
      <c r="L38" s="22" t="s">
        <v>310</v>
      </c>
      <c r="M38" s="22" t="s">
        <v>95</v>
      </c>
      <c r="N38" s="22" t="s">
        <v>385</v>
      </c>
      <c r="O38" s="22" t="s">
        <v>385</v>
      </c>
      <c r="P38" s="22">
        <f t="shared" si="0"/>
        <v>1</v>
      </c>
      <c r="Q38" s="22">
        <v>0</v>
      </c>
      <c r="R38" s="22">
        <f t="shared" si="1"/>
        <v>0.5</v>
      </c>
      <c r="S38" s="22" t="s">
        <v>385</v>
      </c>
      <c r="T38" s="22">
        <f>IF(ISBLANK(HLOOKUP(T$2,Monitoring_eng!$A$1:$AT$68,Results!$C38,FALSE)),"",IF(HLOOKUP(T$2,Monitoring_eng!$A$1:$AT$68,Results!$C38,FALSE)=$I38,$P38,IF(HLOOKUP(T$2,Monitoring_eng!$A$1:$AT$68,Results!$C38,FALSE)=$K38,$Q38,IF(HLOOKUP(T$2,Monitoring_eng!$A$1:$AT$68,Results!$C38,FALSE)=$M38,$R38,IF(HLOOKUP(T$2,Monitoring_eng!$A$1:$AT$68,Results!$C38,FALSE)=$O38,$S38,"CHYBA")))))</f>
        <v>1</v>
      </c>
      <c r="U38" s="22">
        <f>IF(ISBLANK(HLOOKUP(U$2,Monitoring_eng!$A$1:$AT$68,Results!$C38,FALSE)),"",IF(HLOOKUP(U$2,Monitoring_eng!$A$1:$AT$68,Results!$C38,FALSE)=$I38,$P38,IF(HLOOKUP(U$2,Monitoring_eng!$A$1:$AT$68,Results!$C38,FALSE)=$K38,$Q38,IF(HLOOKUP(U$2,Monitoring_eng!$A$1:$AT$68,Results!$C38,FALSE)=$M38,$R38,IF(HLOOKUP(U$2,Monitoring_eng!$A$1:$AT$68,Results!$C38,FALSE)=$O38,$S38,"CHYBA")))))</f>
        <v>0</v>
      </c>
      <c r="V38" s="22">
        <f>IF(ISBLANK(HLOOKUP(V$2,Monitoring_eng!$A$1:$AT$68,Results!$C38,FALSE)),"",IF(HLOOKUP(V$2,Monitoring_eng!$A$1:$AT$68,Results!$C38,FALSE)=$I38,$P38,IF(HLOOKUP(V$2,Monitoring_eng!$A$1:$AT$68,Results!$C38,FALSE)=$K38,$Q38,IF(HLOOKUP(V$2,Monitoring_eng!$A$1:$AT$68,Results!$C38,FALSE)=$M38,$R38,IF(HLOOKUP(V$2,Monitoring_eng!$A$1:$AT$68,Results!$C38,FALSE)=$O38,$S38,"CHYBA")))))</f>
        <v>0</v>
      </c>
      <c r="W38" s="22">
        <f>IF(ISBLANK(HLOOKUP(W$2,Monitoring_eng!$A$1:$AT$68,Results!$C38,FALSE)),"",IF(HLOOKUP(W$2,Monitoring_eng!$A$1:$AT$68,Results!$C38,FALSE)=$I38,$P38,IF(HLOOKUP(W$2,Monitoring_eng!$A$1:$AT$68,Results!$C38,FALSE)=$K38,$Q38,IF(HLOOKUP(W$2,Monitoring_eng!$A$1:$AT$68,Results!$C38,FALSE)=$M38,$R38,IF(HLOOKUP(W$2,Monitoring_eng!$A$1:$AT$68,Results!$C38,FALSE)=$O38,$S38,"CHYBA")))))</f>
        <v>0</v>
      </c>
      <c r="X38" s="22">
        <f>IF(ISBLANK(HLOOKUP(X$2,Monitoring_eng!$A$1:$AT$68,Results!$C38,FALSE)),"",IF(HLOOKUP(X$2,Monitoring_eng!$A$1:$AT$68,Results!$C38,FALSE)=$I38,$P38,IF(HLOOKUP(X$2,Monitoring_eng!$A$1:$AT$68,Results!$C38,FALSE)=$K38,$Q38,IF(HLOOKUP(X$2,Monitoring_eng!$A$1:$AT$68,Results!$C38,FALSE)=$M38,$R38,IF(HLOOKUP(X$2,Monitoring_eng!$A$1:$AT$68,Results!$C38,FALSE)=$O38,$S38,"CHYBA")))))</f>
        <v>0</v>
      </c>
      <c r="Y38" s="22">
        <f>IF(ISBLANK(HLOOKUP(Y$2,Monitoring_eng!$A$1:$AT$68,Results!$C38,FALSE)),"",IF(HLOOKUP(Y$2,Monitoring_eng!$A$1:$AT$68,Results!$C38,FALSE)=$I38,$P38,IF(HLOOKUP(Y$2,Monitoring_eng!$A$1:$AT$68,Results!$C38,FALSE)=$K38,$Q38,IF(HLOOKUP(Y$2,Monitoring_eng!$A$1:$AT$68,Results!$C38,FALSE)=$M38,$R38,IF(HLOOKUP(Y$2,Monitoring_eng!$A$1:$AT$68,Results!$C38,FALSE)=$O38,$S38,"CHYBA")))))</f>
        <v>1</v>
      </c>
      <c r="Z38" s="22">
        <f>IF(ISBLANK(HLOOKUP(Z$2,Monitoring_eng!$A$1:$AT$68,Results!$C38,FALSE)),"",IF(HLOOKUP(Z$2,Monitoring_eng!$A$1:$AT$68,Results!$C38,FALSE)=$I38,$P38,IF(HLOOKUP(Z$2,Monitoring_eng!$A$1:$AT$68,Results!$C38,FALSE)=$K38,$Q38,IF(HLOOKUP(Z$2,Monitoring_eng!$A$1:$AT$68,Results!$C38,FALSE)=$M38,$R38,IF(HLOOKUP(Z$2,Monitoring_eng!$A$1:$AT$68,Results!$C38,FALSE)=$O38,$S38,"CHYBA")))))</f>
        <v>1</v>
      </c>
      <c r="AA38" s="22">
        <f>IF(ISBLANK(HLOOKUP(AA$2,Monitoring_eng!$A$1:$AT$68,Results!$C38,FALSE)),"",IF(HLOOKUP(AA$2,Monitoring_eng!$A$1:$AT$68,Results!$C38,FALSE)=$I38,$P38,IF(HLOOKUP(AA$2,Monitoring_eng!$A$1:$AT$68,Results!$C38,FALSE)=$K38,$Q38,IF(HLOOKUP(AA$2,Monitoring_eng!$A$1:$AT$68,Results!$C38,FALSE)=$M38,$R38,IF(HLOOKUP(AA$2,Monitoring_eng!$A$1:$AT$68,Results!$C38,FALSE)=$O38,$S38,"CHYBA")))))</f>
        <v>1</v>
      </c>
      <c r="AB38" s="22">
        <f>IF(ISBLANK(HLOOKUP(AB$2,Monitoring_eng!$A$1:$AT$68,Results!$C38,FALSE)),"",IF(HLOOKUP(AB$2,Monitoring_eng!$A$1:$AT$68,Results!$C38,FALSE)=$I38,$P38,IF(HLOOKUP(AB$2,Monitoring_eng!$A$1:$AT$68,Results!$C38,FALSE)=$K38,$Q38,IF(HLOOKUP(AB$2,Monitoring_eng!$A$1:$AT$68,Results!$C38,FALSE)=$M38,$R38,IF(HLOOKUP(AB$2,Monitoring_eng!$A$1:$AT$68,Results!$C38,FALSE)=$O38,$S38,"CHYBA")))))</f>
        <v>1</v>
      </c>
      <c r="AC38" s="22">
        <f>IF(ISBLANK(HLOOKUP(AC$2,Monitoring_eng!$A$1:$AT$68,Results!$C38,FALSE)),"",IF(HLOOKUP(AC$2,Monitoring_eng!$A$1:$AT$68,Results!$C38,FALSE)=$I38,$P38,IF(HLOOKUP(AC$2,Monitoring_eng!$A$1:$AT$68,Results!$C38,FALSE)=$K38,$Q38,IF(HLOOKUP(AC$2,Monitoring_eng!$A$1:$AT$68,Results!$C38,FALSE)=$M38,$R38,IF(HLOOKUP(AC$2,Monitoring_eng!$A$1:$AT$68,Results!$C38,FALSE)=$O38,$S38,"CHYBA")))))</f>
        <v>1</v>
      </c>
      <c r="AD38" s="22">
        <f>IF(ISBLANK(HLOOKUP(AD$2,Monitoring_eng!$A$1:$AT$68,Results!$C38,FALSE)),"",IF(HLOOKUP(AD$2,Monitoring_eng!$A$1:$AT$68,Results!$C38,FALSE)=$I38,$P38,IF(HLOOKUP(AD$2,Monitoring_eng!$A$1:$AT$68,Results!$C38,FALSE)=$K38,$Q38,IF(HLOOKUP(AD$2,Monitoring_eng!$A$1:$AT$68,Results!$C38,FALSE)=$M38,$R38,IF(HLOOKUP(AD$2,Monitoring_eng!$A$1:$AT$68,Results!$C38,FALSE)=$O38,$S38,"CHYBA")))))</f>
        <v>0</v>
      </c>
      <c r="AE38" s="22">
        <f>IF(ISBLANK(HLOOKUP(AE$2,Monitoring_eng!$A$1:$AT$68,Results!$C38,FALSE)),"",IF(HLOOKUP(AE$2,Monitoring_eng!$A$1:$AT$68,Results!$C38,FALSE)=$I38,$P38,IF(HLOOKUP(AE$2,Monitoring_eng!$A$1:$AT$68,Results!$C38,FALSE)=$K38,$Q38,IF(HLOOKUP(AE$2,Monitoring_eng!$A$1:$AT$68,Results!$C38,FALSE)=$M38,$R38,IF(HLOOKUP(AE$2,Monitoring_eng!$A$1:$AT$68,Results!$C38,FALSE)=$O38,$S38,"CHYBA")))))</f>
        <v>1</v>
      </c>
      <c r="AF38" s="22">
        <f>IF(ISBLANK(HLOOKUP(AF$2,Monitoring_eng!$A$1:$AT$68,Results!$C38,FALSE)),"",IF(HLOOKUP(AF$2,Monitoring_eng!$A$1:$AT$68,Results!$C38,FALSE)=$I38,$P38,IF(HLOOKUP(AF$2,Monitoring_eng!$A$1:$AT$68,Results!$C38,FALSE)=$K38,$Q38,IF(HLOOKUP(AF$2,Monitoring_eng!$A$1:$AT$68,Results!$C38,FALSE)=$M38,$R38,IF(HLOOKUP(AF$2,Monitoring_eng!$A$1:$AT$68,Results!$C38,FALSE)=$O38,$S38,"CHYBA")))))</f>
        <v>1</v>
      </c>
      <c r="AG38" s="22">
        <f>IF(ISBLANK(HLOOKUP(AG$2,Monitoring_eng!$A$1:$AT$68,Results!$C38,FALSE)),"",IF(HLOOKUP(AG$2,Monitoring_eng!$A$1:$AT$68,Results!$C38,FALSE)=$I38,$P38,IF(HLOOKUP(AG$2,Monitoring_eng!$A$1:$AT$68,Results!$C38,FALSE)=$K38,$Q38,IF(HLOOKUP(AG$2,Monitoring_eng!$A$1:$AT$68,Results!$C38,FALSE)=$M38,$R38,IF(HLOOKUP(AG$2,Monitoring_eng!$A$1:$AT$68,Results!$C38,FALSE)=$O38,$S38,"CHYBA")))))</f>
        <v>1</v>
      </c>
      <c r="AH38" s="22">
        <f>IF(ISBLANK(HLOOKUP(AH$2,Monitoring_eng!$A$1:$AT$68,Results!$C38,FALSE)),"",IF(HLOOKUP(AH$2,Monitoring_eng!$A$1:$AT$68,Results!$C38,FALSE)=$I38,$P38,IF(HLOOKUP(AH$2,Monitoring_eng!$A$1:$AT$68,Results!$C38,FALSE)=$K38,$Q38,IF(HLOOKUP(AH$2,Monitoring_eng!$A$1:$AT$68,Results!$C38,FALSE)=$M38,$R38,IF(HLOOKUP(AH$2,Monitoring_eng!$A$1:$AT$68,Results!$C38,FALSE)=$O38,$S38,"CHYBA")))))</f>
        <v>1</v>
      </c>
      <c r="AI38" s="22">
        <f>IF(ISBLANK(HLOOKUP(AI$2,Monitoring_eng!$A$1:$AT$68,Results!$C38,FALSE)),"",IF(HLOOKUP(AI$2,Monitoring_eng!$A$1:$AT$68,Results!$C38,FALSE)=$I38,$P38,IF(HLOOKUP(AI$2,Monitoring_eng!$A$1:$AT$68,Results!$C38,FALSE)=$K38,$Q38,IF(HLOOKUP(AI$2,Monitoring_eng!$A$1:$AT$68,Results!$C38,FALSE)=$M38,$R38,IF(HLOOKUP(AI$2,Monitoring_eng!$A$1:$AT$68,Results!$C38,FALSE)=$O38,$S38,"CHYBA")))))</f>
        <v>1</v>
      </c>
      <c r="AJ38" s="22">
        <f>IF(ISBLANK(HLOOKUP(AJ$2,Monitoring_eng!$A$1:$AT$68,Results!$C38,FALSE)),"",IF(HLOOKUP(AJ$2,Monitoring_eng!$A$1:$AT$68,Results!$C38,FALSE)=$I38,$P38,IF(HLOOKUP(AJ$2,Monitoring_eng!$A$1:$AT$68,Results!$C38,FALSE)=$K38,$Q38,IF(HLOOKUP(AJ$2,Monitoring_eng!$A$1:$AT$68,Results!$C38,FALSE)=$M38,$R38,IF(HLOOKUP(AJ$2,Monitoring_eng!$A$1:$AT$68,Results!$C38,FALSE)=$O38,$S38,"CHYBA")))))</f>
        <v>0</v>
      </c>
      <c r="AK38" s="22">
        <f>IF(ISBLANK(HLOOKUP(AK$2,Monitoring_eng!$A$1:$AT$68,Results!$C38,FALSE)),"",IF(HLOOKUP(AK$2,Monitoring_eng!$A$1:$AT$68,Results!$C38,FALSE)=$I38,$P38,IF(HLOOKUP(AK$2,Monitoring_eng!$A$1:$AT$68,Results!$C38,FALSE)=$K38,$Q38,IF(HLOOKUP(AK$2,Monitoring_eng!$A$1:$AT$68,Results!$C38,FALSE)=$M38,$R38,IF(HLOOKUP(AK$2,Monitoring_eng!$A$1:$AT$68,Results!$C38,FALSE)=$O38,$S38,"CHYBA")))))</f>
        <v>1</v>
      </c>
      <c r="AL38" s="22">
        <f>IF(ISBLANK(HLOOKUP(AL$2,Monitoring_eng!$A$1:$AT$68,Results!$C38,FALSE)),"",IF(HLOOKUP(AL$2,Monitoring_eng!$A$1:$AT$68,Results!$C38,FALSE)=$I38,$P38,IF(HLOOKUP(AL$2,Monitoring_eng!$A$1:$AT$68,Results!$C38,FALSE)=$K38,$Q38,IF(HLOOKUP(AL$2,Monitoring_eng!$A$1:$AT$68,Results!$C38,FALSE)=$M38,$R38,IF(HLOOKUP(AL$2,Monitoring_eng!$A$1:$AT$68,Results!$C38,FALSE)=$O38,$S38,"CHYBA")))))</f>
        <v>1</v>
      </c>
      <c r="AM38" s="22">
        <f>IF(ISBLANK(HLOOKUP(AM$2,Monitoring_eng!$A$1:$AT$68,Results!$C38,FALSE)),"",IF(HLOOKUP(AM$2,Monitoring_eng!$A$1:$AT$68,Results!$C38,FALSE)=$I38,$P38,IF(HLOOKUP(AM$2,Monitoring_eng!$A$1:$AT$68,Results!$C38,FALSE)=$K38,$Q38,IF(HLOOKUP(AM$2,Monitoring_eng!$A$1:$AT$68,Results!$C38,FALSE)=$M38,$R38,IF(HLOOKUP(AM$2,Monitoring_eng!$A$1:$AT$68,Results!$C38,FALSE)=$O38,$S38,"CHYBA")))))</f>
        <v>1</v>
      </c>
      <c r="AN38" s="22">
        <f>IF(ISBLANK(HLOOKUP(AN$2,Monitoring_eng!$A$1:$AT$68,Results!$C38,FALSE)),"",IF(HLOOKUP(AN$2,Monitoring_eng!$A$1:$AT$68,Results!$C38,FALSE)=$I38,$P38,IF(HLOOKUP(AN$2,Monitoring_eng!$A$1:$AT$68,Results!$C38,FALSE)=$K38,$Q38,IF(HLOOKUP(AN$2,Monitoring_eng!$A$1:$AT$68,Results!$C38,FALSE)=$M38,$R38,IF(HLOOKUP(AN$2,Monitoring_eng!$A$1:$AT$68,Results!$C38,FALSE)=$O38,$S38,"CHYBA")))))</f>
        <v>1</v>
      </c>
      <c r="AO38" s="22">
        <f>IF(ISBLANK(HLOOKUP(AO$2,Monitoring_eng!$A$1:$AT$68,Results!$C38,FALSE)),"",IF(HLOOKUP(AO$2,Monitoring_eng!$A$1:$AT$68,Results!$C38,FALSE)=$I38,$P38,IF(HLOOKUP(AO$2,Monitoring_eng!$A$1:$AT$68,Results!$C38,FALSE)=$K38,$Q38,IF(HLOOKUP(AO$2,Monitoring_eng!$A$1:$AT$68,Results!$C38,FALSE)=$M38,$R38,IF(HLOOKUP(AO$2,Monitoring_eng!$A$1:$AT$68,Results!$C38,FALSE)=$O38,$S38,"CHYBA")))))</f>
        <v>1</v>
      </c>
    </row>
    <row r="39" spans="1:41" x14ac:dyDescent="0.3">
      <c r="A39" s="22" t="s">
        <v>425</v>
      </c>
      <c r="B39" s="22" t="s">
        <v>170</v>
      </c>
      <c r="C39" s="22">
        <v>38</v>
      </c>
      <c r="D39" s="50" t="s">
        <v>171</v>
      </c>
      <c r="E39" s="26" t="s">
        <v>335</v>
      </c>
      <c r="F39" s="51" t="s">
        <v>422</v>
      </c>
      <c r="G39" s="38">
        <v>1</v>
      </c>
      <c r="H39" s="22" t="s">
        <v>296</v>
      </c>
      <c r="I39" s="22" t="s">
        <v>49</v>
      </c>
      <c r="J39" s="22" t="s">
        <v>295</v>
      </c>
      <c r="K39" s="22" t="s">
        <v>48</v>
      </c>
      <c r="L39" s="22" t="s">
        <v>310</v>
      </c>
      <c r="M39" s="22" t="s">
        <v>95</v>
      </c>
      <c r="N39" s="22" t="s">
        <v>385</v>
      </c>
      <c r="O39" s="22" t="s">
        <v>385</v>
      </c>
      <c r="P39" s="22">
        <f t="shared" si="0"/>
        <v>1</v>
      </c>
      <c r="Q39" s="22">
        <v>0</v>
      </c>
      <c r="R39" s="22">
        <f t="shared" si="1"/>
        <v>0.5</v>
      </c>
      <c r="S39" s="22" t="s">
        <v>385</v>
      </c>
      <c r="T39" s="22">
        <f>IF(ISBLANK(HLOOKUP(T$2,Monitoring_eng!$A$1:$AT$68,Results!$C39,FALSE)),"",IF(HLOOKUP(T$2,Monitoring_eng!$A$1:$AT$68,Results!$C39,FALSE)=$I39,$P39,IF(HLOOKUP(T$2,Monitoring_eng!$A$1:$AT$68,Results!$C39,FALSE)=$K39,$Q39,IF(HLOOKUP(T$2,Monitoring_eng!$A$1:$AT$68,Results!$C39,FALSE)=$M39,$R39,IF(HLOOKUP(T$2,Monitoring_eng!$A$1:$AT$68,Results!$C39,FALSE)=$O39,$S39,"CHYBA")))))</f>
        <v>1</v>
      </c>
      <c r="U39" s="22">
        <f>IF(ISBLANK(HLOOKUP(U$2,Monitoring_eng!$A$1:$AT$68,Results!$C39,FALSE)),"",IF(HLOOKUP(U$2,Monitoring_eng!$A$1:$AT$68,Results!$C39,FALSE)=$I39,$P39,IF(HLOOKUP(U$2,Monitoring_eng!$A$1:$AT$68,Results!$C39,FALSE)=$K39,$Q39,IF(HLOOKUP(U$2,Monitoring_eng!$A$1:$AT$68,Results!$C39,FALSE)=$M39,$R39,IF(HLOOKUP(U$2,Monitoring_eng!$A$1:$AT$68,Results!$C39,FALSE)=$O39,$S39,"CHYBA")))))</f>
        <v>1</v>
      </c>
      <c r="V39" s="22">
        <f>IF(ISBLANK(HLOOKUP(V$2,Monitoring_eng!$A$1:$AT$68,Results!$C39,FALSE)),"",IF(HLOOKUP(V$2,Monitoring_eng!$A$1:$AT$68,Results!$C39,FALSE)=$I39,$P39,IF(HLOOKUP(V$2,Monitoring_eng!$A$1:$AT$68,Results!$C39,FALSE)=$K39,$Q39,IF(HLOOKUP(V$2,Monitoring_eng!$A$1:$AT$68,Results!$C39,FALSE)=$M39,$R39,IF(HLOOKUP(V$2,Monitoring_eng!$A$1:$AT$68,Results!$C39,FALSE)=$O39,$S39,"CHYBA")))))</f>
        <v>0</v>
      </c>
      <c r="W39" s="22">
        <f>IF(ISBLANK(HLOOKUP(W$2,Monitoring_eng!$A$1:$AT$68,Results!$C39,FALSE)),"",IF(HLOOKUP(W$2,Monitoring_eng!$A$1:$AT$68,Results!$C39,FALSE)=$I39,$P39,IF(HLOOKUP(W$2,Monitoring_eng!$A$1:$AT$68,Results!$C39,FALSE)=$K39,$Q39,IF(HLOOKUP(W$2,Monitoring_eng!$A$1:$AT$68,Results!$C39,FALSE)=$M39,$R39,IF(HLOOKUP(W$2,Monitoring_eng!$A$1:$AT$68,Results!$C39,FALSE)=$O39,$S39,"CHYBA")))))</f>
        <v>1</v>
      </c>
      <c r="X39" s="22">
        <f>IF(ISBLANK(HLOOKUP(X$2,Monitoring_eng!$A$1:$AT$68,Results!$C39,FALSE)),"",IF(HLOOKUP(X$2,Monitoring_eng!$A$1:$AT$68,Results!$C39,FALSE)=$I39,$P39,IF(HLOOKUP(X$2,Monitoring_eng!$A$1:$AT$68,Results!$C39,FALSE)=$K39,$Q39,IF(HLOOKUP(X$2,Monitoring_eng!$A$1:$AT$68,Results!$C39,FALSE)=$M39,$R39,IF(HLOOKUP(X$2,Monitoring_eng!$A$1:$AT$68,Results!$C39,FALSE)=$O39,$S39,"CHYBA")))))</f>
        <v>0</v>
      </c>
      <c r="Y39" s="22">
        <f>IF(ISBLANK(HLOOKUP(Y$2,Monitoring_eng!$A$1:$AT$68,Results!$C39,FALSE)),"",IF(HLOOKUP(Y$2,Monitoring_eng!$A$1:$AT$68,Results!$C39,FALSE)=$I39,$P39,IF(HLOOKUP(Y$2,Monitoring_eng!$A$1:$AT$68,Results!$C39,FALSE)=$K39,$Q39,IF(HLOOKUP(Y$2,Monitoring_eng!$A$1:$AT$68,Results!$C39,FALSE)=$M39,$R39,IF(HLOOKUP(Y$2,Monitoring_eng!$A$1:$AT$68,Results!$C39,FALSE)=$O39,$S39,"CHYBA")))))</f>
        <v>1</v>
      </c>
      <c r="Z39" s="22">
        <f>IF(ISBLANK(HLOOKUP(Z$2,Monitoring_eng!$A$1:$AT$68,Results!$C39,FALSE)),"",IF(HLOOKUP(Z$2,Monitoring_eng!$A$1:$AT$68,Results!$C39,FALSE)=$I39,$P39,IF(HLOOKUP(Z$2,Monitoring_eng!$A$1:$AT$68,Results!$C39,FALSE)=$K39,$Q39,IF(HLOOKUP(Z$2,Monitoring_eng!$A$1:$AT$68,Results!$C39,FALSE)=$M39,$R39,IF(HLOOKUP(Z$2,Monitoring_eng!$A$1:$AT$68,Results!$C39,FALSE)=$O39,$S39,"CHYBA")))))</f>
        <v>1</v>
      </c>
      <c r="AA39" s="22">
        <f>IF(ISBLANK(HLOOKUP(AA$2,Monitoring_eng!$A$1:$AT$68,Results!$C39,FALSE)),"",IF(HLOOKUP(AA$2,Monitoring_eng!$A$1:$AT$68,Results!$C39,FALSE)=$I39,$P39,IF(HLOOKUP(AA$2,Monitoring_eng!$A$1:$AT$68,Results!$C39,FALSE)=$K39,$Q39,IF(HLOOKUP(AA$2,Monitoring_eng!$A$1:$AT$68,Results!$C39,FALSE)=$M39,$R39,IF(HLOOKUP(AA$2,Monitoring_eng!$A$1:$AT$68,Results!$C39,FALSE)=$O39,$S39,"CHYBA")))))</f>
        <v>1</v>
      </c>
      <c r="AB39" s="22">
        <f>IF(ISBLANK(HLOOKUP(AB$2,Monitoring_eng!$A$1:$AT$68,Results!$C39,FALSE)),"",IF(HLOOKUP(AB$2,Monitoring_eng!$A$1:$AT$68,Results!$C39,FALSE)=$I39,$P39,IF(HLOOKUP(AB$2,Monitoring_eng!$A$1:$AT$68,Results!$C39,FALSE)=$K39,$Q39,IF(HLOOKUP(AB$2,Monitoring_eng!$A$1:$AT$68,Results!$C39,FALSE)=$M39,$R39,IF(HLOOKUP(AB$2,Monitoring_eng!$A$1:$AT$68,Results!$C39,FALSE)=$O39,$S39,"CHYBA")))))</f>
        <v>1</v>
      </c>
      <c r="AC39" s="22">
        <f>IF(ISBLANK(HLOOKUP(AC$2,Monitoring_eng!$A$1:$AT$68,Results!$C39,FALSE)),"",IF(HLOOKUP(AC$2,Monitoring_eng!$A$1:$AT$68,Results!$C39,FALSE)=$I39,$P39,IF(HLOOKUP(AC$2,Monitoring_eng!$A$1:$AT$68,Results!$C39,FALSE)=$K39,$Q39,IF(HLOOKUP(AC$2,Monitoring_eng!$A$1:$AT$68,Results!$C39,FALSE)=$M39,$R39,IF(HLOOKUP(AC$2,Monitoring_eng!$A$1:$AT$68,Results!$C39,FALSE)=$O39,$S39,"CHYBA")))))</f>
        <v>0</v>
      </c>
      <c r="AD39" s="22">
        <f>IF(ISBLANK(HLOOKUP(AD$2,Monitoring_eng!$A$1:$AT$68,Results!$C39,FALSE)),"",IF(HLOOKUP(AD$2,Monitoring_eng!$A$1:$AT$68,Results!$C39,FALSE)=$I39,$P39,IF(HLOOKUP(AD$2,Monitoring_eng!$A$1:$AT$68,Results!$C39,FALSE)=$K39,$Q39,IF(HLOOKUP(AD$2,Monitoring_eng!$A$1:$AT$68,Results!$C39,FALSE)=$M39,$R39,IF(HLOOKUP(AD$2,Monitoring_eng!$A$1:$AT$68,Results!$C39,FALSE)=$O39,$S39,"CHYBA")))))</f>
        <v>1</v>
      </c>
      <c r="AE39" s="22">
        <f>IF(ISBLANK(HLOOKUP(AE$2,Monitoring_eng!$A$1:$AT$68,Results!$C39,FALSE)),"",IF(HLOOKUP(AE$2,Monitoring_eng!$A$1:$AT$68,Results!$C39,FALSE)=$I39,$P39,IF(HLOOKUP(AE$2,Monitoring_eng!$A$1:$AT$68,Results!$C39,FALSE)=$K39,$Q39,IF(HLOOKUP(AE$2,Monitoring_eng!$A$1:$AT$68,Results!$C39,FALSE)=$M39,$R39,IF(HLOOKUP(AE$2,Monitoring_eng!$A$1:$AT$68,Results!$C39,FALSE)=$O39,$S39,"CHYBA")))))</f>
        <v>1</v>
      </c>
      <c r="AF39" s="22">
        <f>IF(ISBLANK(HLOOKUP(AF$2,Monitoring_eng!$A$1:$AT$68,Results!$C39,FALSE)),"",IF(HLOOKUP(AF$2,Monitoring_eng!$A$1:$AT$68,Results!$C39,FALSE)=$I39,$P39,IF(HLOOKUP(AF$2,Monitoring_eng!$A$1:$AT$68,Results!$C39,FALSE)=$K39,$Q39,IF(HLOOKUP(AF$2,Monitoring_eng!$A$1:$AT$68,Results!$C39,FALSE)=$M39,$R39,IF(HLOOKUP(AF$2,Monitoring_eng!$A$1:$AT$68,Results!$C39,FALSE)=$O39,$S39,"CHYBA")))))</f>
        <v>0</v>
      </c>
      <c r="AG39" s="22">
        <f>IF(ISBLANK(HLOOKUP(AG$2,Monitoring_eng!$A$1:$AT$68,Results!$C39,FALSE)),"",IF(HLOOKUP(AG$2,Monitoring_eng!$A$1:$AT$68,Results!$C39,FALSE)=$I39,$P39,IF(HLOOKUP(AG$2,Monitoring_eng!$A$1:$AT$68,Results!$C39,FALSE)=$K39,$Q39,IF(HLOOKUP(AG$2,Monitoring_eng!$A$1:$AT$68,Results!$C39,FALSE)=$M39,$R39,IF(HLOOKUP(AG$2,Monitoring_eng!$A$1:$AT$68,Results!$C39,FALSE)=$O39,$S39,"CHYBA")))))</f>
        <v>1</v>
      </c>
      <c r="AH39" s="22">
        <f>IF(ISBLANK(HLOOKUP(AH$2,Monitoring_eng!$A$1:$AT$68,Results!$C39,FALSE)),"",IF(HLOOKUP(AH$2,Monitoring_eng!$A$1:$AT$68,Results!$C39,FALSE)=$I39,$P39,IF(HLOOKUP(AH$2,Monitoring_eng!$A$1:$AT$68,Results!$C39,FALSE)=$K39,$Q39,IF(HLOOKUP(AH$2,Monitoring_eng!$A$1:$AT$68,Results!$C39,FALSE)=$M39,$R39,IF(HLOOKUP(AH$2,Monitoring_eng!$A$1:$AT$68,Results!$C39,FALSE)=$O39,$S39,"CHYBA")))))</f>
        <v>1</v>
      </c>
      <c r="AI39" s="22">
        <f>IF(ISBLANK(HLOOKUP(AI$2,Monitoring_eng!$A$1:$AT$68,Results!$C39,FALSE)),"",IF(HLOOKUP(AI$2,Monitoring_eng!$A$1:$AT$68,Results!$C39,FALSE)=$I39,$P39,IF(HLOOKUP(AI$2,Monitoring_eng!$A$1:$AT$68,Results!$C39,FALSE)=$K39,$Q39,IF(HLOOKUP(AI$2,Monitoring_eng!$A$1:$AT$68,Results!$C39,FALSE)=$M39,$R39,IF(HLOOKUP(AI$2,Monitoring_eng!$A$1:$AT$68,Results!$C39,FALSE)=$O39,$S39,"CHYBA")))))</f>
        <v>1</v>
      </c>
      <c r="AJ39" s="22">
        <f>IF(ISBLANK(HLOOKUP(AJ$2,Monitoring_eng!$A$1:$AT$68,Results!$C39,FALSE)),"",IF(HLOOKUP(AJ$2,Monitoring_eng!$A$1:$AT$68,Results!$C39,FALSE)=$I39,$P39,IF(HLOOKUP(AJ$2,Monitoring_eng!$A$1:$AT$68,Results!$C39,FALSE)=$K39,$Q39,IF(HLOOKUP(AJ$2,Monitoring_eng!$A$1:$AT$68,Results!$C39,FALSE)=$M39,$R39,IF(HLOOKUP(AJ$2,Monitoring_eng!$A$1:$AT$68,Results!$C39,FALSE)=$O39,$S39,"CHYBA")))))</f>
        <v>0</v>
      </c>
      <c r="AK39" s="22">
        <f>IF(ISBLANK(HLOOKUP(AK$2,Monitoring_eng!$A$1:$AT$68,Results!$C39,FALSE)),"",IF(HLOOKUP(AK$2,Monitoring_eng!$A$1:$AT$68,Results!$C39,FALSE)=$I39,$P39,IF(HLOOKUP(AK$2,Monitoring_eng!$A$1:$AT$68,Results!$C39,FALSE)=$K39,$Q39,IF(HLOOKUP(AK$2,Monitoring_eng!$A$1:$AT$68,Results!$C39,FALSE)=$M39,$R39,IF(HLOOKUP(AK$2,Monitoring_eng!$A$1:$AT$68,Results!$C39,FALSE)=$O39,$S39,"CHYBA")))))</f>
        <v>0</v>
      </c>
      <c r="AL39" s="22">
        <f>IF(ISBLANK(HLOOKUP(AL$2,Monitoring_eng!$A$1:$AT$68,Results!$C39,FALSE)),"",IF(HLOOKUP(AL$2,Monitoring_eng!$A$1:$AT$68,Results!$C39,FALSE)=$I39,$P39,IF(HLOOKUP(AL$2,Monitoring_eng!$A$1:$AT$68,Results!$C39,FALSE)=$K39,$Q39,IF(HLOOKUP(AL$2,Monitoring_eng!$A$1:$AT$68,Results!$C39,FALSE)=$M39,$R39,IF(HLOOKUP(AL$2,Monitoring_eng!$A$1:$AT$68,Results!$C39,FALSE)=$O39,$S39,"CHYBA")))))</f>
        <v>1</v>
      </c>
      <c r="AM39" s="22">
        <f>IF(ISBLANK(HLOOKUP(AM$2,Monitoring_eng!$A$1:$AT$68,Results!$C39,FALSE)),"",IF(HLOOKUP(AM$2,Monitoring_eng!$A$1:$AT$68,Results!$C39,FALSE)=$I39,$P39,IF(HLOOKUP(AM$2,Monitoring_eng!$A$1:$AT$68,Results!$C39,FALSE)=$K39,$Q39,IF(HLOOKUP(AM$2,Monitoring_eng!$A$1:$AT$68,Results!$C39,FALSE)=$M39,$R39,IF(HLOOKUP(AM$2,Monitoring_eng!$A$1:$AT$68,Results!$C39,FALSE)=$O39,$S39,"CHYBA")))))</f>
        <v>1</v>
      </c>
      <c r="AN39" s="22">
        <f>IF(ISBLANK(HLOOKUP(AN$2,Monitoring_eng!$A$1:$AT$68,Results!$C39,FALSE)),"",IF(HLOOKUP(AN$2,Monitoring_eng!$A$1:$AT$68,Results!$C39,FALSE)=$I39,$P39,IF(HLOOKUP(AN$2,Monitoring_eng!$A$1:$AT$68,Results!$C39,FALSE)=$K39,$Q39,IF(HLOOKUP(AN$2,Monitoring_eng!$A$1:$AT$68,Results!$C39,FALSE)=$M39,$R39,IF(HLOOKUP(AN$2,Monitoring_eng!$A$1:$AT$68,Results!$C39,FALSE)=$O39,$S39,"CHYBA")))))</f>
        <v>1</v>
      </c>
      <c r="AO39" s="22">
        <f>IF(ISBLANK(HLOOKUP(AO$2,Monitoring_eng!$A$1:$AT$68,Results!$C39,FALSE)),"",IF(HLOOKUP(AO$2,Monitoring_eng!$A$1:$AT$68,Results!$C39,FALSE)=$I39,$P39,IF(HLOOKUP(AO$2,Monitoring_eng!$A$1:$AT$68,Results!$C39,FALSE)=$K39,$Q39,IF(HLOOKUP(AO$2,Monitoring_eng!$A$1:$AT$68,Results!$C39,FALSE)=$M39,$R39,IF(HLOOKUP(AO$2,Monitoring_eng!$A$1:$AT$68,Results!$C39,FALSE)=$O39,$S39,"CHYBA")))))</f>
        <v>1</v>
      </c>
    </row>
    <row r="40" spans="1:41" x14ac:dyDescent="0.3">
      <c r="A40" s="22" t="s">
        <v>426</v>
      </c>
      <c r="B40" s="22" t="s">
        <v>173</v>
      </c>
      <c r="C40" s="22">
        <v>39</v>
      </c>
      <c r="D40" s="50" t="s">
        <v>174</v>
      </c>
      <c r="E40" s="26" t="s">
        <v>336</v>
      </c>
      <c r="F40" s="51" t="s">
        <v>422</v>
      </c>
      <c r="G40" s="38">
        <v>1</v>
      </c>
      <c r="H40" s="22" t="s">
        <v>296</v>
      </c>
      <c r="I40" s="22" t="s">
        <v>49</v>
      </c>
      <c r="J40" s="22" t="s">
        <v>295</v>
      </c>
      <c r="K40" s="22" t="s">
        <v>48</v>
      </c>
      <c r="L40" s="22" t="s">
        <v>310</v>
      </c>
      <c r="M40" s="22" t="s">
        <v>95</v>
      </c>
      <c r="N40" s="22" t="s">
        <v>385</v>
      </c>
      <c r="O40" s="22" t="s">
        <v>385</v>
      </c>
      <c r="P40" s="22">
        <f t="shared" si="0"/>
        <v>1</v>
      </c>
      <c r="Q40" s="22">
        <v>0</v>
      </c>
      <c r="R40" s="22">
        <f t="shared" si="1"/>
        <v>0.5</v>
      </c>
      <c r="S40" s="22" t="s">
        <v>385</v>
      </c>
      <c r="T40" s="22">
        <f>IF(ISBLANK(HLOOKUP(T$2,Monitoring_eng!$A$1:$AT$68,Results!$C40,FALSE)),"",IF(HLOOKUP(T$2,Monitoring_eng!$A$1:$AT$68,Results!$C40,FALSE)=$I40,$P40,IF(HLOOKUP(T$2,Monitoring_eng!$A$1:$AT$68,Results!$C40,FALSE)=$K40,$Q40,IF(HLOOKUP(T$2,Monitoring_eng!$A$1:$AT$68,Results!$C40,FALSE)=$M40,$R40,IF(HLOOKUP(T$2,Monitoring_eng!$A$1:$AT$68,Results!$C40,FALSE)=$O40,$S40,"CHYBA")))))</f>
        <v>1</v>
      </c>
      <c r="U40" s="22">
        <f>IF(ISBLANK(HLOOKUP(U$2,Monitoring_eng!$A$1:$AT$68,Results!$C40,FALSE)),"",IF(HLOOKUP(U$2,Monitoring_eng!$A$1:$AT$68,Results!$C40,FALSE)=$I40,$P40,IF(HLOOKUP(U$2,Monitoring_eng!$A$1:$AT$68,Results!$C40,FALSE)=$K40,$Q40,IF(HLOOKUP(U$2,Monitoring_eng!$A$1:$AT$68,Results!$C40,FALSE)=$M40,$R40,IF(HLOOKUP(U$2,Monitoring_eng!$A$1:$AT$68,Results!$C40,FALSE)=$O40,$S40,"CHYBA")))))</f>
        <v>1</v>
      </c>
      <c r="V40" s="22">
        <f>IF(ISBLANK(HLOOKUP(V$2,Monitoring_eng!$A$1:$AT$68,Results!$C40,FALSE)),"",IF(HLOOKUP(V$2,Monitoring_eng!$A$1:$AT$68,Results!$C40,FALSE)=$I40,$P40,IF(HLOOKUP(V$2,Monitoring_eng!$A$1:$AT$68,Results!$C40,FALSE)=$K40,$Q40,IF(HLOOKUP(V$2,Monitoring_eng!$A$1:$AT$68,Results!$C40,FALSE)=$M40,$R40,IF(HLOOKUP(V$2,Monitoring_eng!$A$1:$AT$68,Results!$C40,FALSE)=$O40,$S40,"CHYBA")))))</f>
        <v>0</v>
      </c>
      <c r="W40" s="22">
        <f>IF(ISBLANK(HLOOKUP(W$2,Monitoring_eng!$A$1:$AT$68,Results!$C40,FALSE)),"",IF(HLOOKUP(W$2,Monitoring_eng!$A$1:$AT$68,Results!$C40,FALSE)=$I40,$P40,IF(HLOOKUP(W$2,Monitoring_eng!$A$1:$AT$68,Results!$C40,FALSE)=$K40,$Q40,IF(HLOOKUP(W$2,Monitoring_eng!$A$1:$AT$68,Results!$C40,FALSE)=$M40,$R40,IF(HLOOKUP(W$2,Monitoring_eng!$A$1:$AT$68,Results!$C40,FALSE)=$O40,$S40,"CHYBA")))))</f>
        <v>0</v>
      </c>
      <c r="X40" s="22">
        <f>IF(ISBLANK(HLOOKUP(X$2,Monitoring_eng!$A$1:$AT$68,Results!$C40,FALSE)),"",IF(HLOOKUP(X$2,Monitoring_eng!$A$1:$AT$68,Results!$C40,FALSE)=$I40,$P40,IF(HLOOKUP(X$2,Monitoring_eng!$A$1:$AT$68,Results!$C40,FALSE)=$K40,$Q40,IF(HLOOKUP(X$2,Monitoring_eng!$A$1:$AT$68,Results!$C40,FALSE)=$M40,$R40,IF(HLOOKUP(X$2,Monitoring_eng!$A$1:$AT$68,Results!$C40,FALSE)=$O40,$S40,"CHYBA")))))</f>
        <v>0</v>
      </c>
      <c r="Y40" s="22">
        <f>IF(ISBLANK(HLOOKUP(Y$2,Monitoring_eng!$A$1:$AT$68,Results!$C40,FALSE)),"",IF(HLOOKUP(Y$2,Monitoring_eng!$A$1:$AT$68,Results!$C40,FALSE)=$I40,$P40,IF(HLOOKUP(Y$2,Monitoring_eng!$A$1:$AT$68,Results!$C40,FALSE)=$K40,$Q40,IF(HLOOKUP(Y$2,Monitoring_eng!$A$1:$AT$68,Results!$C40,FALSE)=$M40,$R40,IF(HLOOKUP(Y$2,Monitoring_eng!$A$1:$AT$68,Results!$C40,FALSE)=$O40,$S40,"CHYBA")))))</f>
        <v>1</v>
      </c>
      <c r="Z40" s="22">
        <f>IF(ISBLANK(HLOOKUP(Z$2,Monitoring_eng!$A$1:$AT$68,Results!$C40,FALSE)),"",IF(HLOOKUP(Z$2,Monitoring_eng!$A$1:$AT$68,Results!$C40,FALSE)=$I40,$P40,IF(HLOOKUP(Z$2,Monitoring_eng!$A$1:$AT$68,Results!$C40,FALSE)=$K40,$Q40,IF(HLOOKUP(Z$2,Monitoring_eng!$A$1:$AT$68,Results!$C40,FALSE)=$M40,$R40,IF(HLOOKUP(Z$2,Monitoring_eng!$A$1:$AT$68,Results!$C40,FALSE)=$O40,$S40,"CHYBA")))))</f>
        <v>1</v>
      </c>
      <c r="AA40" s="22">
        <f>IF(ISBLANK(HLOOKUP(AA$2,Monitoring_eng!$A$1:$AT$68,Results!$C40,FALSE)),"",IF(HLOOKUP(AA$2,Monitoring_eng!$A$1:$AT$68,Results!$C40,FALSE)=$I40,$P40,IF(HLOOKUP(AA$2,Monitoring_eng!$A$1:$AT$68,Results!$C40,FALSE)=$K40,$Q40,IF(HLOOKUP(AA$2,Monitoring_eng!$A$1:$AT$68,Results!$C40,FALSE)=$M40,$R40,IF(HLOOKUP(AA$2,Monitoring_eng!$A$1:$AT$68,Results!$C40,FALSE)=$O40,$S40,"CHYBA")))))</f>
        <v>1</v>
      </c>
      <c r="AB40" s="22">
        <f>IF(ISBLANK(HLOOKUP(AB$2,Monitoring_eng!$A$1:$AT$68,Results!$C40,FALSE)),"",IF(HLOOKUP(AB$2,Monitoring_eng!$A$1:$AT$68,Results!$C40,FALSE)=$I40,$P40,IF(HLOOKUP(AB$2,Monitoring_eng!$A$1:$AT$68,Results!$C40,FALSE)=$K40,$Q40,IF(HLOOKUP(AB$2,Monitoring_eng!$A$1:$AT$68,Results!$C40,FALSE)=$M40,$R40,IF(HLOOKUP(AB$2,Monitoring_eng!$A$1:$AT$68,Results!$C40,FALSE)=$O40,$S40,"CHYBA")))))</f>
        <v>1</v>
      </c>
      <c r="AC40" s="22">
        <f>IF(ISBLANK(HLOOKUP(AC$2,Monitoring_eng!$A$1:$AT$68,Results!$C40,FALSE)),"",IF(HLOOKUP(AC$2,Monitoring_eng!$A$1:$AT$68,Results!$C40,FALSE)=$I40,$P40,IF(HLOOKUP(AC$2,Monitoring_eng!$A$1:$AT$68,Results!$C40,FALSE)=$K40,$Q40,IF(HLOOKUP(AC$2,Monitoring_eng!$A$1:$AT$68,Results!$C40,FALSE)=$M40,$R40,IF(HLOOKUP(AC$2,Monitoring_eng!$A$1:$AT$68,Results!$C40,FALSE)=$O40,$S40,"CHYBA")))))</f>
        <v>1</v>
      </c>
      <c r="AD40" s="22">
        <f>IF(ISBLANK(HLOOKUP(AD$2,Monitoring_eng!$A$1:$AT$68,Results!$C40,FALSE)),"",IF(HLOOKUP(AD$2,Monitoring_eng!$A$1:$AT$68,Results!$C40,FALSE)=$I40,$P40,IF(HLOOKUP(AD$2,Monitoring_eng!$A$1:$AT$68,Results!$C40,FALSE)=$K40,$Q40,IF(HLOOKUP(AD$2,Monitoring_eng!$A$1:$AT$68,Results!$C40,FALSE)=$M40,$R40,IF(HLOOKUP(AD$2,Monitoring_eng!$A$1:$AT$68,Results!$C40,FALSE)=$O40,$S40,"CHYBA")))))</f>
        <v>1</v>
      </c>
      <c r="AE40" s="22">
        <f>IF(ISBLANK(HLOOKUP(AE$2,Monitoring_eng!$A$1:$AT$68,Results!$C40,FALSE)),"",IF(HLOOKUP(AE$2,Monitoring_eng!$A$1:$AT$68,Results!$C40,FALSE)=$I40,$P40,IF(HLOOKUP(AE$2,Monitoring_eng!$A$1:$AT$68,Results!$C40,FALSE)=$K40,$Q40,IF(HLOOKUP(AE$2,Monitoring_eng!$A$1:$AT$68,Results!$C40,FALSE)=$M40,$R40,IF(HLOOKUP(AE$2,Monitoring_eng!$A$1:$AT$68,Results!$C40,FALSE)=$O40,$S40,"CHYBA")))))</f>
        <v>1</v>
      </c>
      <c r="AF40" s="22">
        <f>IF(ISBLANK(HLOOKUP(AF$2,Monitoring_eng!$A$1:$AT$68,Results!$C40,FALSE)),"",IF(HLOOKUP(AF$2,Monitoring_eng!$A$1:$AT$68,Results!$C40,FALSE)=$I40,$P40,IF(HLOOKUP(AF$2,Monitoring_eng!$A$1:$AT$68,Results!$C40,FALSE)=$K40,$Q40,IF(HLOOKUP(AF$2,Monitoring_eng!$A$1:$AT$68,Results!$C40,FALSE)=$M40,$R40,IF(HLOOKUP(AF$2,Monitoring_eng!$A$1:$AT$68,Results!$C40,FALSE)=$O40,$S40,"CHYBA")))))</f>
        <v>1</v>
      </c>
      <c r="AG40" s="22">
        <f>IF(ISBLANK(HLOOKUP(AG$2,Monitoring_eng!$A$1:$AT$68,Results!$C40,FALSE)),"",IF(HLOOKUP(AG$2,Monitoring_eng!$A$1:$AT$68,Results!$C40,FALSE)=$I40,$P40,IF(HLOOKUP(AG$2,Monitoring_eng!$A$1:$AT$68,Results!$C40,FALSE)=$K40,$Q40,IF(HLOOKUP(AG$2,Monitoring_eng!$A$1:$AT$68,Results!$C40,FALSE)=$M40,$R40,IF(HLOOKUP(AG$2,Monitoring_eng!$A$1:$AT$68,Results!$C40,FALSE)=$O40,$S40,"CHYBA")))))</f>
        <v>1</v>
      </c>
      <c r="AH40" s="22">
        <f>IF(ISBLANK(HLOOKUP(AH$2,Monitoring_eng!$A$1:$AT$68,Results!$C40,FALSE)),"",IF(HLOOKUP(AH$2,Monitoring_eng!$A$1:$AT$68,Results!$C40,FALSE)=$I40,$P40,IF(HLOOKUP(AH$2,Monitoring_eng!$A$1:$AT$68,Results!$C40,FALSE)=$K40,$Q40,IF(HLOOKUP(AH$2,Monitoring_eng!$A$1:$AT$68,Results!$C40,FALSE)=$M40,$R40,IF(HLOOKUP(AH$2,Monitoring_eng!$A$1:$AT$68,Results!$C40,FALSE)=$O40,$S40,"CHYBA")))))</f>
        <v>1</v>
      </c>
      <c r="AI40" s="22">
        <f>IF(ISBLANK(HLOOKUP(AI$2,Monitoring_eng!$A$1:$AT$68,Results!$C40,FALSE)),"",IF(HLOOKUP(AI$2,Monitoring_eng!$A$1:$AT$68,Results!$C40,FALSE)=$I40,$P40,IF(HLOOKUP(AI$2,Monitoring_eng!$A$1:$AT$68,Results!$C40,FALSE)=$K40,$Q40,IF(HLOOKUP(AI$2,Monitoring_eng!$A$1:$AT$68,Results!$C40,FALSE)=$M40,$R40,IF(HLOOKUP(AI$2,Monitoring_eng!$A$1:$AT$68,Results!$C40,FALSE)=$O40,$S40,"CHYBA")))))</f>
        <v>1</v>
      </c>
      <c r="AJ40" s="22">
        <f>IF(ISBLANK(HLOOKUP(AJ$2,Monitoring_eng!$A$1:$AT$68,Results!$C40,FALSE)),"",IF(HLOOKUP(AJ$2,Monitoring_eng!$A$1:$AT$68,Results!$C40,FALSE)=$I40,$P40,IF(HLOOKUP(AJ$2,Monitoring_eng!$A$1:$AT$68,Results!$C40,FALSE)=$K40,$Q40,IF(HLOOKUP(AJ$2,Monitoring_eng!$A$1:$AT$68,Results!$C40,FALSE)=$M40,$R40,IF(HLOOKUP(AJ$2,Monitoring_eng!$A$1:$AT$68,Results!$C40,FALSE)=$O40,$S40,"CHYBA")))))</f>
        <v>1</v>
      </c>
      <c r="AK40" s="22">
        <f>IF(ISBLANK(HLOOKUP(AK$2,Monitoring_eng!$A$1:$AT$68,Results!$C40,FALSE)),"",IF(HLOOKUP(AK$2,Monitoring_eng!$A$1:$AT$68,Results!$C40,FALSE)=$I40,$P40,IF(HLOOKUP(AK$2,Monitoring_eng!$A$1:$AT$68,Results!$C40,FALSE)=$K40,$Q40,IF(HLOOKUP(AK$2,Monitoring_eng!$A$1:$AT$68,Results!$C40,FALSE)=$M40,$R40,IF(HLOOKUP(AK$2,Monitoring_eng!$A$1:$AT$68,Results!$C40,FALSE)=$O40,$S40,"CHYBA")))))</f>
        <v>1</v>
      </c>
      <c r="AL40" s="22">
        <f>IF(ISBLANK(HLOOKUP(AL$2,Monitoring_eng!$A$1:$AT$68,Results!$C40,FALSE)),"",IF(HLOOKUP(AL$2,Monitoring_eng!$A$1:$AT$68,Results!$C40,FALSE)=$I40,$P40,IF(HLOOKUP(AL$2,Monitoring_eng!$A$1:$AT$68,Results!$C40,FALSE)=$K40,$Q40,IF(HLOOKUP(AL$2,Monitoring_eng!$A$1:$AT$68,Results!$C40,FALSE)=$M40,$R40,IF(HLOOKUP(AL$2,Monitoring_eng!$A$1:$AT$68,Results!$C40,FALSE)=$O40,$S40,"CHYBA")))))</f>
        <v>1</v>
      </c>
      <c r="AM40" s="22">
        <f>IF(ISBLANK(HLOOKUP(AM$2,Monitoring_eng!$A$1:$AT$68,Results!$C40,FALSE)),"",IF(HLOOKUP(AM$2,Monitoring_eng!$A$1:$AT$68,Results!$C40,FALSE)=$I40,$P40,IF(HLOOKUP(AM$2,Monitoring_eng!$A$1:$AT$68,Results!$C40,FALSE)=$K40,$Q40,IF(HLOOKUP(AM$2,Monitoring_eng!$A$1:$AT$68,Results!$C40,FALSE)=$M40,$R40,IF(HLOOKUP(AM$2,Monitoring_eng!$A$1:$AT$68,Results!$C40,FALSE)=$O40,$S40,"CHYBA")))))</f>
        <v>0</v>
      </c>
      <c r="AN40" s="22">
        <f>IF(ISBLANK(HLOOKUP(AN$2,Monitoring_eng!$A$1:$AT$68,Results!$C40,FALSE)),"",IF(HLOOKUP(AN$2,Monitoring_eng!$A$1:$AT$68,Results!$C40,FALSE)=$I40,$P40,IF(HLOOKUP(AN$2,Monitoring_eng!$A$1:$AT$68,Results!$C40,FALSE)=$K40,$Q40,IF(HLOOKUP(AN$2,Monitoring_eng!$A$1:$AT$68,Results!$C40,FALSE)=$M40,$R40,IF(HLOOKUP(AN$2,Monitoring_eng!$A$1:$AT$68,Results!$C40,FALSE)=$O40,$S40,"CHYBA")))))</f>
        <v>1</v>
      </c>
      <c r="AO40" s="22">
        <f>IF(ISBLANK(HLOOKUP(AO$2,Monitoring_eng!$A$1:$AT$68,Results!$C40,FALSE)),"",IF(HLOOKUP(AO$2,Monitoring_eng!$A$1:$AT$68,Results!$C40,FALSE)=$I40,$P40,IF(HLOOKUP(AO$2,Monitoring_eng!$A$1:$AT$68,Results!$C40,FALSE)=$K40,$Q40,IF(HLOOKUP(AO$2,Monitoring_eng!$A$1:$AT$68,Results!$C40,FALSE)=$M40,$R40,IF(HLOOKUP(AO$2,Monitoring_eng!$A$1:$AT$68,Results!$C40,FALSE)=$O40,$S40,"CHYBA")))))</f>
        <v>1</v>
      </c>
    </row>
    <row r="41" spans="1:41" x14ac:dyDescent="0.3">
      <c r="A41" s="22" t="s">
        <v>427</v>
      </c>
      <c r="B41" s="22" t="s">
        <v>176</v>
      </c>
      <c r="C41" s="22">
        <v>40</v>
      </c>
      <c r="D41" s="26" t="s">
        <v>177</v>
      </c>
      <c r="E41" s="26" t="s">
        <v>337</v>
      </c>
      <c r="F41" s="51" t="s">
        <v>422</v>
      </c>
      <c r="G41" s="38">
        <v>1</v>
      </c>
      <c r="H41" s="22" t="s">
        <v>296</v>
      </c>
      <c r="I41" s="22" t="s">
        <v>49</v>
      </c>
      <c r="J41" s="22" t="s">
        <v>295</v>
      </c>
      <c r="K41" s="22" t="s">
        <v>48</v>
      </c>
      <c r="L41" s="22" t="s">
        <v>310</v>
      </c>
      <c r="M41" s="22" t="s">
        <v>95</v>
      </c>
      <c r="N41" s="22" t="s">
        <v>385</v>
      </c>
      <c r="O41" s="22" t="s">
        <v>385</v>
      </c>
      <c r="P41" s="22">
        <f t="shared" si="0"/>
        <v>1</v>
      </c>
      <c r="Q41" s="22">
        <v>0</v>
      </c>
      <c r="R41" s="22">
        <f t="shared" si="1"/>
        <v>0.5</v>
      </c>
      <c r="S41" s="22" t="s">
        <v>385</v>
      </c>
      <c r="T41" s="22">
        <f>IF(ISBLANK(HLOOKUP(T$2,Monitoring_eng!$A$1:$AT$68,Results!$C41,FALSE)),"",IF(HLOOKUP(T$2,Monitoring_eng!$A$1:$AT$68,Results!$C41,FALSE)=$I41,$P41,IF(HLOOKUP(T$2,Monitoring_eng!$A$1:$AT$68,Results!$C41,FALSE)=$K41,$Q41,IF(HLOOKUP(T$2,Monitoring_eng!$A$1:$AT$68,Results!$C41,FALSE)=$M41,$R41,IF(HLOOKUP(T$2,Monitoring_eng!$A$1:$AT$68,Results!$C41,FALSE)=$O41,$S41,"CHYBA")))))</f>
        <v>1</v>
      </c>
      <c r="U41" s="22">
        <f>IF(ISBLANK(HLOOKUP(U$2,Monitoring_eng!$A$1:$AT$68,Results!$C41,FALSE)),"",IF(HLOOKUP(U$2,Monitoring_eng!$A$1:$AT$68,Results!$C41,FALSE)=$I41,$P41,IF(HLOOKUP(U$2,Monitoring_eng!$A$1:$AT$68,Results!$C41,FALSE)=$K41,$Q41,IF(HLOOKUP(U$2,Monitoring_eng!$A$1:$AT$68,Results!$C41,FALSE)=$M41,$R41,IF(HLOOKUP(U$2,Monitoring_eng!$A$1:$AT$68,Results!$C41,FALSE)=$O41,$S41,"CHYBA")))))</f>
        <v>0</v>
      </c>
      <c r="V41" s="22">
        <f>IF(ISBLANK(HLOOKUP(V$2,Monitoring_eng!$A$1:$AT$68,Results!$C41,FALSE)),"",IF(HLOOKUP(V$2,Monitoring_eng!$A$1:$AT$68,Results!$C41,FALSE)=$I41,$P41,IF(HLOOKUP(V$2,Monitoring_eng!$A$1:$AT$68,Results!$C41,FALSE)=$K41,$Q41,IF(HLOOKUP(V$2,Monitoring_eng!$A$1:$AT$68,Results!$C41,FALSE)=$M41,$R41,IF(HLOOKUP(V$2,Monitoring_eng!$A$1:$AT$68,Results!$C41,FALSE)=$O41,$S41,"CHYBA")))))</f>
        <v>0</v>
      </c>
      <c r="W41" s="22">
        <f>IF(ISBLANK(HLOOKUP(W$2,Monitoring_eng!$A$1:$AT$68,Results!$C41,FALSE)),"",IF(HLOOKUP(W$2,Monitoring_eng!$A$1:$AT$68,Results!$C41,FALSE)=$I41,$P41,IF(HLOOKUP(W$2,Monitoring_eng!$A$1:$AT$68,Results!$C41,FALSE)=$K41,$Q41,IF(HLOOKUP(W$2,Monitoring_eng!$A$1:$AT$68,Results!$C41,FALSE)=$M41,$R41,IF(HLOOKUP(W$2,Monitoring_eng!$A$1:$AT$68,Results!$C41,FALSE)=$O41,$S41,"CHYBA")))))</f>
        <v>0</v>
      </c>
      <c r="X41" s="22">
        <f>IF(ISBLANK(HLOOKUP(X$2,Monitoring_eng!$A$1:$AT$68,Results!$C41,FALSE)),"",IF(HLOOKUP(X$2,Monitoring_eng!$A$1:$AT$68,Results!$C41,FALSE)=$I41,$P41,IF(HLOOKUP(X$2,Monitoring_eng!$A$1:$AT$68,Results!$C41,FALSE)=$K41,$Q41,IF(HLOOKUP(X$2,Monitoring_eng!$A$1:$AT$68,Results!$C41,FALSE)=$M41,$R41,IF(HLOOKUP(X$2,Monitoring_eng!$A$1:$AT$68,Results!$C41,FALSE)=$O41,$S41,"CHYBA")))))</f>
        <v>0</v>
      </c>
      <c r="Y41" s="22">
        <f>IF(ISBLANK(HLOOKUP(Y$2,Monitoring_eng!$A$1:$AT$68,Results!$C41,FALSE)),"",IF(HLOOKUP(Y$2,Monitoring_eng!$A$1:$AT$68,Results!$C41,FALSE)=$I41,$P41,IF(HLOOKUP(Y$2,Monitoring_eng!$A$1:$AT$68,Results!$C41,FALSE)=$K41,$Q41,IF(HLOOKUP(Y$2,Monitoring_eng!$A$1:$AT$68,Results!$C41,FALSE)=$M41,$R41,IF(HLOOKUP(Y$2,Monitoring_eng!$A$1:$AT$68,Results!$C41,FALSE)=$O41,$S41,"CHYBA")))))</f>
        <v>1</v>
      </c>
      <c r="Z41" s="22">
        <f>IF(ISBLANK(HLOOKUP(Z$2,Monitoring_eng!$A$1:$AT$68,Results!$C41,FALSE)),"",IF(HLOOKUP(Z$2,Monitoring_eng!$A$1:$AT$68,Results!$C41,FALSE)=$I41,$P41,IF(HLOOKUP(Z$2,Monitoring_eng!$A$1:$AT$68,Results!$C41,FALSE)=$K41,$Q41,IF(HLOOKUP(Z$2,Monitoring_eng!$A$1:$AT$68,Results!$C41,FALSE)=$M41,$R41,IF(HLOOKUP(Z$2,Monitoring_eng!$A$1:$AT$68,Results!$C41,FALSE)=$O41,$S41,"CHYBA")))))</f>
        <v>1</v>
      </c>
      <c r="AA41" s="22">
        <f>IF(ISBLANK(HLOOKUP(AA$2,Monitoring_eng!$A$1:$AT$68,Results!$C41,FALSE)),"",IF(HLOOKUP(AA$2,Monitoring_eng!$A$1:$AT$68,Results!$C41,FALSE)=$I41,$P41,IF(HLOOKUP(AA$2,Monitoring_eng!$A$1:$AT$68,Results!$C41,FALSE)=$K41,$Q41,IF(HLOOKUP(AA$2,Monitoring_eng!$A$1:$AT$68,Results!$C41,FALSE)=$M41,$R41,IF(HLOOKUP(AA$2,Monitoring_eng!$A$1:$AT$68,Results!$C41,FALSE)=$O41,$S41,"CHYBA")))))</f>
        <v>1</v>
      </c>
      <c r="AB41" s="22">
        <f>IF(ISBLANK(HLOOKUP(AB$2,Monitoring_eng!$A$1:$AT$68,Results!$C41,FALSE)),"",IF(HLOOKUP(AB$2,Monitoring_eng!$A$1:$AT$68,Results!$C41,FALSE)=$I41,$P41,IF(HLOOKUP(AB$2,Monitoring_eng!$A$1:$AT$68,Results!$C41,FALSE)=$K41,$Q41,IF(HLOOKUP(AB$2,Monitoring_eng!$A$1:$AT$68,Results!$C41,FALSE)=$M41,$R41,IF(HLOOKUP(AB$2,Monitoring_eng!$A$1:$AT$68,Results!$C41,FALSE)=$O41,$S41,"CHYBA")))))</f>
        <v>1</v>
      </c>
      <c r="AC41" s="22">
        <f>IF(ISBLANK(HLOOKUP(AC$2,Monitoring_eng!$A$1:$AT$68,Results!$C41,FALSE)),"",IF(HLOOKUP(AC$2,Monitoring_eng!$A$1:$AT$68,Results!$C41,FALSE)=$I41,$P41,IF(HLOOKUP(AC$2,Monitoring_eng!$A$1:$AT$68,Results!$C41,FALSE)=$K41,$Q41,IF(HLOOKUP(AC$2,Monitoring_eng!$A$1:$AT$68,Results!$C41,FALSE)=$M41,$R41,IF(HLOOKUP(AC$2,Monitoring_eng!$A$1:$AT$68,Results!$C41,FALSE)=$O41,$S41,"CHYBA")))))</f>
        <v>0</v>
      </c>
      <c r="AD41" s="22">
        <f>IF(ISBLANK(HLOOKUP(AD$2,Monitoring_eng!$A$1:$AT$68,Results!$C41,FALSE)),"",IF(HLOOKUP(AD$2,Monitoring_eng!$A$1:$AT$68,Results!$C41,FALSE)=$I41,$P41,IF(HLOOKUP(AD$2,Monitoring_eng!$A$1:$AT$68,Results!$C41,FALSE)=$K41,$Q41,IF(HLOOKUP(AD$2,Monitoring_eng!$A$1:$AT$68,Results!$C41,FALSE)=$M41,$R41,IF(HLOOKUP(AD$2,Monitoring_eng!$A$1:$AT$68,Results!$C41,FALSE)=$O41,$S41,"CHYBA")))))</f>
        <v>1</v>
      </c>
      <c r="AE41" s="22">
        <f>IF(ISBLANK(HLOOKUP(AE$2,Monitoring_eng!$A$1:$AT$68,Results!$C41,FALSE)),"",IF(HLOOKUP(AE$2,Monitoring_eng!$A$1:$AT$68,Results!$C41,FALSE)=$I41,$P41,IF(HLOOKUP(AE$2,Monitoring_eng!$A$1:$AT$68,Results!$C41,FALSE)=$K41,$Q41,IF(HLOOKUP(AE$2,Monitoring_eng!$A$1:$AT$68,Results!$C41,FALSE)=$M41,$R41,IF(HLOOKUP(AE$2,Monitoring_eng!$A$1:$AT$68,Results!$C41,FALSE)=$O41,$S41,"CHYBA")))))</f>
        <v>1</v>
      </c>
      <c r="AF41" s="22">
        <f>IF(ISBLANK(HLOOKUP(AF$2,Monitoring_eng!$A$1:$AT$68,Results!$C41,FALSE)),"",IF(HLOOKUP(AF$2,Monitoring_eng!$A$1:$AT$68,Results!$C41,FALSE)=$I41,$P41,IF(HLOOKUP(AF$2,Monitoring_eng!$A$1:$AT$68,Results!$C41,FALSE)=$K41,$Q41,IF(HLOOKUP(AF$2,Monitoring_eng!$A$1:$AT$68,Results!$C41,FALSE)=$M41,$R41,IF(HLOOKUP(AF$2,Monitoring_eng!$A$1:$AT$68,Results!$C41,FALSE)=$O41,$S41,"CHYBA")))))</f>
        <v>1</v>
      </c>
      <c r="AG41" s="22">
        <f>IF(ISBLANK(HLOOKUP(AG$2,Monitoring_eng!$A$1:$AT$68,Results!$C41,FALSE)),"",IF(HLOOKUP(AG$2,Monitoring_eng!$A$1:$AT$68,Results!$C41,FALSE)=$I41,$P41,IF(HLOOKUP(AG$2,Monitoring_eng!$A$1:$AT$68,Results!$C41,FALSE)=$K41,$Q41,IF(HLOOKUP(AG$2,Monitoring_eng!$A$1:$AT$68,Results!$C41,FALSE)=$M41,$R41,IF(HLOOKUP(AG$2,Monitoring_eng!$A$1:$AT$68,Results!$C41,FALSE)=$O41,$S41,"CHYBA")))))</f>
        <v>1</v>
      </c>
      <c r="AH41" s="22">
        <f>IF(ISBLANK(HLOOKUP(AH$2,Monitoring_eng!$A$1:$AT$68,Results!$C41,FALSE)),"",IF(HLOOKUP(AH$2,Monitoring_eng!$A$1:$AT$68,Results!$C41,FALSE)=$I41,$P41,IF(HLOOKUP(AH$2,Monitoring_eng!$A$1:$AT$68,Results!$C41,FALSE)=$K41,$Q41,IF(HLOOKUP(AH$2,Monitoring_eng!$A$1:$AT$68,Results!$C41,FALSE)=$M41,$R41,IF(HLOOKUP(AH$2,Monitoring_eng!$A$1:$AT$68,Results!$C41,FALSE)=$O41,$S41,"CHYBA")))))</f>
        <v>1</v>
      </c>
      <c r="AI41" s="22">
        <f>IF(ISBLANK(HLOOKUP(AI$2,Monitoring_eng!$A$1:$AT$68,Results!$C41,FALSE)),"",IF(HLOOKUP(AI$2,Monitoring_eng!$A$1:$AT$68,Results!$C41,FALSE)=$I41,$P41,IF(HLOOKUP(AI$2,Monitoring_eng!$A$1:$AT$68,Results!$C41,FALSE)=$K41,$Q41,IF(HLOOKUP(AI$2,Monitoring_eng!$A$1:$AT$68,Results!$C41,FALSE)=$M41,$R41,IF(HLOOKUP(AI$2,Monitoring_eng!$A$1:$AT$68,Results!$C41,FALSE)=$O41,$S41,"CHYBA")))))</f>
        <v>1</v>
      </c>
      <c r="AJ41" s="22">
        <f>IF(ISBLANK(HLOOKUP(AJ$2,Monitoring_eng!$A$1:$AT$68,Results!$C41,FALSE)),"",IF(HLOOKUP(AJ$2,Monitoring_eng!$A$1:$AT$68,Results!$C41,FALSE)=$I41,$P41,IF(HLOOKUP(AJ$2,Monitoring_eng!$A$1:$AT$68,Results!$C41,FALSE)=$K41,$Q41,IF(HLOOKUP(AJ$2,Monitoring_eng!$A$1:$AT$68,Results!$C41,FALSE)=$M41,$R41,IF(HLOOKUP(AJ$2,Monitoring_eng!$A$1:$AT$68,Results!$C41,FALSE)=$O41,$S41,"CHYBA")))))</f>
        <v>0</v>
      </c>
      <c r="AK41" s="22">
        <f>IF(ISBLANK(HLOOKUP(AK$2,Monitoring_eng!$A$1:$AT$68,Results!$C41,FALSE)),"",IF(HLOOKUP(AK$2,Monitoring_eng!$A$1:$AT$68,Results!$C41,FALSE)=$I41,$P41,IF(HLOOKUP(AK$2,Monitoring_eng!$A$1:$AT$68,Results!$C41,FALSE)=$K41,$Q41,IF(HLOOKUP(AK$2,Monitoring_eng!$A$1:$AT$68,Results!$C41,FALSE)=$M41,$R41,IF(HLOOKUP(AK$2,Monitoring_eng!$A$1:$AT$68,Results!$C41,FALSE)=$O41,$S41,"CHYBA")))))</f>
        <v>1</v>
      </c>
      <c r="AL41" s="22">
        <f>IF(ISBLANK(HLOOKUP(AL$2,Monitoring_eng!$A$1:$AT$68,Results!$C41,FALSE)),"",IF(HLOOKUP(AL$2,Monitoring_eng!$A$1:$AT$68,Results!$C41,FALSE)=$I41,$P41,IF(HLOOKUP(AL$2,Monitoring_eng!$A$1:$AT$68,Results!$C41,FALSE)=$K41,$Q41,IF(HLOOKUP(AL$2,Monitoring_eng!$A$1:$AT$68,Results!$C41,FALSE)=$M41,$R41,IF(HLOOKUP(AL$2,Monitoring_eng!$A$1:$AT$68,Results!$C41,FALSE)=$O41,$S41,"CHYBA")))))</f>
        <v>1</v>
      </c>
      <c r="AM41" s="22">
        <f>IF(ISBLANK(HLOOKUP(AM$2,Monitoring_eng!$A$1:$AT$68,Results!$C41,FALSE)),"",IF(HLOOKUP(AM$2,Monitoring_eng!$A$1:$AT$68,Results!$C41,FALSE)=$I41,$P41,IF(HLOOKUP(AM$2,Monitoring_eng!$A$1:$AT$68,Results!$C41,FALSE)=$K41,$Q41,IF(HLOOKUP(AM$2,Monitoring_eng!$A$1:$AT$68,Results!$C41,FALSE)=$M41,$R41,IF(HLOOKUP(AM$2,Monitoring_eng!$A$1:$AT$68,Results!$C41,FALSE)=$O41,$S41,"CHYBA")))))</f>
        <v>0</v>
      </c>
      <c r="AN41" s="22">
        <f>IF(ISBLANK(HLOOKUP(AN$2,Monitoring_eng!$A$1:$AT$68,Results!$C41,FALSE)),"",IF(HLOOKUP(AN$2,Monitoring_eng!$A$1:$AT$68,Results!$C41,FALSE)=$I41,$P41,IF(HLOOKUP(AN$2,Monitoring_eng!$A$1:$AT$68,Results!$C41,FALSE)=$K41,$Q41,IF(HLOOKUP(AN$2,Monitoring_eng!$A$1:$AT$68,Results!$C41,FALSE)=$M41,$R41,IF(HLOOKUP(AN$2,Monitoring_eng!$A$1:$AT$68,Results!$C41,FALSE)=$O41,$S41,"CHYBA")))))</f>
        <v>1</v>
      </c>
      <c r="AO41" s="22">
        <f>IF(ISBLANK(HLOOKUP(AO$2,Monitoring_eng!$A$1:$AT$68,Results!$C41,FALSE)),"",IF(HLOOKUP(AO$2,Monitoring_eng!$A$1:$AT$68,Results!$C41,FALSE)=$I41,$P41,IF(HLOOKUP(AO$2,Monitoring_eng!$A$1:$AT$68,Results!$C41,FALSE)=$K41,$Q41,IF(HLOOKUP(AO$2,Monitoring_eng!$A$1:$AT$68,Results!$C41,FALSE)=$M41,$R41,IF(HLOOKUP(AO$2,Monitoring_eng!$A$1:$AT$68,Results!$C41,FALSE)=$O41,$S41,"CHYBA")))))</f>
        <v>1</v>
      </c>
    </row>
    <row r="42" spans="1:41" x14ac:dyDescent="0.3">
      <c r="A42" s="22" t="s">
        <v>428</v>
      </c>
      <c r="B42" s="22" t="s">
        <v>178</v>
      </c>
      <c r="C42" s="22">
        <v>41</v>
      </c>
      <c r="D42" s="26" t="s">
        <v>179</v>
      </c>
      <c r="E42" s="26" t="s">
        <v>338</v>
      </c>
      <c r="F42" s="51" t="s">
        <v>422</v>
      </c>
      <c r="G42" s="38">
        <v>1</v>
      </c>
      <c r="H42" s="22" t="s">
        <v>296</v>
      </c>
      <c r="I42" s="22" t="s">
        <v>49</v>
      </c>
      <c r="J42" s="22" t="s">
        <v>295</v>
      </c>
      <c r="K42" s="22" t="s">
        <v>48</v>
      </c>
      <c r="L42" s="22" t="s">
        <v>310</v>
      </c>
      <c r="M42" s="22" t="s">
        <v>95</v>
      </c>
      <c r="N42" s="22" t="s">
        <v>385</v>
      </c>
      <c r="O42" s="22" t="s">
        <v>385</v>
      </c>
      <c r="P42" s="22">
        <f t="shared" si="0"/>
        <v>1</v>
      </c>
      <c r="Q42" s="22">
        <v>0</v>
      </c>
      <c r="R42" s="22">
        <f t="shared" si="1"/>
        <v>0.5</v>
      </c>
      <c r="S42" s="22" t="s">
        <v>385</v>
      </c>
      <c r="T42" s="22">
        <f>IF(ISBLANK(HLOOKUP(T$2,Monitoring_eng!$A$1:$AT$68,Results!$C42,FALSE)),"",IF(HLOOKUP(T$2,Monitoring_eng!$A$1:$AT$68,Results!$C42,FALSE)=$I42,$P42,IF(HLOOKUP(T$2,Monitoring_eng!$A$1:$AT$68,Results!$C42,FALSE)=$K42,$Q42,IF(HLOOKUP(T$2,Monitoring_eng!$A$1:$AT$68,Results!$C42,FALSE)=$M42,$R42,IF(HLOOKUP(T$2,Monitoring_eng!$A$1:$AT$68,Results!$C42,FALSE)=$O42,$S42,"CHYBA")))))</f>
        <v>1</v>
      </c>
      <c r="U42" s="22">
        <f>IF(ISBLANK(HLOOKUP(U$2,Monitoring_eng!$A$1:$AT$68,Results!$C42,FALSE)),"",IF(HLOOKUP(U$2,Monitoring_eng!$A$1:$AT$68,Results!$C42,FALSE)=$I42,$P42,IF(HLOOKUP(U$2,Monitoring_eng!$A$1:$AT$68,Results!$C42,FALSE)=$K42,$Q42,IF(HLOOKUP(U$2,Monitoring_eng!$A$1:$AT$68,Results!$C42,FALSE)=$M42,$R42,IF(HLOOKUP(U$2,Monitoring_eng!$A$1:$AT$68,Results!$C42,FALSE)=$O42,$S42,"CHYBA")))))</f>
        <v>0</v>
      </c>
      <c r="V42" s="22">
        <f>IF(ISBLANK(HLOOKUP(V$2,Monitoring_eng!$A$1:$AT$68,Results!$C42,FALSE)),"",IF(HLOOKUP(V$2,Monitoring_eng!$A$1:$AT$68,Results!$C42,FALSE)=$I42,$P42,IF(HLOOKUP(V$2,Monitoring_eng!$A$1:$AT$68,Results!$C42,FALSE)=$K42,$Q42,IF(HLOOKUP(V$2,Monitoring_eng!$A$1:$AT$68,Results!$C42,FALSE)=$M42,$R42,IF(HLOOKUP(V$2,Monitoring_eng!$A$1:$AT$68,Results!$C42,FALSE)=$O42,$S42,"CHYBA")))))</f>
        <v>0</v>
      </c>
      <c r="W42" s="22">
        <f>IF(ISBLANK(HLOOKUP(W$2,Monitoring_eng!$A$1:$AT$68,Results!$C42,FALSE)),"",IF(HLOOKUP(W$2,Monitoring_eng!$A$1:$AT$68,Results!$C42,FALSE)=$I42,$P42,IF(HLOOKUP(W$2,Monitoring_eng!$A$1:$AT$68,Results!$C42,FALSE)=$K42,$Q42,IF(HLOOKUP(W$2,Monitoring_eng!$A$1:$AT$68,Results!$C42,FALSE)=$M42,$R42,IF(HLOOKUP(W$2,Monitoring_eng!$A$1:$AT$68,Results!$C42,FALSE)=$O42,$S42,"CHYBA")))))</f>
        <v>0</v>
      </c>
      <c r="X42" s="22">
        <f>IF(ISBLANK(HLOOKUP(X$2,Monitoring_eng!$A$1:$AT$68,Results!$C42,FALSE)),"",IF(HLOOKUP(X$2,Monitoring_eng!$A$1:$AT$68,Results!$C42,FALSE)=$I42,$P42,IF(HLOOKUP(X$2,Monitoring_eng!$A$1:$AT$68,Results!$C42,FALSE)=$K42,$Q42,IF(HLOOKUP(X$2,Monitoring_eng!$A$1:$AT$68,Results!$C42,FALSE)=$M42,$R42,IF(HLOOKUP(X$2,Monitoring_eng!$A$1:$AT$68,Results!$C42,FALSE)=$O42,$S42,"CHYBA")))))</f>
        <v>0</v>
      </c>
      <c r="Y42" s="22">
        <f>IF(ISBLANK(HLOOKUP(Y$2,Monitoring_eng!$A$1:$AT$68,Results!$C42,FALSE)),"",IF(HLOOKUP(Y$2,Monitoring_eng!$A$1:$AT$68,Results!$C42,FALSE)=$I42,$P42,IF(HLOOKUP(Y$2,Monitoring_eng!$A$1:$AT$68,Results!$C42,FALSE)=$K42,$Q42,IF(HLOOKUP(Y$2,Monitoring_eng!$A$1:$AT$68,Results!$C42,FALSE)=$M42,$R42,IF(HLOOKUP(Y$2,Monitoring_eng!$A$1:$AT$68,Results!$C42,FALSE)=$O42,$S42,"CHYBA")))))</f>
        <v>1</v>
      </c>
      <c r="Z42" s="22">
        <f>IF(ISBLANK(HLOOKUP(Z$2,Monitoring_eng!$A$1:$AT$68,Results!$C42,FALSE)),"",IF(HLOOKUP(Z$2,Monitoring_eng!$A$1:$AT$68,Results!$C42,FALSE)=$I42,$P42,IF(HLOOKUP(Z$2,Monitoring_eng!$A$1:$AT$68,Results!$C42,FALSE)=$K42,$Q42,IF(HLOOKUP(Z$2,Monitoring_eng!$A$1:$AT$68,Results!$C42,FALSE)=$M42,$R42,IF(HLOOKUP(Z$2,Monitoring_eng!$A$1:$AT$68,Results!$C42,FALSE)=$O42,$S42,"CHYBA")))))</f>
        <v>1</v>
      </c>
      <c r="AA42" s="22">
        <f>IF(ISBLANK(HLOOKUP(AA$2,Monitoring_eng!$A$1:$AT$68,Results!$C42,FALSE)),"",IF(HLOOKUP(AA$2,Monitoring_eng!$A$1:$AT$68,Results!$C42,FALSE)=$I42,$P42,IF(HLOOKUP(AA$2,Monitoring_eng!$A$1:$AT$68,Results!$C42,FALSE)=$K42,$Q42,IF(HLOOKUP(AA$2,Monitoring_eng!$A$1:$AT$68,Results!$C42,FALSE)=$M42,$R42,IF(HLOOKUP(AA$2,Monitoring_eng!$A$1:$AT$68,Results!$C42,FALSE)=$O42,$S42,"CHYBA")))))</f>
        <v>1</v>
      </c>
      <c r="AB42" s="22">
        <f>IF(ISBLANK(HLOOKUP(AB$2,Monitoring_eng!$A$1:$AT$68,Results!$C42,FALSE)),"",IF(HLOOKUP(AB$2,Monitoring_eng!$A$1:$AT$68,Results!$C42,FALSE)=$I42,$P42,IF(HLOOKUP(AB$2,Monitoring_eng!$A$1:$AT$68,Results!$C42,FALSE)=$K42,$Q42,IF(HLOOKUP(AB$2,Monitoring_eng!$A$1:$AT$68,Results!$C42,FALSE)=$M42,$R42,IF(HLOOKUP(AB$2,Monitoring_eng!$A$1:$AT$68,Results!$C42,FALSE)=$O42,$S42,"CHYBA")))))</f>
        <v>1</v>
      </c>
      <c r="AC42" s="22">
        <f>IF(ISBLANK(HLOOKUP(AC$2,Monitoring_eng!$A$1:$AT$68,Results!$C42,FALSE)),"",IF(HLOOKUP(AC$2,Monitoring_eng!$A$1:$AT$68,Results!$C42,FALSE)=$I42,$P42,IF(HLOOKUP(AC$2,Monitoring_eng!$A$1:$AT$68,Results!$C42,FALSE)=$K42,$Q42,IF(HLOOKUP(AC$2,Monitoring_eng!$A$1:$AT$68,Results!$C42,FALSE)=$M42,$R42,IF(HLOOKUP(AC$2,Monitoring_eng!$A$1:$AT$68,Results!$C42,FALSE)=$O42,$S42,"CHYBA")))))</f>
        <v>0</v>
      </c>
      <c r="AD42" s="22">
        <f>IF(ISBLANK(HLOOKUP(AD$2,Monitoring_eng!$A$1:$AT$68,Results!$C42,FALSE)),"",IF(HLOOKUP(AD$2,Monitoring_eng!$A$1:$AT$68,Results!$C42,FALSE)=$I42,$P42,IF(HLOOKUP(AD$2,Monitoring_eng!$A$1:$AT$68,Results!$C42,FALSE)=$K42,$Q42,IF(HLOOKUP(AD$2,Monitoring_eng!$A$1:$AT$68,Results!$C42,FALSE)=$M42,$R42,IF(HLOOKUP(AD$2,Monitoring_eng!$A$1:$AT$68,Results!$C42,FALSE)=$O42,$S42,"CHYBA")))))</f>
        <v>1</v>
      </c>
      <c r="AE42" s="22">
        <f>IF(ISBLANK(HLOOKUP(AE$2,Monitoring_eng!$A$1:$AT$68,Results!$C42,FALSE)),"",IF(HLOOKUP(AE$2,Monitoring_eng!$A$1:$AT$68,Results!$C42,FALSE)=$I42,$P42,IF(HLOOKUP(AE$2,Monitoring_eng!$A$1:$AT$68,Results!$C42,FALSE)=$K42,$Q42,IF(HLOOKUP(AE$2,Monitoring_eng!$A$1:$AT$68,Results!$C42,FALSE)=$M42,$R42,IF(HLOOKUP(AE$2,Monitoring_eng!$A$1:$AT$68,Results!$C42,FALSE)=$O42,$S42,"CHYBA")))))</f>
        <v>1</v>
      </c>
      <c r="AF42" s="22">
        <f>IF(ISBLANK(HLOOKUP(AF$2,Monitoring_eng!$A$1:$AT$68,Results!$C42,FALSE)),"",IF(HLOOKUP(AF$2,Monitoring_eng!$A$1:$AT$68,Results!$C42,FALSE)=$I42,$P42,IF(HLOOKUP(AF$2,Monitoring_eng!$A$1:$AT$68,Results!$C42,FALSE)=$K42,$Q42,IF(HLOOKUP(AF$2,Monitoring_eng!$A$1:$AT$68,Results!$C42,FALSE)=$M42,$R42,IF(HLOOKUP(AF$2,Monitoring_eng!$A$1:$AT$68,Results!$C42,FALSE)=$O42,$S42,"CHYBA")))))</f>
        <v>0</v>
      </c>
      <c r="AG42" s="22">
        <f>IF(ISBLANK(HLOOKUP(AG$2,Monitoring_eng!$A$1:$AT$68,Results!$C42,FALSE)),"",IF(HLOOKUP(AG$2,Monitoring_eng!$A$1:$AT$68,Results!$C42,FALSE)=$I42,$P42,IF(HLOOKUP(AG$2,Monitoring_eng!$A$1:$AT$68,Results!$C42,FALSE)=$K42,$Q42,IF(HLOOKUP(AG$2,Monitoring_eng!$A$1:$AT$68,Results!$C42,FALSE)=$M42,$R42,IF(HLOOKUP(AG$2,Monitoring_eng!$A$1:$AT$68,Results!$C42,FALSE)=$O42,$S42,"CHYBA")))))</f>
        <v>1</v>
      </c>
      <c r="AH42" s="22">
        <f>IF(ISBLANK(HLOOKUP(AH$2,Monitoring_eng!$A$1:$AT$68,Results!$C42,FALSE)),"",IF(HLOOKUP(AH$2,Monitoring_eng!$A$1:$AT$68,Results!$C42,FALSE)=$I42,$P42,IF(HLOOKUP(AH$2,Monitoring_eng!$A$1:$AT$68,Results!$C42,FALSE)=$K42,$Q42,IF(HLOOKUP(AH$2,Monitoring_eng!$A$1:$AT$68,Results!$C42,FALSE)=$M42,$R42,IF(HLOOKUP(AH$2,Monitoring_eng!$A$1:$AT$68,Results!$C42,FALSE)=$O42,$S42,"CHYBA")))))</f>
        <v>1</v>
      </c>
      <c r="AI42" s="22">
        <f>IF(ISBLANK(HLOOKUP(AI$2,Monitoring_eng!$A$1:$AT$68,Results!$C42,FALSE)),"",IF(HLOOKUP(AI$2,Monitoring_eng!$A$1:$AT$68,Results!$C42,FALSE)=$I42,$P42,IF(HLOOKUP(AI$2,Monitoring_eng!$A$1:$AT$68,Results!$C42,FALSE)=$K42,$Q42,IF(HLOOKUP(AI$2,Monitoring_eng!$A$1:$AT$68,Results!$C42,FALSE)=$M42,$R42,IF(HLOOKUP(AI$2,Monitoring_eng!$A$1:$AT$68,Results!$C42,FALSE)=$O42,$S42,"CHYBA")))))</f>
        <v>1</v>
      </c>
      <c r="AJ42" s="22">
        <f>IF(ISBLANK(HLOOKUP(AJ$2,Monitoring_eng!$A$1:$AT$68,Results!$C42,FALSE)),"",IF(HLOOKUP(AJ$2,Monitoring_eng!$A$1:$AT$68,Results!$C42,FALSE)=$I42,$P42,IF(HLOOKUP(AJ$2,Monitoring_eng!$A$1:$AT$68,Results!$C42,FALSE)=$K42,$Q42,IF(HLOOKUP(AJ$2,Monitoring_eng!$A$1:$AT$68,Results!$C42,FALSE)=$M42,$R42,IF(HLOOKUP(AJ$2,Monitoring_eng!$A$1:$AT$68,Results!$C42,FALSE)=$O42,$S42,"CHYBA")))))</f>
        <v>1</v>
      </c>
      <c r="AK42" s="22">
        <f>IF(ISBLANK(HLOOKUP(AK$2,Monitoring_eng!$A$1:$AT$68,Results!$C42,FALSE)),"",IF(HLOOKUP(AK$2,Monitoring_eng!$A$1:$AT$68,Results!$C42,FALSE)=$I42,$P42,IF(HLOOKUP(AK$2,Monitoring_eng!$A$1:$AT$68,Results!$C42,FALSE)=$K42,$Q42,IF(HLOOKUP(AK$2,Monitoring_eng!$A$1:$AT$68,Results!$C42,FALSE)=$M42,$R42,IF(HLOOKUP(AK$2,Monitoring_eng!$A$1:$AT$68,Results!$C42,FALSE)=$O42,$S42,"CHYBA")))))</f>
        <v>1</v>
      </c>
      <c r="AL42" s="22">
        <f>IF(ISBLANK(HLOOKUP(AL$2,Monitoring_eng!$A$1:$AT$68,Results!$C42,FALSE)),"",IF(HLOOKUP(AL$2,Monitoring_eng!$A$1:$AT$68,Results!$C42,FALSE)=$I42,$P42,IF(HLOOKUP(AL$2,Monitoring_eng!$A$1:$AT$68,Results!$C42,FALSE)=$K42,$Q42,IF(HLOOKUP(AL$2,Monitoring_eng!$A$1:$AT$68,Results!$C42,FALSE)=$M42,$R42,IF(HLOOKUP(AL$2,Monitoring_eng!$A$1:$AT$68,Results!$C42,FALSE)=$O42,$S42,"CHYBA")))))</f>
        <v>1</v>
      </c>
      <c r="AM42" s="22">
        <f>IF(ISBLANK(HLOOKUP(AM$2,Monitoring_eng!$A$1:$AT$68,Results!$C42,FALSE)),"",IF(HLOOKUP(AM$2,Monitoring_eng!$A$1:$AT$68,Results!$C42,FALSE)=$I42,$P42,IF(HLOOKUP(AM$2,Monitoring_eng!$A$1:$AT$68,Results!$C42,FALSE)=$K42,$Q42,IF(HLOOKUP(AM$2,Monitoring_eng!$A$1:$AT$68,Results!$C42,FALSE)=$M42,$R42,IF(HLOOKUP(AM$2,Monitoring_eng!$A$1:$AT$68,Results!$C42,FALSE)=$O42,$S42,"CHYBA")))))</f>
        <v>1</v>
      </c>
      <c r="AN42" s="22">
        <f>IF(ISBLANK(HLOOKUP(AN$2,Monitoring_eng!$A$1:$AT$68,Results!$C42,FALSE)),"",IF(HLOOKUP(AN$2,Monitoring_eng!$A$1:$AT$68,Results!$C42,FALSE)=$I42,$P42,IF(HLOOKUP(AN$2,Monitoring_eng!$A$1:$AT$68,Results!$C42,FALSE)=$K42,$Q42,IF(HLOOKUP(AN$2,Monitoring_eng!$A$1:$AT$68,Results!$C42,FALSE)=$M42,$R42,IF(HLOOKUP(AN$2,Monitoring_eng!$A$1:$AT$68,Results!$C42,FALSE)=$O42,$S42,"CHYBA")))))</f>
        <v>0</v>
      </c>
      <c r="AO42" s="22">
        <f>IF(ISBLANK(HLOOKUP(AO$2,Monitoring_eng!$A$1:$AT$68,Results!$C42,FALSE)),"",IF(HLOOKUP(AO$2,Monitoring_eng!$A$1:$AT$68,Results!$C42,FALSE)=$I42,$P42,IF(HLOOKUP(AO$2,Monitoring_eng!$A$1:$AT$68,Results!$C42,FALSE)=$K42,$Q42,IF(HLOOKUP(AO$2,Monitoring_eng!$A$1:$AT$68,Results!$C42,FALSE)=$M42,$R42,IF(HLOOKUP(AO$2,Monitoring_eng!$A$1:$AT$68,Results!$C42,FALSE)=$O42,$S42,"CHYBA")))))</f>
        <v>1</v>
      </c>
    </row>
    <row r="43" spans="1:41" x14ac:dyDescent="0.3">
      <c r="A43" s="22" t="s">
        <v>429</v>
      </c>
      <c r="B43" s="22" t="s">
        <v>181</v>
      </c>
      <c r="C43" s="22">
        <v>42</v>
      </c>
      <c r="D43" s="26" t="s">
        <v>182</v>
      </c>
      <c r="E43" s="26" t="s">
        <v>339</v>
      </c>
      <c r="F43" s="51" t="s">
        <v>422</v>
      </c>
      <c r="G43" s="38">
        <v>1</v>
      </c>
      <c r="H43" s="22" t="s">
        <v>296</v>
      </c>
      <c r="I43" s="22" t="s">
        <v>49</v>
      </c>
      <c r="J43" s="22" t="s">
        <v>295</v>
      </c>
      <c r="K43" s="22" t="s">
        <v>48</v>
      </c>
      <c r="L43" s="22" t="s">
        <v>310</v>
      </c>
      <c r="M43" s="22" t="s">
        <v>95</v>
      </c>
      <c r="N43" s="22" t="s">
        <v>385</v>
      </c>
      <c r="O43" s="22" t="s">
        <v>385</v>
      </c>
      <c r="P43" s="22">
        <f t="shared" si="0"/>
        <v>1</v>
      </c>
      <c r="Q43" s="22">
        <v>0</v>
      </c>
      <c r="R43" s="22">
        <f t="shared" si="1"/>
        <v>0.5</v>
      </c>
      <c r="S43" s="22" t="s">
        <v>385</v>
      </c>
      <c r="T43" s="22">
        <f>IF(ISBLANK(HLOOKUP(T$2,Monitoring_eng!$A$1:$AT$68,Results!$C43,FALSE)),"",IF(HLOOKUP(T$2,Monitoring_eng!$A$1:$AT$68,Results!$C43,FALSE)=$I43,$P43,IF(HLOOKUP(T$2,Monitoring_eng!$A$1:$AT$68,Results!$C43,FALSE)=$K43,$Q43,IF(HLOOKUP(T$2,Monitoring_eng!$A$1:$AT$68,Results!$C43,FALSE)=$M43,$R43,IF(HLOOKUP(T$2,Monitoring_eng!$A$1:$AT$68,Results!$C43,FALSE)=$O43,$S43,"CHYBA")))))</f>
        <v>1</v>
      </c>
      <c r="U43" s="22">
        <f>IF(ISBLANK(HLOOKUP(U$2,Monitoring_eng!$A$1:$AT$68,Results!$C43,FALSE)),"",IF(HLOOKUP(U$2,Monitoring_eng!$A$1:$AT$68,Results!$C43,FALSE)=$I43,$P43,IF(HLOOKUP(U$2,Monitoring_eng!$A$1:$AT$68,Results!$C43,FALSE)=$K43,$Q43,IF(HLOOKUP(U$2,Monitoring_eng!$A$1:$AT$68,Results!$C43,FALSE)=$M43,$R43,IF(HLOOKUP(U$2,Monitoring_eng!$A$1:$AT$68,Results!$C43,FALSE)=$O43,$S43,"CHYBA")))))</f>
        <v>0</v>
      </c>
      <c r="V43" s="22">
        <f>IF(ISBLANK(HLOOKUP(V$2,Monitoring_eng!$A$1:$AT$68,Results!$C43,FALSE)),"",IF(HLOOKUP(V$2,Monitoring_eng!$A$1:$AT$68,Results!$C43,FALSE)=$I43,$P43,IF(HLOOKUP(V$2,Monitoring_eng!$A$1:$AT$68,Results!$C43,FALSE)=$K43,$Q43,IF(HLOOKUP(V$2,Monitoring_eng!$A$1:$AT$68,Results!$C43,FALSE)=$M43,$R43,IF(HLOOKUP(V$2,Monitoring_eng!$A$1:$AT$68,Results!$C43,FALSE)=$O43,$S43,"CHYBA")))))</f>
        <v>0</v>
      </c>
      <c r="W43" s="22">
        <f>IF(ISBLANK(HLOOKUP(W$2,Monitoring_eng!$A$1:$AT$68,Results!$C43,FALSE)),"",IF(HLOOKUP(W$2,Monitoring_eng!$A$1:$AT$68,Results!$C43,FALSE)=$I43,$P43,IF(HLOOKUP(W$2,Monitoring_eng!$A$1:$AT$68,Results!$C43,FALSE)=$K43,$Q43,IF(HLOOKUP(W$2,Monitoring_eng!$A$1:$AT$68,Results!$C43,FALSE)=$M43,$R43,IF(HLOOKUP(W$2,Monitoring_eng!$A$1:$AT$68,Results!$C43,FALSE)=$O43,$S43,"CHYBA")))))</f>
        <v>0</v>
      </c>
      <c r="X43" s="22">
        <f>IF(ISBLANK(HLOOKUP(X$2,Monitoring_eng!$A$1:$AT$68,Results!$C43,FALSE)),"",IF(HLOOKUP(X$2,Monitoring_eng!$A$1:$AT$68,Results!$C43,FALSE)=$I43,$P43,IF(HLOOKUP(X$2,Monitoring_eng!$A$1:$AT$68,Results!$C43,FALSE)=$K43,$Q43,IF(HLOOKUP(X$2,Monitoring_eng!$A$1:$AT$68,Results!$C43,FALSE)=$M43,$R43,IF(HLOOKUP(X$2,Monitoring_eng!$A$1:$AT$68,Results!$C43,FALSE)=$O43,$S43,"CHYBA")))))</f>
        <v>0</v>
      </c>
      <c r="Y43" s="22">
        <f>IF(ISBLANK(HLOOKUP(Y$2,Monitoring_eng!$A$1:$AT$68,Results!$C43,FALSE)),"",IF(HLOOKUP(Y$2,Monitoring_eng!$A$1:$AT$68,Results!$C43,FALSE)=$I43,$P43,IF(HLOOKUP(Y$2,Monitoring_eng!$A$1:$AT$68,Results!$C43,FALSE)=$K43,$Q43,IF(HLOOKUP(Y$2,Monitoring_eng!$A$1:$AT$68,Results!$C43,FALSE)=$M43,$R43,IF(HLOOKUP(Y$2,Monitoring_eng!$A$1:$AT$68,Results!$C43,FALSE)=$O43,$S43,"CHYBA")))))</f>
        <v>1</v>
      </c>
      <c r="Z43" s="22">
        <f>IF(ISBLANK(HLOOKUP(Z$2,Monitoring_eng!$A$1:$AT$68,Results!$C43,FALSE)),"",IF(HLOOKUP(Z$2,Monitoring_eng!$A$1:$AT$68,Results!$C43,FALSE)=$I43,$P43,IF(HLOOKUP(Z$2,Monitoring_eng!$A$1:$AT$68,Results!$C43,FALSE)=$K43,$Q43,IF(HLOOKUP(Z$2,Monitoring_eng!$A$1:$AT$68,Results!$C43,FALSE)=$M43,$R43,IF(HLOOKUP(Z$2,Monitoring_eng!$A$1:$AT$68,Results!$C43,FALSE)=$O43,$S43,"CHYBA")))))</f>
        <v>1</v>
      </c>
      <c r="AA43" s="22">
        <f>IF(ISBLANK(HLOOKUP(AA$2,Monitoring_eng!$A$1:$AT$68,Results!$C43,FALSE)),"",IF(HLOOKUP(AA$2,Monitoring_eng!$A$1:$AT$68,Results!$C43,FALSE)=$I43,$P43,IF(HLOOKUP(AA$2,Monitoring_eng!$A$1:$AT$68,Results!$C43,FALSE)=$K43,$Q43,IF(HLOOKUP(AA$2,Monitoring_eng!$A$1:$AT$68,Results!$C43,FALSE)=$M43,$R43,IF(HLOOKUP(AA$2,Monitoring_eng!$A$1:$AT$68,Results!$C43,FALSE)=$O43,$S43,"CHYBA")))))</f>
        <v>1</v>
      </c>
      <c r="AB43" s="22">
        <f>IF(ISBLANK(HLOOKUP(AB$2,Monitoring_eng!$A$1:$AT$68,Results!$C43,FALSE)),"",IF(HLOOKUP(AB$2,Monitoring_eng!$A$1:$AT$68,Results!$C43,FALSE)=$I43,$P43,IF(HLOOKUP(AB$2,Monitoring_eng!$A$1:$AT$68,Results!$C43,FALSE)=$K43,$Q43,IF(HLOOKUP(AB$2,Monitoring_eng!$A$1:$AT$68,Results!$C43,FALSE)=$M43,$R43,IF(HLOOKUP(AB$2,Monitoring_eng!$A$1:$AT$68,Results!$C43,FALSE)=$O43,$S43,"CHYBA")))))</f>
        <v>1</v>
      </c>
      <c r="AC43" s="22">
        <f>IF(ISBLANK(HLOOKUP(AC$2,Monitoring_eng!$A$1:$AT$68,Results!$C43,FALSE)),"",IF(HLOOKUP(AC$2,Monitoring_eng!$A$1:$AT$68,Results!$C43,FALSE)=$I43,$P43,IF(HLOOKUP(AC$2,Monitoring_eng!$A$1:$AT$68,Results!$C43,FALSE)=$K43,$Q43,IF(HLOOKUP(AC$2,Monitoring_eng!$A$1:$AT$68,Results!$C43,FALSE)=$M43,$R43,IF(HLOOKUP(AC$2,Monitoring_eng!$A$1:$AT$68,Results!$C43,FALSE)=$O43,$S43,"CHYBA")))))</f>
        <v>0</v>
      </c>
      <c r="AD43" s="22">
        <f>IF(ISBLANK(HLOOKUP(AD$2,Monitoring_eng!$A$1:$AT$68,Results!$C43,FALSE)),"",IF(HLOOKUP(AD$2,Monitoring_eng!$A$1:$AT$68,Results!$C43,FALSE)=$I43,$P43,IF(HLOOKUP(AD$2,Monitoring_eng!$A$1:$AT$68,Results!$C43,FALSE)=$K43,$Q43,IF(HLOOKUP(AD$2,Monitoring_eng!$A$1:$AT$68,Results!$C43,FALSE)=$M43,$R43,IF(HLOOKUP(AD$2,Monitoring_eng!$A$1:$AT$68,Results!$C43,FALSE)=$O43,$S43,"CHYBA")))))</f>
        <v>0</v>
      </c>
      <c r="AE43" s="22">
        <f>IF(ISBLANK(HLOOKUP(AE$2,Monitoring_eng!$A$1:$AT$68,Results!$C43,FALSE)),"",IF(HLOOKUP(AE$2,Monitoring_eng!$A$1:$AT$68,Results!$C43,FALSE)=$I43,$P43,IF(HLOOKUP(AE$2,Monitoring_eng!$A$1:$AT$68,Results!$C43,FALSE)=$K43,$Q43,IF(HLOOKUP(AE$2,Monitoring_eng!$A$1:$AT$68,Results!$C43,FALSE)=$M43,$R43,IF(HLOOKUP(AE$2,Monitoring_eng!$A$1:$AT$68,Results!$C43,FALSE)=$O43,$S43,"CHYBA")))))</f>
        <v>1</v>
      </c>
      <c r="AF43" s="22">
        <f>IF(ISBLANK(HLOOKUP(AF$2,Monitoring_eng!$A$1:$AT$68,Results!$C43,FALSE)),"",IF(HLOOKUP(AF$2,Monitoring_eng!$A$1:$AT$68,Results!$C43,FALSE)=$I43,$P43,IF(HLOOKUP(AF$2,Monitoring_eng!$A$1:$AT$68,Results!$C43,FALSE)=$K43,$Q43,IF(HLOOKUP(AF$2,Monitoring_eng!$A$1:$AT$68,Results!$C43,FALSE)=$M43,$R43,IF(HLOOKUP(AF$2,Monitoring_eng!$A$1:$AT$68,Results!$C43,FALSE)=$O43,$S43,"CHYBA")))))</f>
        <v>0</v>
      </c>
      <c r="AG43" s="22">
        <f>IF(ISBLANK(HLOOKUP(AG$2,Monitoring_eng!$A$1:$AT$68,Results!$C43,FALSE)),"",IF(HLOOKUP(AG$2,Monitoring_eng!$A$1:$AT$68,Results!$C43,FALSE)=$I43,$P43,IF(HLOOKUP(AG$2,Monitoring_eng!$A$1:$AT$68,Results!$C43,FALSE)=$K43,$Q43,IF(HLOOKUP(AG$2,Monitoring_eng!$A$1:$AT$68,Results!$C43,FALSE)=$M43,$R43,IF(HLOOKUP(AG$2,Monitoring_eng!$A$1:$AT$68,Results!$C43,FALSE)=$O43,$S43,"CHYBA")))))</f>
        <v>1</v>
      </c>
      <c r="AH43" s="22">
        <f>IF(ISBLANK(HLOOKUP(AH$2,Monitoring_eng!$A$1:$AT$68,Results!$C43,FALSE)),"",IF(HLOOKUP(AH$2,Monitoring_eng!$A$1:$AT$68,Results!$C43,FALSE)=$I43,$P43,IF(HLOOKUP(AH$2,Monitoring_eng!$A$1:$AT$68,Results!$C43,FALSE)=$K43,$Q43,IF(HLOOKUP(AH$2,Monitoring_eng!$A$1:$AT$68,Results!$C43,FALSE)=$M43,$R43,IF(HLOOKUP(AH$2,Monitoring_eng!$A$1:$AT$68,Results!$C43,FALSE)=$O43,$S43,"CHYBA")))))</f>
        <v>1</v>
      </c>
      <c r="AI43" s="22">
        <f>IF(ISBLANK(HLOOKUP(AI$2,Monitoring_eng!$A$1:$AT$68,Results!$C43,FALSE)),"",IF(HLOOKUP(AI$2,Monitoring_eng!$A$1:$AT$68,Results!$C43,FALSE)=$I43,$P43,IF(HLOOKUP(AI$2,Monitoring_eng!$A$1:$AT$68,Results!$C43,FALSE)=$K43,$Q43,IF(HLOOKUP(AI$2,Monitoring_eng!$A$1:$AT$68,Results!$C43,FALSE)=$M43,$R43,IF(HLOOKUP(AI$2,Monitoring_eng!$A$1:$AT$68,Results!$C43,FALSE)=$O43,$S43,"CHYBA")))))</f>
        <v>1</v>
      </c>
      <c r="AJ43" s="22">
        <f>IF(ISBLANK(HLOOKUP(AJ$2,Monitoring_eng!$A$1:$AT$68,Results!$C43,FALSE)),"",IF(HLOOKUP(AJ$2,Monitoring_eng!$A$1:$AT$68,Results!$C43,FALSE)=$I43,$P43,IF(HLOOKUP(AJ$2,Monitoring_eng!$A$1:$AT$68,Results!$C43,FALSE)=$K43,$Q43,IF(HLOOKUP(AJ$2,Monitoring_eng!$A$1:$AT$68,Results!$C43,FALSE)=$M43,$R43,IF(HLOOKUP(AJ$2,Monitoring_eng!$A$1:$AT$68,Results!$C43,FALSE)=$O43,$S43,"CHYBA")))))</f>
        <v>1</v>
      </c>
      <c r="AK43" s="22">
        <f>IF(ISBLANK(HLOOKUP(AK$2,Monitoring_eng!$A$1:$AT$68,Results!$C43,FALSE)),"",IF(HLOOKUP(AK$2,Monitoring_eng!$A$1:$AT$68,Results!$C43,FALSE)=$I43,$P43,IF(HLOOKUP(AK$2,Monitoring_eng!$A$1:$AT$68,Results!$C43,FALSE)=$K43,$Q43,IF(HLOOKUP(AK$2,Monitoring_eng!$A$1:$AT$68,Results!$C43,FALSE)=$M43,$R43,IF(HLOOKUP(AK$2,Monitoring_eng!$A$1:$AT$68,Results!$C43,FALSE)=$O43,$S43,"CHYBA")))))</f>
        <v>1</v>
      </c>
      <c r="AL43" s="22">
        <f>IF(ISBLANK(HLOOKUP(AL$2,Monitoring_eng!$A$1:$AT$68,Results!$C43,FALSE)),"",IF(HLOOKUP(AL$2,Monitoring_eng!$A$1:$AT$68,Results!$C43,FALSE)=$I43,$P43,IF(HLOOKUP(AL$2,Monitoring_eng!$A$1:$AT$68,Results!$C43,FALSE)=$K43,$Q43,IF(HLOOKUP(AL$2,Monitoring_eng!$A$1:$AT$68,Results!$C43,FALSE)=$M43,$R43,IF(HLOOKUP(AL$2,Monitoring_eng!$A$1:$AT$68,Results!$C43,FALSE)=$O43,$S43,"CHYBA")))))</f>
        <v>0.5</v>
      </c>
      <c r="AM43" s="22">
        <f>IF(ISBLANK(HLOOKUP(AM$2,Monitoring_eng!$A$1:$AT$68,Results!$C43,FALSE)),"",IF(HLOOKUP(AM$2,Monitoring_eng!$A$1:$AT$68,Results!$C43,FALSE)=$I43,$P43,IF(HLOOKUP(AM$2,Monitoring_eng!$A$1:$AT$68,Results!$C43,FALSE)=$K43,$Q43,IF(HLOOKUP(AM$2,Monitoring_eng!$A$1:$AT$68,Results!$C43,FALSE)=$M43,$R43,IF(HLOOKUP(AM$2,Monitoring_eng!$A$1:$AT$68,Results!$C43,FALSE)=$O43,$S43,"CHYBA")))))</f>
        <v>0</v>
      </c>
      <c r="AN43" s="22">
        <f>IF(ISBLANK(HLOOKUP(AN$2,Monitoring_eng!$A$1:$AT$68,Results!$C43,FALSE)),"",IF(HLOOKUP(AN$2,Monitoring_eng!$A$1:$AT$68,Results!$C43,FALSE)=$I43,$P43,IF(HLOOKUP(AN$2,Monitoring_eng!$A$1:$AT$68,Results!$C43,FALSE)=$K43,$Q43,IF(HLOOKUP(AN$2,Monitoring_eng!$A$1:$AT$68,Results!$C43,FALSE)=$M43,$R43,IF(HLOOKUP(AN$2,Monitoring_eng!$A$1:$AT$68,Results!$C43,FALSE)=$O43,$S43,"CHYBA")))))</f>
        <v>0</v>
      </c>
      <c r="AO43" s="22">
        <f>IF(ISBLANK(HLOOKUP(AO$2,Monitoring_eng!$A$1:$AT$68,Results!$C43,FALSE)),"",IF(HLOOKUP(AO$2,Monitoring_eng!$A$1:$AT$68,Results!$C43,FALSE)=$I43,$P43,IF(HLOOKUP(AO$2,Monitoring_eng!$A$1:$AT$68,Results!$C43,FALSE)=$K43,$Q43,IF(HLOOKUP(AO$2,Monitoring_eng!$A$1:$AT$68,Results!$C43,FALSE)=$M43,$R43,IF(HLOOKUP(AO$2,Monitoring_eng!$A$1:$AT$68,Results!$C43,FALSE)=$O43,$S43,"CHYBA")))))</f>
        <v>1</v>
      </c>
    </row>
    <row r="44" spans="1:41" x14ac:dyDescent="0.3">
      <c r="A44" s="22" t="s">
        <v>430</v>
      </c>
      <c r="B44" s="22" t="s">
        <v>183</v>
      </c>
      <c r="C44" s="22">
        <v>43</v>
      </c>
      <c r="D44" s="26" t="s">
        <v>431</v>
      </c>
      <c r="E44" s="26" t="s">
        <v>340</v>
      </c>
      <c r="F44" s="51" t="s">
        <v>422</v>
      </c>
      <c r="G44" s="38">
        <v>1</v>
      </c>
      <c r="H44" s="22" t="s">
        <v>296</v>
      </c>
      <c r="I44" s="22" t="s">
        <v>49</v>
      </c>
      <c r="J44" s="22" t="s">
        <v>295</v>
      </c>
      <c r="K44" s="22" t="s">
        <v>48</v>
      </c>
      <c r="L44" s="22" t="s">
        <v>310</v>
      </c>
      <c r="M44" s="22" t="s">
        <v>95</v>
      </c>
      <c r="N44" s="22" t="s">
        <v>385</v>
      </c>
      <c r="O44" s="22" t="s">
        <v>385</v>
      </c>
      <c r="P44" s="22">
        <f t="shared" si="0"/>
        <v>1</v>
      </c>
      <c r="Q44" s="22">
        <v>0</v>
      </c>
      <c r="R44" s="22">
        <f t="shared" si="1"/>
        <v>0.5</v>
      </c>
      <c r="S44" s="22" t="s">
        <v>385</v>
      </c>
      <c r="T44" s="22">
        <f>IF(ISBLANK(HLOOKUP(T$2,Monitoring_eng!$A$1:$AT$68,Results!$C44,FALSE)),"",IF(HLOOKUP(T$2,Monitoring_eng!$A$1:$AT$68,Results!$C44,FALSE)=$I44,$P44,IF(HLOOKUP(T$2,Monitoring_eng!$A$1:$AT$68,Results!$C44,FALSE)=$K44,$Q44,IF(HLOOKUP(T$2,Monitoring_eng!$A$1:$AT$68,Results!$C44,FALSE)=$M44,$R44,IF(HLOOKUP(T$2,Monitoring_eng!$A$1:$AT$68,Results!$C44,FALSE)=$O44,$S44,"CHYBA")))))</f>
        <v>0</v>
      </c>
      <c r="U44" s="22">
        <f>IF(ISBLANK(HLOOKUP(U$2,Monitoring_eng!$A$1:$AT$68,Results!$C44,FALSE)),"",IF(HLOOKUP(U$2,Monitoring_eng!$A$1:$AT$68,Results!$C44,FALSE)=$I44,$P44,IF(HLOOKUP(U$2,Monitoring_eng!$A$1:$AT$68,Results!$C44,FALSE)=$K44,$Q44,IF(HLOOKUP(U$2,Monitoring_eng!$A$1:$AT$68,Results!$C44,FALSE)=$M44,$R44,IF(HLOOKUP(U$2,Monitoring_eng!$A$1:$AT$68,Results!$C44,FALSE)=$O44,$S44,"CHYBA")))))</f>
        <v>0</v>
      </c>
      <c r="V44" s="22">
        <f>IF(ISBLANK(HLOOKUP(V$2,Monitoring_eng!$A$1:$AT$68,Results!$C44,FALSE)),"",IF(HLOOKUP(V$2,Monitoring_eng!$A$1:$AT$68,Results!$C44,FALSE)=$I44,$P44,IF(HLOOKUP(V$2,Monitoring_eng!$A$1:$AT$68,Results!$C44,FALSE)=$K44,$Q44,IF(HLOOKUP(V$2,Monitoring_eng!$A$1:$AT$68,Results!$C44,FALSE)=$M44,$R44,IF(HLOOKUP(V$2,Monitoring_eng!$A$1:$AT$68,Results!$C44,FALSE)=$O44,$S44,"CHYBA")))))</f>
        <v>0</v>
      </c>
      <c r="W44" s="22">
        <f>IF(ISBLANK(HLOOKUP(W$2,Monitoring_eng!$A$1:$AT$68,Results!$C44,FALSE)),"",IF(HLOOKUP(W$2,Monitoring_eng!$A$1:$AT$68,Results!$C44,FALSE)=$I44,$P44,IF(HLOOKUP(W$2,Monitoring_eng!$A$1:$AT$68,Results!$C44,FALSE)=$K44,$Q44,IF(HLOOKUP(W$2,Monitoring_eng!$A$1:$AT$68,Results!$C44,FALSE)=$M44,$R44,IF(HLOOKUP(W$2,Monitoring_eng!$A$1:$AT$68,Results!$C44,FALSE)=$O44,$S44,"CHYBA")))))</f>
        <v>0</v>
      </c>
      <c r="X44" s="22">
        <f>IF(ISBLANK(HLOOKUP(X$2,Monitoring_eng!$A$1:$AT$68,Results!$C44,FALSE)),"",IF(HLOOKUP(X$2,Monitoring_eng!$A$1:$AT$68,Results!$C44,FALSE)=$I44,$P44,IF(HLOOKUP(X$2,Monitoring_eng!$A$1:$AT$68,Results!$C44,FALSE)=$K44,$Q44,IF(HLOOKUP(X$2,Monitoring_eng!$A$1:$AT$68,Results!$C44,FALSE)=$M44,$R44,IF(HLOOKUP(X$2,Monitoring_eng!$A$1:$AT$68,Results!$C44,FALSE)=$O44,$S44,"CHYBA")))))</f>
        <v>0</v>
      </c>
      <c r="Y44" s="22">
        <f>IF(ISBLANK(HLOOKUP(Y$2,Monitoring_eng!$A$1:$AT$68,Results!$C44,FALSE)),"",IF(HLOOKUP(Y$2,Monitoring_eng!$A$1:$AT$68,Results!$C44,FALSE)=$I44,$P44,IF(HLOOKUP(Y$2,Monitoring_eng!$A$1:$AT$68,Results!$C44,FALSE)=$K44,$Q44,IF(HLOOKUP(Y$2,Monitoring_eng!$A$1:$AT$68,Results!$C44,FALSE)=$M44,$R44,IF(HLOOKUP(Y$2,Monitoring_eng!$A$1:$AT$68,Results!$C44,FALSE)=$O44,$S44,"CHYBA")))))</f>
        <v>1</v>
      </c>
      <c r="Z44" s="22">
        <f>IF(ISBLANK(HLOOKUP(Z$2,Monitoring_eng!$A$1:$AT$68,Results!$C44,FALSE)),"",IF(HLOOKUP(Z$2,Monitoring_eng!$A$1:$AT$68,Results!$C44,FALSE)=$I44,$P44,IF(HLOOKUP(Z$2,Monitoring_eng!$A$1:$AT$68,Results!$C44,FALSE)=$K44,$Q44,IF(HLOOKUP(Z$2,Monitoring_eng!$A$1:$AT$68,Results!$C44,FALSE)=$M44,$R44,IF(HLOOKUP(Z$2,Monitoring_eng!$A$1:$AT$68,Results!$C44,FALSE)=$O44,$S44,"CHYBA")))))</f>
        <v>0</v>
      </c>
      <c r="AA44" s="22">
        <f>IF(ISBLANK(HLOOKUP(AA$2,Monitoring_eng!$A$1:$AT$68,Results!$C44,FALSE)),"",IF(HLOOKUP(AA$2,Monitoring_eng!$A$1:$AT$68,Results!$C44,FALSE)=$I44,$P44,IF(HLOOKUP(AA$2,Monitoring_eng!$A$1:$AT$68,Results!$C44,FALSE)=$K44,$Q44,IF(HLOOKUP(AA$2,Monitoring_eng!$A$1:$AT$68,Results!$C44,FALSE)=$M44,$R44,IF(HLOOKUP(AA$2,Monitoring_eng!$A$1:$AT$68,Results!$C44,FALSE)=$O44,$S44,"CHYBA")))))</f>
        <v>0</v>
      </c>
      <c r="AB44" s="22">
        <f>IF(ISBLANK(HLOOKUP(AB$2,Monitoring_eng!$A$1:$AT$68,Results!$C44,FALSE)),"",IF(HLOOKUP(AB$2,Monitoring_eng!$A$1:$AT$68,Results!$C44,FALSE)=$I44,$P44,IF(HLOOKUP(AB$2,Monitoring_eng!$A$1:$AT$68,Results!$C44,FALSE)=$K44,$Q44,IF(HLOOKUP(AB$2,Monitoring_eng!$A$1:$AT$68,Results!$C44,FALSE)=$M44,$R44,IF(HLOOKUP(AB$2,Monitoring_eng!$A$1:$AT$68,Results!$C44,FALSE)=$O44,$S44,"CHYBA")))))</f>
        <v>0</v>
      </c>
      <c r="AC44" s="22">
        <f>IF(ISBLANK(HLOOKUP(AC$2,Monitoring_eng!$A$1:$AT$68,Results!$C44,FALSE)),"",IF(HLOOKUP(AC$2,Monitoring_eng!$A$1:$AT$68,Results!$C44,FALSE)=$I44,$P44,IF(HLOOKUP(AC$2,Monitoring_eng!$A$1:$AT$68,Results!$C44,FALSE)=$K44,$Q44,IF(HLOOKUP(AC$2,Monitoring_eng!$A$1:$AT$68,Results!$C44,FALSE)=$M44,$R44,IF(HLOOKUP(AC$2,Monitoring_eng!$A$1:$AT$68,Results!$C44,FALSE)=$O44,$S44,"CHYBA")))))</f>
        <v>0</v>
      </c>
      <c r="AD44" s="22">
        <f>IF(ISBLANK(HLOOKUP(AD$2,Monitoring_eng!$A$1:$AT$68,Results!$C44,FALSE)),"",IF(HLOOKUP(AD$2,Monitoring_eng!$A$1:$AT$68,Results!$C44,FALSE)=$I44,$P44,IF(HLOOKUP(AD$2,Monitoring_eng!$A$1:$AT$68,Results!$C44,FALSE)=$K44,$Q44,IF(HLOOKUP(AD$2,Monitoring_eng!$A$1:$AT$68,Results!$C44,FALSE)=$M44,$R44,IF(HLOOKUP(AD$2,Monitoring_eng!$A$1:$AT$68,Results!$C44,FALSE)=$O44,$S44,"CHYBA")))))</f>
        <v>0</v>
      </c>
      <c r="AE44" s="22">
        <f>IF(ISBLANK(HLOOKUP(AE$2,Monitoring_eng!$A$1:$AT$68,Results!$C44,FALSE)),"",IF(HLOOKUP(AE$2,Monitoring_eng!$A$1:$AT$68,Results!$C44,FALSE)=$I44,$P44,IF(HLOOKUP(AE$2,Monitoring_eng!$A$1:$AT$68,Results!$C44,FALSE)=$K44,$Q44,IF(HLOOKUP(AE$2,Monitoring_eng!$A$1:$AT$68,Results!$C44,FALSE)=$M44,$R44,IF(HLOOKUP(AE$2,Monitoring_eng!$A$1:$AT$68,Results!$C44,FALSE)=$O44,$S44,"CHYBA")))))</f>
        <v>0</v>
      </c>
      <c r="AF44" s="22">
        <f>IF(ISBLANK(HLOOKUP(AF$2,Monitoring_eng!$A$1:$AT$68,Results!$C44,FALSE)),"",IF(HLOOKUP(AF$2,Monitoring_eng!$A$1:$AT$68,Results!$C44,FALSE)=$I44,$P44,IF(HLOOKUP(AF$2,Monitoring_eng!$A$1:$AT$68,Results!$C44,FALSE)=$K44,$Q44,IF(HLOOKUP(AF$2,Monitoring_eng!$A$1:$AT$68,Results!$C44,FALSE)=$M44,$R44,IF(HLOOKUP(AF$2,Monitoring_eng!$A$1:$AT$68,Results!$C44,FALSE)=$O44,$S44,"CHYBA")))))</f>
        <v>0</v>
      </c>
      <c r="AG44" s="22">
        <f>IF(ISBLANK(HLOOKUP(AG$2,Monitoring_eng!$A$1:$AT$68,Results!$C44,FALSE)),"",IF(HLOOKUP(AG$2,Monitoring_eng!$A$1:$AT$68,Results!$C44,FALSE)=$I44,$P44,IF(HLOOKUP(AG$2,Monitoring_eng!$A$1:$AT$68,Results!$C44,FALSE)=$K44,$Q44,IF(HLOOKUP(AG$2,Monitoring_eng!$A$1:$AT$68,Results!$C44,FALSE)=$M44,$R44,IF(HLOOKUP(AG$2,Monitoring_eng!$A$1:$AT$68,Results!$C44,FALSE)=$O44,$S44,"CHYBA")))))</f>
        <v>1</v>
      </c>
      <c r="AH44" s="22">
        <f>IF(ISBLANK(HLOOKUP(AH$2,Monitoring_eng!$A$1:$AT$68,Results!$C44,FALSE)),"",IF(HLOOKUP(AH$2,Monitoring_eng!$A$1:$AT$68,Results!$C44,FALSE)=$I44,$P44,IF(HLOOKUP(AH$2,Monitoring_eng!$A$1:$AT$68,Results!$C44,FALSE)=$K44,$Q44,IF(HLOOKUP(AH$2,Monitoring_eng!$A$1:$AT$68,Results!$C44,FALSE)=$M44,$R44,IF(HLOOKUP(AH$2,Monitoring_eng!$A$1:$AT$68,Results!$C44,FALSE)=$O44,$S44,"CHYBA")))))</f>
        <v>0</v>
      </c>
      <c r="AI44" s="22">
        <f>IF(ISBLANK(HLOOKUP(AI$2,Monitoring_eng!$A$1:$AT$68,Results!$C44,FALSE)),"",IF(HLOOKUP(AI$2,Monitoring_eng!$A$1:$AT$68,Results!$C44,FALSE)=$I44,$P44,IF(HLOOKUP(AI$2,Monitoring_eng!$A$1:$AT$68,Results!$C44,FALSE)=$K44,$Q44,IF(HLOOKUP(AI$2,Monitoring_eng!$A$1:$AT$68,Results!$C44,FALSE)=$M44,$R44,IF(HLOOKUP(AI$2,Monitoring_eng!$A$1:$AT$68,Results!$C44,FALSE)=$O44,$S44,"CHYBA")))))</f>
        <v>0</v>
      </c>
      <c r="AJ44" s="22">
        <f>IF(ISBLANK(HLOOKUP(AJ$2,Monitoring_eng!$A$1:$AT$68,Results!$C44,FALSE)),"",IF(HLOOKUP(AJ$2,Monitoring_eng!$A$1:$AT$68,Results!$C44,FALSE)=$I44,$P44,IF(HLOOKUP(AJ$2,Monitoring_eng!$A$1:$AT$68,Results!$C44,FALSE)=$K44,$Q44,IF(HLOOKUP(AJ$2,Monitoring_eng!$A$1:$AT$68,Results!$C44,FALSE)=$M44,$R44,IF(HLOOKUP(AJ$2,Monitoring_eng!$A$1:$AT$68,Results!$C44,FALSE)=$O44,$S44,"CHYBA")))))</f>
        <v>0</v>
      </c>
      <c r="AK44" s="22">
        <f>IF(ISBLANK(HLOOKUP(AK$2,Monitoring_eng!$A$1:$AT$68,Results!$C44,FALSE)),"",IF(HLOOKUP(AK$2,Monitoring_eng!$A$1:$AT$68,Results!$C44,FALSE)=$I44,$P44,IF(HLOOKUP(AK$2,Monitoring_eng!$A$1:$AT$68,Results!$C44,FALSE)=$K44,$Q44,IF(HLOOKUP(AK$2,Monitoring_eng!$A$1:$AT$68,Results!$C44,FALSE)=$M44,$R44,IF(HLOOKUP(AK$2,Monitoring_eng!$A$1:$AT$68,Results!$C44,FALSE)=$O44,$S44,"CHYBA")))))</f>
        <v>0</v>
      </c>
      <c r="AL44" s="22">
        <f>IF(ISBLANK(HLOOKUP(AL$2,Monitoring_eng!$A$1:$AT$68,Results!$C44,FALSE)),"",IF(HLOOKUP(AL$2,Monitoring_eng!$A$1:$AT$68,Results!$C44,FALSE)=$I44,$P44,IF(HLOOKUP(AL$2,Monitoring_eng!$A$1:$AT$68,Results!$C44,FALSE)=$K44,$Q44,IF(HLOOKUP(AL$2,Monitoring_eng!$A$1:$AT$68,Results!$C44,FALSE)=$M44,$R44,IF(HLOOKUP(AL$2,Monitoring_eng!$A$1:$AT$68,Results!$C44,FALSE)=$O44,$S44,"CHYBA")))))</f>
        <v>0</v>
      </c>
      <c r="AM44" s="22">
        <f>IF(ISBLANK(HLOOKUP(AM$2,Monitoring_eng!$A$1:$AT$68,Results!$C44,FALSE)),"",IF(HLOOKUP(AM$2,Monitoring_eng!$A$1:$AT$68,Results!$C44,FALSE)=$I44,$P44,IF(HLOOKUP(AM$2,Monitoring_eng!$A$1:$AT$68,Results!$C44,FALSE)=$K44,$Q44,IF(HLOOKUP(AM$2,Monitoring_eng!$A$1:$AT$68,Results!$C44,FALSE)=$M44,$R44,IF(HLOOKUP(AM$2,Monitoring_eng!$A$1:$AT$68,Results!$C44,FALSE)=$O44,$S44,"CHYBA")))))</f>
        <v>0</v>
      </c>
      <c r="AN44" s="22">
        <f>IF(ISBLANK(HLOOKUP(AN$2,Monitoring_eng!$A$1:$AT$68,Results!$C44,FALSE)),"",IF(HLOOKUP(AN$2,Monitoring_eng!$A$1:$AT$68,Results!$C44,FALSE)=$I44,$P44,IF(HLOOKUP(AN$2,Monitoring_eng!$A$1:$AT$68,Results!$C44,FALSE)=$K44,$Q44,IF(HLOOKUP(AN$2,Monitoring_eng!$A$1:$AT$68,Results!$C44,FALSE)=$M44,$R44,IF(HLOOKUP(AN$2,Monitoring_eng!$A$1:$AT$68,Results!$C44,FALSE)=$O44,$S44,"CHYBA")))))</f>
        <v>0</v>
      </c>
      <c r="AO44" s="22">
        <f>IF(ISBLANK(HLOOKUP(AO$2,Monitoring_eng!$A$1:$AT$68,Results!$C44,FALSE)),"",IF(HLOOKUP(AO$2,Monitoring_eng!$A$1:$AT$68,Results!$C44,FALSE)=$I44,$P44,IF(HLOOKUP(AO$2,Monitoring_eng!$A$1:$AT$68,Results!$C44,FALSE)=$K44,$Q44,IF(HLOOKUP(AO$2,Monitoring_eng!$A$1:$AT$68,Results!$C44,FALSE)=$M44,$R44,IF(HLOOKUP(AO$2,Monitoring_eng!$A$1:$AT$68,Results!$C44,FALSE)=$O44,$S44,"CHYBA")))))</f>
        <v>0</v>
      </c>
    </row>
    <row r="45" spans="1:41" x14ac:dyDescent="0.3">
      <c r="A45" s="22" t="s">
        <v>432</v>
      </c>
      <c r="B45" s="22" t="s">
        <v>185</v>
      </c>
      <c r="C45" s="22">
        <v>44</v>
      </c>
      <c r="D45" s="26" t="s">
        <v>186</v>
      </c>
      <c r="E45" s="26" t="s">
        <v>341</v>
      </c>
      <c r="F45" s="51" t="s">
        <v>422</v>
      </c>
      <c r="G45" s="38">
        <v>1</v>
      </c>
      <c r="H45" s="22" t="s">
        <v>296</v>
      </c>
      <c r="I45" s="22" t="s">
        <v>49</v>
      </c>
      <c r="J45" s="22" t="s">
        <v>295</v>
      </c>
      <c r="K45" s="22" t="s">
        <v>48</v>
      </c>
      <c r="L45" s="22" t="s">
        <v>310</v>
      </c>
      <c r="M45" s="22" t="s">
        <v>95</v>
      </c>
      <c r="N45" s="22" t="s">
        <v>385</v>
      </c>
      <c r="O45" s="22" t="s">
        <v>385</v>
      </c>
      <c r="P45" s="22">
        <f t="shared" si="0"/>
        <v>1</v>
      </c>
      <c r="Q45" s="22">
        <v>0</v>
      </c>
      <c r="R45" s="22">
        <f t="shared" si="1"/>
        <v>0.5</v>
      </c>
      <c r="S45" s="22" t="s">
        <v>385</v>
      </c>
      <c r="T45" s="22">
        <f>IF(ISBLANK(HLOOKUP(T$2,Monitoring_eng!$A$1:$AT$68,Results!$C45,FALSE)),"",IF(HLOOKUP(T$2,Monitoring_eng!$A$1:$AT$68,Results!$C45,FALSE)=$I45,$P45,IF(HLOOKUP(T$2,Monitoring_eng!$A$1:$AT$68,Results!$C45,FALSE)=$K45,$Q45,IF(HLOOKUP(T$2,Monitoring_eng!$A$1:$AT$68,Results!$C45,FALSE)=$M45,$R45,IF(HLOOKUP(T$2,Monitoring_eng!$A$1:$AT$68,Results!$C45,FALSE)=$O45,$S45,"CHYBA")))))</f>
        <v>1</v>
      </c>
      <c r="U45" s="22">
        <f>IF(ISBLANK(HLOOKUP(U$2,Monitoring_eng!$A$1:$AT$68,Results!$C45,FALSE)),"",IF(HLOOKUP(U$2,Monitoring_eng!$A$1:$AT$68,Results!$C45,FALSE)=$I45,$P45,IF(HLOOKUP(U$2,Monitoring_eng!$A$1:$AT$68,Results!$C45,FALSE)=$K45,$Q45,IF(HLOOKUP(U$2,Monitoring_eng!$A$1:$AT$68,Results!$C45,FALSE)=$M45,$R45,IF(HLOOKUP(U$2,Monitoring_eng!$A$1:$AT$68,Results!$C45,FALSE)=$O45,$S45,"CHYBA")))))</f>
        <v>0</v>
      </c>
      <c r="V45" s="22">
        <f>IF(ISBLANK(HLOOKUP(V$2,Monitoring_eng!$A$1:$AT$68,Results!$C45,FALSE)),"",IF(HLOOKUP(V$2,Monitoring_eng!$A$1:$AT$68,Results!$C45,FALSE)=$I45,$P45,IF(HLOOKUP(V$2,Monitoring_eng!$A$1:$AT$68,Results!$C45,FALSE)=$K45,$Q45,IF(HLOOKUP(V$2,Monitoring_eng!$A$1:$AT$68,Results!$C45,FALSE)=$M45,$R45,IF(HLOOKUP(V$2,Monitoring_eng!$A$1:$AT$68,Results!$C45,FALSE)=$O45,$S45,"CHYBA")))))</f>
        <v>0</v>
      </c>
      <c r="W45" s="22">
        <f>IF(ISBLANK(HLOOKUP(W$2,Monitoring_eng!$A$1:$AT$68,Results!$C45,FALSE)),"",IF(HLOOKUP(W$2,Monitoring_eng!$A$1:$AT$68,Results!$C45,FALSE)=$I45,$P45,IF(HLOOKUP(W$2,Monitoring_eng!$A$1:$AT$68,Results!$C45,FALSE)=$K45,$Q45,IF(HLOOKUP(W$2,Monitoring_eng!$A$1:$AT$68,Results!$C45,FALSE)=$M45,$R45,IF(HLOOKUP(W$2,Monitoring_eng!$A$1:$AT$68,Results!$C45,FALSE)=$O45,$S45,"CHYBA")))))</f>
        <v>0</v>
      </c>
      <c r="X45" s="22">
        <f>IF(ISBLANK(HLOOKUP(X$2,Monitoring_eng!$A$1:$AT$68,Results!$C45,FALSE)),"",IF(HLOOKUP(X$2,Monitoring_eng!$A$1:$AT$68,Results!$C45,FALSE)=$I45,$P45,IF(HLOOKUP(X$2,Monitoring_eng!$A$1:$AT$68,Results!$C45,FALSE)=$K45,$Q45,IF(HLOOKUP(X$2,Monitoring_eng!$A$1:$AT$68,Results!$C45,FALSE)=$M45,$R45,IF(HLOOKUP(X$2,Monitoring_eng!$A$1:$AT$68,Results!$C45,FALSE)=$O45,$S45,"CHYBA")))))</f>
        <v>0</v>
      </c>
      <c r="Y45" s="22">
        <f>IF(ISBLANK(HLOOKUP(Y$2,Monitoring_eng!$A$1:$AT$68,Results!$C45,FALSE)),"",IF(HLOOKUP(Y$2,Monitoring_eng!$A$1:$AT$68,Results!$C45,FALSE)=$I45,$P45,IF(HLOOKUP(Y$2,Monitoring_eng!$A$1:$AT$68,Results!$C45,FALSE)=$K45,$Q45,IF(HLOOKUP(Y$2,Monitoring_eng!$A$1:$AT$68,Results!$C45,FALSE)=$M45,$R45,IF(HLOOKUP(Y$2,Monitoring_eng!$A$1:$AT$68,Results!$C45,FALSE)=$O45,$S45,"CHYBA")))))</f>
        <v>1</v>
      </c>
      <c r="Z45" s="22">
        <f>IF(ISBLANK(HLOOKUP(Z$2,Monitoring_eng!$A$1:$AT$68,Results!$C45,FALSE)),"",IF(HLOOKUP(Z$2,Monitoring_eng!$A$1:$AT$68,Results!$C45,FALSE)=$I45,$P45,IF(HLOOKUP(Z$2,Monitoring_eng!$A$1:$AT$68,Results!$C45,FALSE)=$K45,$Q45,IF(HLOOKUP(Z$2,Monitoring_eng!$A$1:$AT$68,Results!$C45,FALSE)=$M45,$R45,IF(HLOOKUP(Z$2,Monitoring_eng!$A$1:$AT$68,Results!$C45,FALSE)=$O45,$S45,"CHYBA")))))</f>
        <v>1</v>
      </c>
      <c r="AA45" s="22">
        <f>IF(ISBLANK(HLOOKUP(AA$2,Monitoring_eng!$A$1:$AT$68,Results!$C45,FALSE)),"",IF(HLOOKUP(AA$2,Monitoring_eng!$A$1:$AT$68,Results!$C45,FALSE)=$I45,$P45,IF(HLOOKUP(AA$2,Monitoring_eng!$A$1:$AT$68,Results!$C45,FALSE)=$K45,$Q45,IF(HLOOKUP(AA$2,Monitoring_eng!$A$1:$AT$68,Results!$C45,FALSE)=$M45,$R45,IF(HLOOKUP(AA$2,Monitoring_eng!$A$1:$AT$68,Results!$C45,FALSE)=$O45,$S45,"CHYBA")))))</f>
        <v>1</v>
      </c>
      <c r="AB45" s="22">
        <f>IF(ISBLANK(HLOOKUP(AB$2,Monitoring_eng!$A$1:$AT$68,Results!$C45,FALSE)),"",IF(HLOOKUP(AB$2,Monitoring_eng!$A$1:$AT$68,Results!$C45,FALSE)=$I45,$P45,IF(HLOOKUP(AB$2,Monitoring_eng!$A$1:$AT$68,Results!$C45,FALSE)=$K45,$Q45,IF(HLOOKUP(AB$2,Monitoring_eng!$A$1:$AT$68,Results!$C45,FALSE)=$M45,$R45,IF(HLOOKUP(AB$2,Monitoring_eng!$A$1:$AT$68,Results!$C45,FALSE)=$O45,$S45,"CHYBA")))))</f>
        <v>1</v>
      </c>
      <c r="AC45" s="22">
        <f>IF(ISBLANK(HLOOKUP(AC$2,Monitoring_eng!$A$1:$AT$68,Results!$C45,FALSE)),"",IF(HLOOKUP(AC$2,Monitoring_eng!$A$1:$AT$68,Results!$C45,FALSE)=$I45,$P45,IF(HLOOKUP(AC$2,Monitoring_eng!$A$1:$AT$68,Results!$C45,FALSE)=$K45,$Q45,IF(HLOOKUP(AC$2,Monitoring_eng!$A$1:$AT$68,Results!$C45,FALSE)=$M45,$R45,IF(HLOOKUP(AC$2,Monitoring_eng!$A$1:$AT$68,Results!$C45,FALSE)=$O45,$S45,"CHYBA")))))</f>
        <v>0</v>
      </c>
      <c r="AD45" s="22">
        <f>IF(ISBLANK(HLOOKUP(AD$2,Monitoring_eng!$A$1:$AT$68,Results!$C45,FALSE)),"",IF(HLOOKUP(AD$2,Monitoring_eng!$A$1:$AT$68,Results!$C45,FALSE)=$I45,$P45,IF(HLOOKUP(AD$2,Monitoring_eng!$A$1:$AT$68,Results!$C45,FALSE)=$K45,$Q45,IF(HLOOKUP(AD$2,Monitoring_eng!$A$1:$AT$68,Results!$C45,FALSE)=$M45,$R45,IF(HLOOKUP(AD$2,Monitoring_eng!$A$1:$AT$68,Results!$C45,FALSE)=$O45,$S45,"CHYBA")))))</f>
        <v>0</v>
      </c>
      <c r="AE45" s="22">
        <f>IF(ISBLANK(HLOOKUP(AE$2,Monitoring_eng!$A$1:$AT$68,Results!$C45,FALSE)),"",IF(HLOOKUP(AE$2,Monitoring_eng!$A$1:$AT$68,Results!$C45,FALSE)=$I45,$P45,IF(HLOOKUP(AE$2,Monitoring_eng!$A$1:$AT$68,Results!$C45,FALSE)=$K45,$Q45,IF(HLOOKUP(AE$2,Monitoring_eng!$A$1:$AT$68,Results!$C45,FALSE)=$M45,$R45,IF(HLOOKUP(AE$2,Monitoring_eng!$A$1:$AT$68,Results!$C45,FALSE)=$O45,$S45,"CHYBA")))))</f>
        <v>1</v>
      </c>
      <c r="AF45" s="22">
        <f>IF(ISBLANK(HLOOKUP(AF$2,Monitoring_eng!$A$1:$AT$68,Results!$C45,FALSE)),"",IF(HLOOKUP(AF$2,Monitoring_eng!$A$1:$AT$68,Results!$C45,FALSE)=$I45,$P45,IF(HLOOKUP(AF$2,Monitoring_eng!$A$1:$AT$68,Results!$C45,FALSE)=$K45,$Q45,IF(HLOOKUP(AF$2,Monitoring_eng!$A$1:$AT$68,Results!$C45,FALSE)=$M45,$R45,IF(HLOOKUP(AF$2,Monitoring_eng!$A$1:$AT$68,Results!$C45,FALSE)=$O45,$S45,"CHYBA")))))</f>
        <v>0</v>
      </c>
      <c r="AG45" s="22">
        <f>IF(ISBLANK(HLOOKUP(AG$2,Monitoring_eng!$A$1:$AT$68,Results!$C45,FALSE)),"",IF(HLOOKUP(AG$2,Monitoring_eng!$A$1:$AT$68,Results!$C45,FALSE)=$I45,$P45,IF(HLOOKUP(AG$2,Monitoring_eng!$A$1:$AT$68,Results!$C45,FALSE)=$K45,$Q45,IF(HLOOKUP(AG$2,Monitoring_eng!$A$1:$AT$68,Results!$C45,FALSE)=$M45,$R45,IF(HLOOKUP(AG$2,Monitoring_eng!$A$1:$AT$68,Results!$C45,FALSE)=$O45,$S45,"CHYBA")))))</f>
        <v>1</v>
      </c>
      <c r="AH45" s="22">
        <f>IF(ISBLANK(HLOOKUP(AH$2,Monitoring_eng!$A$1:$AT$68,Results!$C45,FALSE)),"",IF(HLOOKUP(AH$2,Monitoring_eng!$A$1:$AT$68,Results!$C45,FALSE)=$I45,$P45,IF(HLOOKUP(AH$2,Monitoring_eng!$A$1:$AT$68,Results!$C45,FALSE)=$K45,$Q45,IF(HLOOKUP(AH$2,Monitoring_eng!$A$1:$AT$68,Results!$C45,FALSE)=$M45,$R45,IF(HLOOKUP(AH$2,Monitoring_eng!$A$1:$AT$68,Results!$C45,FALSE)=$O45,$S45,"CHYBA")))))</f>
        <v>1</v>
      </c>
      <c r="AI45" s="22">
        <f>IF(ISBLANK(HLOOKUP(AI$2,Monitoring_eng!$A$1:$AT$68,Results!$C45,FALSE)),"",IF(HLOOKUP(AI$2,Monitoring_eng!$A$1:$AT$68,Results!$C45,FALSE)=$I45,$P45,IF(HLOOKUP(AI$2,Monitoring_eng!$A$1:$AT$68,Results!$C45,FALSE)=$K45,$Q45,IF(HLOOKUP(AI$2,Monitoring_eng!$A$1:$AT$68,Results!$C45,FALSE)=$M45,$R45,IF(HLOOKUP(AI$2,Monitoring_eng!$A$1:$AT$68,Results!$C45,FALSE)=$O45,$S45,"CHYBA")))))</f>
        <v>1</v>
      </c>
      <c r="AJ45" s="22">
        <f>IF(ISBLANK(HLOOKUP(AJ$2,Monitoring_eng!$A$1:$AT$68,Results!$C45,FALSE)),"",IF(HLOOKUP(AJ$2,Monitoring_eng!$A$1:$AT$68,Results!$C45,FALSE)=$I45,$P45,IF(HLOOKUP(AJ$2,Monitoring_eng!$A$1:$AT$68,Results!$C45,FALSE)=$K45,$Q45,IF(HLOOKUP(AJ$2,Monitoring_eng!$A$1:$AT$68,Results!$C45,FALSE)=$M45,$R45,IF(HLOOKUP(AJ$2,Monitoring_eng!$A$1:$AT$68,Results!$C45,FALSE)=$O45,$S45,"CHYBA")))))</f>
        <v>1</v>
      </c>
      <c r="AK45" s="22">
        <f>IF(ISBLANK(HLOOKUP(AK$2,Monitoring_eng!$A$1:$AT$68,Results!$C45,FALSE)),"",IF(HLOOKUP(AK$2,Monitoring_eng!$A$1:$AT$68,Results!$C45,FALSE)=$I45,$P45,IF(HLOOKUP(AK$2,Monitoring_eng!$A$1:$AT$68,Results!$C45,FALSE)=$K45,$Q45,IF(HLOOKUP(AK$2,Monitoring_eng!$A$1:$AT$68,Results!$C45,FALSE)=$M45,$R45,IF(HLOOKUP(AK$2,Monitoring_eng!$A$1:$AT$68,Results!$C45,FALSE)=$O45,$S45,"CHYBA")))))</f>
        <v>1</v>
      </c>
      <c r="AL45" s="22">
        <f>IF(ISBLANK(HLOOKUP(AL$2,Monitoring_eng!$A$1:$AT$68,Results!$C45,FALSE)),"",IF(HLOOKUP(AL$2,Monitoring_eng!$A$1:$AT$68,Results!$C45,FALSE)=$I45,$P45,IF(HLOOKUP(AL$2,Monitoring_eng!$A$1:$AT$68,Results!$C45,FALSE)=$K45,$Q45,IF(HLOOKUP(AL$2,Monitoring_eng!$A$1:$AT$68,Results!$C45,FALSE)=$M45,$R45,IF(HLOOKUP(AL$2,Monitoring_eng!$A$1:$AT$68,Results!$C45,FALSE)=$O45,$S45,"CHYBA")))))</f>
        <v>1</v>
      </c>
      <c r="AM45" s="22">
        <f>IF(ISBLANK(HLOOKUP(AM$2,Monitoring_eng!$A$1:$AT$68,Results!$C45,FALSE)),"",IF(HLOOKUP(AM$2,Monitoring_eng!$A$1:$AT$68,Results!$C45,FALSE)=$I45,$P45,IF(HLOOKUP(AM$2,Monitoring_eng!$A$1:$AT$68,Results!$C45,FALSE)=$K45,$Q45,IF(HLOOKUP(AM$2,Monitoring_eng!$A$1:$AT$68,Results!$C45,FALSE)=$M45,$R45,IF(HLOOKUP(AM$2,Monitoring_eng!$A$1:$AT$68,Results!$C45,FALSE)=$O45,$S45,"CHYBA")))))</f>
        <v>0</v>
      </c>
      <c r="AN45" s="22">
        <f>IF(ISBLANK(HLOOKUP(AN$2,Monitoring_eng!$A$1:$AT$68,Results!$C45,FALSE)),"",IF(HLOOKUP(AN$2,Monitoring_eng!$A$1:$AT$68,Results!$C45,FALSE)=$I45,$P45,IF(HLOOKUP(AN$2,Monitoring_eng!$A$1:$AT$68,Results!$C45,FALSE)=$K45,$Q45,IF(HLOOKUP(AN$2,Monitoring_eng!$A$1:$AT$68,Results!$C45,FALSE)=$M45,$R45,IF(HLOOKUP(AN$2,Monitoring_eng!$A$1:$AT$68,Results!$C45,FALSE)=$O45,$S45,"CHYBA")))))</f>
        <v>0</v>
      </c>
      <c r="AO45" s="22">
        <f>IF(ISBLANK(HLOOKUP(AO$2,Monitoring_eng!$A$1:$AT$68,Results!$C45,FALSE)),"",IF(HLOOKUP(AO$2,Monitoring_eng!$A$1:$AT$68,Results!$C45,FALSE)=$I45,$P45,IF(HLOOKUP(AO$2,Monitoring_eng!$A$1:$AT$68,Results!$C45,FALSE)=$K45,$Q45,IF(HLOOKUP(AO$2,Monitoring_eng!$A$1:$AT$68,Results!$C45,FALSE)=$M45,$R45,IF(HLOOKUP(AO$2,Monitoring_eng!$A$1:$AT$68,Results!$C45,FALSE)=$O45,$S45,"CHYBA")))))</f>
        <v>1</v>
      </c>
    </row>
    <row r="46" spans="1:41" x14ac:dyDescent="0.3">
      <c r="A46" s="22" t="s">
        <v>433</v>
      </c>
      <c r="B46" s="22" t="s">
        <v>187</v>
      </c>
      <c r="C46" s="22">
        <v>45</v>
      </c>
      <c r="D46" s="26" t="s">
        <v>188</v>
      </c>
      <c r="E46" s="26" t="s">
        <v>342</v>
      </c>
      <c r="F46" s="51" t="s">
        <v>422</v>
      </c>
      <c r="G46" s="38">
        <v>2</v>
      </c>
      <c r="H46" s="22" t="s">
        <v>296</v>
      </c>
      <c r="I46" s="22" t="s">
        <v>49</v>
      </c>
      <c r="J46" s="22" t="s">
        <v>295</v>
      </c>
      <c r="K46" s="22" t="s">
        <v>48</v>
      </c>
      <c r="L46" s="22" t="s">
        <v>310</v>
      </c>
      <c r="M46" s="22" t="s">
        <v>95</v>
      </c>
      <c r="N46" s="22" t="s">
        <v>385</v>
      </c>
      <c r="O46" s="22" t="s">
        <v>385</v>
      </c>
      <c r="P46" s="22">
        <f t="shared" si="0"/>
        <v>2</v>
      </c>
      <c r="Q46" s="22">
        <v>0</v>
      </c>
      <c r="R46" s="22">
        <f t="shared" si="1"/>
        <v>1</v>
      </c>
      <c r="S46" s="22" t="s">
        <v>385</v>
      </c>
      <c r="T46" s="22">
        <f>IF(ISBLANK(HLOOKUP(T$2,Monitoring_eng!$A$1:$AT$68,Results!$C46,FALSE)),"",IF(HLOOKUP(T$2,Monitoring_eng!$A$1:$AT$68,Results!$C46,FALSE)=$I46,$P46,IF(HLOOKUP(T$2,Monitoring_eng!$A$1:$AT$68,Results!$C46,FALSE)=$K46,$Q46,IF(HLOOKUP(T$2,Monitoring_eng!$A$1:$AT$68,Results!$C46,FALSE)=$M46,$R46,IF(HLOOKUP(T$2,Monitoring_eng!$A$1:$AT$68,Results!$C46,FALSE)=$O46,$S46,"CHYBA")))))</f>
        <v>2</v>
      </c>
      <c r="U46" s="22">
        <f>IF(ISBLANK(HLOOKUP(U$2,Monitoring_eng!$A$1:$AT$68,Results!$C46,FALSE)),"",IF(HLOOKUP(U$2,Monitoring_eng!$A$1:$AT$68,Results!$C46,FALSE)=$I46,$P46,IF(HLOOKUP(U$2,Monitoring_eng!$A$1:$AT$68,Results!$C46,FALSE)=$K46,$Q46,IF(HLOOKUP(U$2,Monitoring_eng!$A$1:$AT$68,Results!$C46,FALSE)=$M46,$R46,IF(HLOOKUP(U$2,Monitoring_eng!$A$1:$AT$68,Results!$C46,FALSE)=$O46,$S46,"CHYBA")))))</f>
        <v>2</v>
      </c>
      <c r="V46" s="22">
        <f>IF(ISBLANK(HLOOKUP(V$2,Monitoring_eng!$A$1:$AT$68,Results!$C46,FALSE)),"",IF(HLOOKUP(V$2,Monitoring_eng!$A$1:$AT$68,Results!$C46,FALSE)=$I46,$P46,IF(HLOOKUP(V$2,Monitoring_eng!$A$1:$AT$68,Results!$C46,FALSE)=$K46,$Q46,IF(HLOOKUP(V$2,Monitoring_eng!$A$1:$AT$68,Results!$C46,FALSE)=$M46,$R46,IF(HLOOKUP(V$2,Monitoring_eng!$A$1:$AT$68,Results!$C46,FALSE)=$O46,$S46,"CHYBA")))))</f>
        <v>0</v>
      </c>
      <c r="W46" s="22">
        <f>IF(ISBLANK(HLOOKUP(W$2,Monitoring_eng!$A$1:$AT$68,Results!$C46,FALSE)),"",IF(HLOOKUP(W$2,Monitoring_eng!$A$1:$AT$68,Results!$C46,FALSE)=$I46,$P46,IF(HLOOKUP(W$2,Monitoring_eng!$A$1:$AT$68,Results!$C46,FALSE)=$K46,$Q46,IF(HLOOKUP(W$2,Monitoring_eng!$A$1:$AT$68,Results!$C46,FALSE)=$M46,$R46,IF(HLOOKUP(W$2,Monitoring_eng!$A$1:$AT$68,Results!$C46,FALSE)=$O46,$S46,"CHYBA")))))</f>
        <v>0</v>
      </c>
      <c r="X46" s="22">
        <f>IF(ISBLANK(HLOOKUP(X$2,Monitoring_eng!$A$1:$AT$68,Results!$C46,FALSE)),"",IF(HLOOKUP(X$2,Monitoring_eng!$A$1:$AT$68,Results!$C46,FALSE)=$I46,$P46,IF(HLOOKUP(X$2,Monitoring_eng!$A$1:$AT$68,Results!$C46,FALSE)=$K46,$Q46,IF(HLOOKUP(X$2,Monitoring_eng!$A$1:$AT$68,Results!$C46,FALSE)=$M46,$R46,IF(HLOOKUP(X$2,Monitoring_eng!$A$1:$AT$68,Results!$C46,FALSE)=$O46,$S46,"CHYBA")))))</f>
        <v>0</v>
      </c>
      <c r="Y46" s="22">
        <f>IF(ISBLANK(HLOOKUP(Y$2,Monitoring_eng!$A$1:$AT$68,Results!$C46,FALSE)),"",IF(HLOOKUP(Y$2,Monitoring_eng!$A$1:$AT$68,Results!$C46,FALSE)=$I46,$P46,IF(HLOOKUP(Y$2,Monitoring_eng!$A$1:$AT$68,Results!$C46,FALSE)=$K46,$Q46,IF(HLOOKUP(Y$2,Monitoring_eng!$A$1:$AT$68,Results!$C46,FALSE)=$M46,$R46,IF(HLOOKUP(Y$2,Monitoring_eng!$A$1:$AT$68,Results!$C46,FALSE)=$O46,$S46,"CHYBA")))))</f>
        <v>2</v>
      </c>
      <c r="Z46" s="22">
        <f>IF(ISBLANK(HLOOKUP(Z$2,Monitoring_eng!$A$1:$AT$68,Results!$C46,FALSE)),"",IF(HLOOKUP(Z$2,Monitoring_eng!$A$1:$AT$68,Results!$C46,FALSE)=$I46,$P46,IF(HLOOKUP(Z$2,Monitoring_eng!$A$1:$AT$68,Results!$C46,FALSE)=$K46,$Q46,IF(HLOOKUP(Z$2,Monitoring_eng!$A$1:$AT$68,Results!$C46,FALSE)=$M46,$R46,IF(HLOOKUP(Z$2,Monitoring_eng!$A$1:$AT$68,Results!$C46,FALSE)=$O46,$S46,"CHYBA")))))</f>
        <v>2</v>
      </c>
      <c r="AA46" s="22">
        <f>IF(ISBLANK(HLOOKUP(AA$2,Monitoring_eng!$A$1:$AT$68,Results!$C46,FALSE)),"",IF(HLOOKUP(AA$2,Monitoring_eng!$A$1:$AT$68,Results!$C46,FALSE)=$I46,$P46,IF(HLOOKUP(AA$2,Monitoring_eng!$A$1:$AT$68,Results!$C46,FALSE)=$K46,$Q46,IF(HLOOKUP(AA$2,Monitoring_eng!$A$1:$AT$68,Results!$C46,FALSE)=$M46,$R46,IF(HLOOKUP(AA$2,Monitoring_eng!$A$1:$AT$68,Results!$C46,FALSE)=$O46,$S46,"CHYBA")))))</f>
        <v>2</v>
      </c>
      <c r="AB46" s="22">
        <f>IF(ISBLANK(HLOOKUP(AB$2,Monitoring_eng!$A$1:$AT$68,Results!$C46,FALSE)),"",IF(HLOOKUP(AB$2,Monitoring_eng!$A$1:$AT$68,Results!$C46,FALSE)=$I46,$P46,IF(HLOOKUP(AB$2,Monitoring_eng!$A$1:$AT$68,Results!$C46,FALSE)=$K46,$Q46,IF(HLOOKUP(AB$2,Monitoring_eng!$A$1:$AT$68,Results!$C46,FALSE)=$M46,$R46,IF(HLOOKUP(AB$2,Monitoring_eng!$A$1:$AT$68,Results!$C46,FALSE)=$O46,$S46,"CHYBA")))))</f>
        <v>0</v>
      </c>
      <c r="AC46" s="22">
        <f>IF(ISBLANK(HLOOKUP(AC$2,Monitoring_eng!$A$1:$AT$68,Results!$C46,FALSE)),"",IF(HLOOKUP(AC$2,Monitoring_eng!$A$1:$AT$68,Results!$C46,FALSE)=$I46,$P46,IF(HLOOKUP(AC$2,Monitoring_eng!$A$1:$AT$68,Results!$C46,FALSE)=$K46,$Q46,IF(HLOOKUP(AC$2,Monitoring_eng!$A$1:$AT$68,Results!$C46,FALSE)=$M46,$R46,IF(HLOOKUP(AC$2,Monitoring_eng!$A$1:$AT$68,Results!$C46,FALSE)=$O46,$S46,"CHYBA")))))</f>
        <v>0</v>
      </c>
      <c r="AD46" s="22">
        <f>IF(ISBLANK(HLOOKUP(AD$2,Monitoring_eng!$A$1:$AT$68,Results!$C46,FALSE)),"",IF(HLOOKUP(AD$2,Monitoring_eng!$A$1:$AT$68,Results!$C46,FALSE)=$I46,$P46,IF(HLOOKUP(AD$2,Monitoring_eng!$A$1:$AT$68,Results!$C46,FALSE)=$K46,$Q46,IF(HLOOKUP(AD$2,Monitoring_eng!$A$1:$AT$68,Results!$C46,FALSE)=$M46,$R46,IF(HLOOKUP(AD$2,Monitoring_eng!$A$1:$AT$68,Results!$C46,FALSE)=$O46,$S46,"CHYBA")))))</f>
        <v>0</v>
      </c>
      <c r="AE46" s="22">
        <f>IF(ISBLANK(HLOOKUP(AE$2,Monitoring_eng!$A$1:$AT$68,Results!$C46,FALSE)),"",IF(HLOOKUP(AE$2,Monitoring_eng!$A$1:$AT$68,Results!$C46,FALSE)=$I46,$P46,IF(HLOOKUP(AE$2,Monitoring_eng!$A$1:$AT$68,Results!$C46,FALSE)=$K46,$Q46,IF(HLOOKUP(AE$2,Monitoring_eng!$A$1:$AT$68,Results!$C46,FALSE)=$M46,$R46,IF(HLOOKUP(AE$2,Monitoring_eng!$A$1:$AT$68,Results!$C46,FALSE)=$O46,$S46,"CHYBA")))))</f>
        <v>2</v>
      </c>
      <c r="AF46" s="22">
        <f>IF(ISBLANK(HLOOKUP(AF$2,Monitoring_eng!$A$1:$AT$68,Results!$C46,FALSE)),"",IF(HLOOKUP(AF$2,Monitoring_eng!$A$1:$AT$68,Results!$C46,FALSE)=$I46,$P46,IF(HLOOKUP(AF$2,Monitoring_eng!$A$1:$AT$68,Results!$C46,FALSE)=$K46,$Q46,IF(HLOOKUP(AF$2,Monitoring_eng!$A$1:$AT$68,Results!$C46,FALSE)=$M46,$R46,IF(HLOOKUP(AF$2,Monitoring_eng!$A$1:$AT$68,Results!$C46,FALSE)=$O46,$S46,"CHYBA")))))</f>
        <v>0</v>
      </c>
      <c r="AG46" s="22">
        <f>IF(ISBLANK(HLOOKUP(AG$2,Monitoring_eng!$A$1:$AT$68,Results!$C46,FALSE)),"",IF(HLOOKUP(AG$2,Monitoring_eng!$A$1:$AT$68,Results!$C46,FALSE)=$I46,$P46,IF(HLOOKUP(AG$2,Monitoring_eng!$A$1:$AT$68,Results!$C46,FALSE)=$K46,$Q46,IF(HLOOKUP(AG$2,Monitoring_eng!$A$1:$AT$68,Results!$C46,FALSE)=$M46,$R46,IF(HLOOKUP(AG$2,Monitoring_eng!$A$1:$AT$68,Results!$C46,FALSE)=$O46,$S46,"CHYBA")))))</f>
        <v>2</v>
      </c>
      <c r="AH46" s="22">
        <f>IF(ISBLANK(HLOOKUP(AH$2,Monitoring_eng!$A$1:$AT$68,Results!$C46,FALSE)),"",IF(HLOOKUP(AH$2,Monitoring_eng!$A$1:$AT$68,Results!$C46,FALSE)=$I46,$P46,IF(HLOOKUP(AH$2,Monitoring_eng!$A$1:$AT$68,Results!$C46,FALSE)=$K46,$Q46,IF(HLOOKUP(AH$2,Monitoring_eng!$A$1:$AT$68,Results!$C46,FALSE)=$M46,$R46,IF(HLOOKUP(AH$2,Monitoring_eng!$A$1:$AT$68,Results!$C46,FALSE)=$O46,$S46,"CHYBA")))))</f>
        <v>2</v>
      </c>
      <c r="AI46" s="22">
        <f>IF(ISBLANK(HLOOKUP(AI$2,Monitoring_eng!$A$1:$AT$68,Results!$C46,FALSE)),"",IF(HLOOKUP(AI$2,Monitoring_eng!$A$1:$AT$68,Results!$C46,FALSE)=$I46,$P46,IF(HLOOKUP(AI$2,Monitoring_eng!$A$1:$AT$68,Results!$C46,FALSE)=$K46,$Q46,IF(HLOOKUP(AI$2,Monitoring_eng!$A$1:$AT$68,Results!$C46,FALSE)=$M46,$R46,IF(HLOOKUP(AI$2,Monitoring_eng!$A$1:$AT$68,Results!$C46,FALSE)=$O46,$S46,"CHYBA")))))</f>
        <v>2</v>
      </c>
      <c r="AJ46" s="22">
        <f>IF(ISBLANK(HLOOKUP(AJ$2,Monitoring_eng!$A$1:$AT$68,Results!$C46,FALSE)),"",IF(HLOOKUP(AJ$2,Monitoring_eng!$A$1:$AT$68,Results!$C46,FALSE)=$I46,$P46,IF(HLOOKUP(AJ$2,Monitoring_eng!$A$1:$AT$68,Results!$C46,FALSE)=$K46,$Q46,IF(HLOOKUP(AJ$2,Monitoring_eng!$A$1:$AT$68,Results!$C46,FALSE)=$M46,$R46,IF(HLOOKUP(AJ$2,Monitoring_eng!$A$1:$AT$68,Results!$C46,FALSE)=$O46,$S46,"CHYBA")))))</f>
        <v>1</v>
      </c>
      <c r="AK46" s="22">
        <f>IF(ISBLANK(HLOOKUP(AK$2,Monitoring_eng!$A$1:$AT$68,Results!$C46,FALSE)),"",IF(HLOOKUP(AK$2,Monitoring_eng!$A$1:$AT$68,Results!$C46,FALSE)=$I46,$P46,IF(HLOOKUP(AK$2,Monitoring_eng!$A$1:$AT$68,Results!$C46,FALSE)=$K46,$Q46,IF(HLOOKUP(AK$2,Monitoring_eng!$A$1:$AT$68,Results!$C46,FALSE)=$M46,$R46,IF(HLOOKUP(AK$2,Monitoring_eng!$A$1:$AT$68,Results!$C46,FALSE)=$O46,$S46,"CHYBA")))))</f>
        <v>2</v>
      </c>
      <c r="AL46" s="22">
        <f>IF(ISBLANK(HLOOKUP(AL$2,Monitoring_eng!$A$1:$AT$68,Results!$C46,FALSE)),"",IF(HLOOKUP(AL$2,Monitoring_eng!$A$1:$AT$68,Results!$C46,FALSE)=$I46,$P46,IF(HLOOKUP(AL$2,Monitoring_eng!$A$1:$AT$68,Results!$C46,FALSE)=$K46,$Q46,IF(HLOOKUP(AL$2,Monitoring_eng!$A$1:$AT$68,Results!$C46,FALSE)=$M46,$R46,IF(HLOOKUP(AL$2,Monitoring_eng!$A$1:$AT$68,Results!$C46,FALSE)=$O46,$S46,"CHYBA")))))</f>
        <v>1</v>
      </c>
      <c r="AM46" s="22">
        <f>IF(ISBLANK(HLOOKUP(AM$2,Monitoring_eng!$A$1:$AT$68,Results!$C46,FALSE)),"",IF(HLOOKUP(AM$2,Monitoring_eng!$A$1:$AT$68,Results!$C46,FALSE)=$I46,$P46,IF(HLOOKUP(AM$2,Monitoring_eng!$A$1:$AT$68,Results!$C46,FALSE)=$K46,$Q46,IF(HLOOKUP(AM$2,Monitoring_eng!$A$1:$AT$68,Results!$C46,FALSE)=$M46,$R46,IF(HLOOKUP(AM$2,Monitoring_eng!$A$1:$AT$68,Results!$C46,FALSE)=$O46,$S46,"CHYBA")))))</f>
        <v>2</v>
      </c>
      <c r="AN46" s="22">
        <f>IF(ISBLANK(HLOOKUP(AN$2,Monitoring_eng!$A$1:$AT$68,Results!$C46,FALSE)),"",IF(HLOOKUP(AN$2,Monitoring_eng!$A$1:$AT$68,Results!$C46,FALSE)=$I46,$P46,IF(HLOOKUP(AN$2,Monitoring_eng!$A$1:$AT$68,Results!$C46,FALSE)=$K46,$Q46,IF(HLOOKUP(AN$2,Monitoring_eng!$A$1:$AT$68,Results!$C46,FALSE)=$M46,$R46,IF(HLOOKUP(AN$2,Monitoring_eng!$A$1:$AT$68,Results!$C46,FALSE)=$O46,$S46,"CHYBA")))))</f>
        <v>0</v>
      </c>
      <c r="AO46" s="22">
        <f>IF(ISBLANK(HLOOKUP(AO$2,Monitoring_eng!$A$1:$AT$68,Results!$C46,FALSE)),"",IF(HLOOKUP(AO$2,Monitoring_eng!$A$1:$AT$68,Results!$C46,FALSE)=$I46,$P46,IF(HLOOKUP(AO$2,Monitoring_eng!$A$1:$AT$68,Results!$C46,FALSE)=$K46,$Q46,IF(HLOOKUP(AO$2,Monitoring_eng!$A$1:$AT$68,Results!$C46,FALSE)=$M46,$R46,IF(HLOOKUP(AO$2,Monitoring_eng!$A$1:$AT$68,Results!$C46,FALSE)=$O46,$S46,"CHYBA")))))</f>
        <v>2</v>
      </c>
    </row>
    <row r="47" spans="1:41" x14ac:dyDescent="0.3">
      <c r="A47" s="22" t="s">
        <v>434</v>
      </c>
      <c r="B47" s="22" t="s">
        <v>189</v>
      </c>
      <c r="C47" s="22">
        <v>46</v>
      </c>
      <c r="D47" s="27" t="s">
        <v>190</v>
      </c>
      <c r="E47" s="27" t="s">
        <v>343</v>
      </c>
      <c r="F47" s="52" t="s">
        <v>435</v>
      </c>
      <c r="G47" s="38">
        <v>2</v>
      </c>
      <c r="H47" s="22" t="s">
        <v>296</v>
      </c>
      <c r="I47" s="22" t="s">
        <v>49</v>
      </c>
      <c r="J47" s="22" t="s">
        <v>295</v>
      </c>
      <c r="K47" s="22" t="s">
        <v>48</v>
      </c>
      <c r="L47" s="22" t="s">
        <v>310</v>
      </c>
      <c r="M47" s="22" t="s">
        <v>95</v>
      </c>
      <c r="N47" s="22" t="s">
        <v>385</v>
      </c>
      <c r="O47" s="22" t="s">
        <v>385</v>
      </c>
      <c r="P47" s="22">
        <f t="shared" si="0"/>
        <v>2</v>
      </c>
      <c r="Q47" s="22">
        <v>0</v>
      </c>
      <c r="R47" s="22">
        <f t="shared" si="1"/>
        <v>1</v>
      </c>
      <c r="S47" s="22" t="s">
        <v>385</v>
      </c>
      <c r="T47" s="22">
        <f>IF(ISBLANK(HLOOKUP(T$2,Monitoring_eng!$A$1:$AT$68,Results!$C47,FALSE)),"",IF(HLOOKUP(T$2,Monitoring_eng!$A$1:$AT$68,Results!$C47,FALSE)=$I47,$P47,IF(HLOOKUP(T$2,Monitoring_eng!$A$1:$AT$68,Results!$C47,FALSE)=$K47,$Q47,IF(HLOOKUP(T$2,Monitoring_eng!$A$1:$AT$68,Results!$C47,FALSE)=$M47,$R47,IF(HLOOKUP(T$2,Monitoring_eng!$A$1:$AT$68,Results!$C47,FALSE)=$O47,$S47,"CHYBA")))))</f>
        <v>2</v>
      </c>
      <c r="U47" s="22">
        <f>IF(ISBLANK(HLOOKUP(U$2,Monitoring_eng!$A$1:$AT$68,Results!$C47,FALSE)),"",IF(HLOOKUP(U$2,Monitoring_eng!$A$1:$AT$68,Results!$C47,FALSE)=$I47,$P47,IF(HLOOKUP(U$2,Monitoring_eng!$A$1:$AT$68,Results!$C47,FALSE)=$K47,$Q47,IF(HLOOKUP(U$2,Monitoring_eng!$A$1:$AT$68,Results!$C47,FALSE)=$M47,$R47,IF(HLOOKUP(U$2,Monitoring_eng!$A$1:$AT$68,Results!$C47,FALSE)=$O47,$S47,"CHYBA")))))</f>
        <v>2</v>
      </c>
      <c r="V47" s="22">
        <f>IF(ISBLANK(HLOOKUP(V$2,Monitoring_eng!$A$1:$AT$68,Results!$C47,FALSE)),"",IF(HLOOKUP(V$2,Monitoring_eng!$A$1:$AT$68,Results!$C47,FALSE)=$I47,$P47,IF(HLOOKUP(V$2,Monitoring_eng!$A$1:$AT$68,Results!$C47,FALSE)=$K47,$Q47,IF(HLOOKUP(V$2,Monitoring_eng!$A$1:$AT$68,Results!$C47,FALSE)=$M47,$R47,IF(HLOOKUP(V$2,Monitoring_eng!$A$1:$AT$68,Results!$C47,FALSE)=$O47,$S47,"CHYBA")))))</f>
        <v>2</v>
      </c>
      <c r="W47" s="22">
        <f>IF(ISBLANK(HLOOKUP(W$2,Monitoring_eng!$A$1:$AT$68,Results!$C47,FALSE)),"",IF(HLOOKUP(W$2,Monitoring_eng!$A$1:$AT$68,Results!$C47,FALSE)=$I47,$P47,IF(HLOOKUP(W$2,Monitoring_eng!$A$1:$AT$68,Results!$C47,FALSE)=$K47,$Q47,IF(HLOOKUP(W$2,Monitoring_eng!$A$1:$AT$68,Results!$C47,FALSE)=$M47,$R47,IF(HLOOKUP(W$2,Monitoring_eng!$A$1:$AT$68,Results!$C47,FALSE)=$O47,$S47,"CHYBA")))))</f>
        <v>2</v>
      </c>
      <c r="X47" s="22">
        <f>IF(ISBLANK(HLOOKUP(X$2,Monitoring_eng!$A$1:$AT$68,Results!$C47,FALSE)),"",IF(HLOOKUP(X$2,Monitoring_eng!$A$1:$AT$68,Results!$C47,FALSE)=$I47,$P47,IF(HLOOKUP(X$2,Monitoring_eng!$A$1:$AT$68,Results!$C47,FALSE)=$K47,$Q47,IF(HLOOKUP(X$2,Monitoring_eng!$A$1:$AT$68,Results!$C47,FALSE)=$M47,$R47,IF(HLOOKUP(X$2,Monitoring_eng!$A$1:$AT$68,Results!$C47,FALSE)=$O47,$S47,"CHYBA")))))</f>
        <v>2</v>
      </c>
      <c r="Y47" s="22">
        <f>IF(ISBLANK(HLOOKUP(Y$2,Monitoring_eng!$A$1:$AT$68,Results!$C47,FALSE)),"",IF(HLOOKUP(Y$2,Monitoring_eng!$A$1:$AT$68,Results!$C47,FALSE)=$I47,$P47,IF(HLOOKUP(Y$2,Monitoring_eng!$A$1:$AT$68,Results!$C47,FALSE)=$K47,$Q47,IF(HLOOKUP(Y$2,Monitoring_eng!$A$1:$AT$68,Results!$C47,FALSE)=$M47,$R47,IF(HLOOKUP(Y$2,Monitoring_eng!$A$1:$AT$68,Results!$C47,FALSE)=$O47,$S47,"CHYBA")))))</f>
        <v>2</v>
      </c>
      <c r="Z47" s="22">
        <f>IF(ISBLANK(HLOOKUP(Z$2,Monitoring_eng!$A$1:$AT$68,Results!$C47,FALSE)),"",IF(HLOOKUP(Z$2,Monitoring_eng!$A$1:$AT$68,Results!$C47,FALSE)=$I47,$P47,IF(HLOOKUP(Z$2,Monitoring_eng!$A$1:$AT$68,Results!$C47,FALSE)=$K47,$Q47,IF(HLOOKUP(Z$2,Monitoring_eng!$A$1:$AT$68,Results!$C47,FALSE)=$M47,$R47,IF(HLOOKUP(Z$2,Monitoring_eng!$A$1:$AT$68,Results!$C47,FALSE)=$O47,$S47,"CHYBA")))))</f>
        <v>2</v>
      </c>
      <c r="AA47" s="22">
        <f>IF(ISBLANK(HLOOKUP(AA$2,Monitoring_eng!$A$1:$AT$68,Results!$C47,FALSE)),"",IF(HLOOKUP(AA$2,Monitoring_eng!$A$1:$AT$68,Results!$C47,FALSE)=$I47,$P47,IF(HLOOKUP(AA$2,Monitoring_eng!$A$1:$AT$68,Results!$C47,FALSE)=$K47,$Q47,IF(HLOOKUP(AA$2,Monitoring_eng!$A$1:$AT$68,Results!$C47,FALSE)=$M47,$R47,IF(HLOOKUP(AA$2,Monitoring_eng!$A$1:$AT$68,Results!$C47,FALSE)=$O47,$S47,"CHYBA")))))</f>
        <v>2</v>
      </c>
      <c r="AB47" s="22">
        <f>IF(ISBLANK(HLOOKUP(AB$2,Monitoring_eng!$A$1:$AT$68,Results!$C47,FALSE)),"",IF(HLOOKUP(AB$2,Monitoring_eng!$A$1:$AT$68,Results!$C47,FALSE)=$I47,$P47,IF(HLOOKUP(AB$2,Monitoring_eng!$A$1:$AT$68,Results!$C47,FALSE)=$K47,$Q47,IF(HLOOKUP(AB$2,Monitoring_eng!$A$1:$AT$68,Results!$C47,FALSE)=$M47,$R47,IF(HLOOKUP(AB$2,Monitoring_eng!$A$1:$AT$68,Results!$C47,FALSE)=$O47,$S47,"CHYBA")))))</f>
        <v>2</v>
      </c>
      <c r="AC47" s="22">
        <f>IF(ISBLANK(HLOOKUP(AC$2,Monitoring_eng!$A$1:$AT$68,Results!$C47,FALSE)),"",IF(HLOOKUP(AC$2,Monitoring_eng!$A$1:$AT$68,Results!$C47,FALSE)=$I47,$P47,IF(HLOOKUP(AC$2,Monitoring_eng!$A$1:$AT$68,Results!$C47,FALSE)=$K47,$Q47,IF(HLOOKUP(AC$2,Monitoring_eng!$A$1:$AT$68,Results!$C47,FALSE)=$M47,$R47,IF(HLOOKUP(AC$2,Monitoring_eng!$A$1:$AT$68,Results!$C47,FALSE)=$O47,$S47,"CHYBA")))))</f>
        <v>2</v>
      </c>
      <c r="AD47" s="22">
        <f>IF(ISBLANK(HLOOKUP(AD$2,Monitoring_eng!$A$1:$AT$68,Results!$C47,FALSE)),"",IF(HLOOKUP(AD$2,Monitoring_eng!$A$1:$AT$68,Results!$C47,FALSE)=$I47,$P47,IF(HLOOKUP(AD$2,Monitoring_eng!$A$1:$AT$68,Results!$C47,FALSE)=$K47,$Q47,IF(HLOOKUP(AD$2,Monitoring_eng!$A$1:$AT$68,Results!$C47,FALSE)=$M47,$R47,IF(HLOOKUP(AD$2,Monitoring_eng!$A$1:$AT$68,Results!$C47,FALSE)=$O47,$S47,"CHYBA")))))</f>
        <v>2</v>
      </c>
      <c r="AE47" s="22">
        <f>IF(ISBLANK(HLOOKUP(AE$2,Monitoring_eng!$A$1:$AT$68,Results!$C47,FALSE)),"",IF(HLOOKUP(AE$2,Monitoring_eng!$A$1:$AT$68,Results!$C47,FALSE)=$I47,$P47,IF(HLOOKUP(AE$2,Monitoring_eng!$A$1:$AT$68,Results!$C47,FALSE)=$K47,$Q47,IF(HLOOKUP(AE$2,Monitoring_eng!$A$1:$AT$68,Results!$C47,FALSE)=$M47,$R47,IF(HLOOKUP(AE$2,Monitoring_eng!$A$1:$AT$68,Results!$C47,FALSE)=$O47,$S47,"CHYBA")))))</f>
        <v>2</v>
      </c>
      <c r="AF47" s="22">
        <f>IF(ISBLANK(HLOOKUP(AF$2,Monitoring_eng!$A$1:$AT$68,Results!$C47,FALSE)),"",IF(HLOOKUP(AF$2,Monitoring_eng!$A$1:$AT$68,Results!$C47,FALSE)=$I47,$P47,IF(HLOOKUP(AF$2,Monitoring_eng!$A$1:$AT$68,Results!$C47,FALSE)=$K47,$Q47,IF(HLOOKUP(AF$2,Monitoring_eng!$A$1:$AT$68,Results!$C47,FALSE)=$M47,$R47,IF(HLOOKUP(AF$2,Monitoring_eng!$A$1:$AT$68,Results!$C47,FALSE)=$O47,$S47,"CHYBA")))))</f>
        <v>2</v>
      </c>
      <c r="AG47" s="22">
        <f>IF(ISBLANK(HLOOKUP(AG$2,Monitoring_eng!$A$1:$AT$68,Results!$C47,FALSE)),"",IF(HLOOKUP(AG$2,Monitoring_eng!$A$1:$AT$68,Results!$C47,FALSE)=$I47,$P47,IF(HLOOKUP(AG$2,Monitoring_eng!$A$1:$AT$68,Results!$C47,FALSE)=$K47,$Q47,IF(HLOOKUP(AG$2,Monitoring_eng!$A$1:$AT$68,Results!$C47,FALSE)=$M47,$R47,IF(HLOOKUP(AG$2,Monitoring_eng!$A$1:$AT$68,Results!$C47,FALSE)=$O47,$S47,"CHYBA")))))</f>
        <v>2</v>
      </c>
      <c r="AH47" s="22">
        <f>IF(ISBLANK(HLOOKUP(AH$2,Monitoring_eng!$A$1:$AT$68,Results!$C47,FALSE)),"",IF(HLOOKUP(AH$2,Monitoring_eng!$A$1:$AT$68,Results!$C47,FALSE)=$I47,$P47,IF(HLOOKUP(AH$2,Monitoring_eng!$A$1:$AT$68,Results!$C47,FALSE)=$K47,$Q47,IF(HLOOKUP(AH$2,Monitoring_eng!$A$1:$AT$68,Results!$C47,FALSE)=$M47,$R47,IF(HLOOKUP(AH$2,Monitoring_eng!$A$1:$AT$68,Results!$C47,FALSE)=$O47,$S47,"CHYBA")))))</f>
        <v>2</v>
      </c>
      <c r="AI47" s="22">
        <f>IF(ISBLANK(HLOOKUP(AI$2,Monitoring_eng!$A$1:$AT$68,Results!$C47,FALSE)),"",IF(HLOOKUP(AI$2,Monitoring_eng!$A$1:$AT$68,Results!$C47,FALSE)=$I47,$P47,IF(HLOOKUP(AI$2,Monitoring_eng!$A$1:$AT$68,Results!$C47,FALSE)=$K47,$Q47,IF(HLOOKUP(AI$2,Monitoring_eng!$A$1:$AT$68,Results!$C47,FALSE)=$M47,$R47,IF(HLOOKUP(AI$2,Monitoring_eng!$A$1:$AT$68,Results!$C47,FALSE)=$O47,$S47,"CHYBA")))))</f>
        <v>2</v>
      </c>
      <c r="AJ47" s="22">
        <f>IF(ISBLANK(HLOOKUP(AJ$2,Monitoring_eng!$A$1:$AT$68,Results!$C47,FALSE)),"",IF(HLOOKUP(AJ$2,Monitoring_eng!$A$1:$AT$68,Results!$C47,FALSE)=$I47,$P47,IF(HLOOKUP(AJ$2,Monitoring_eng!$A$1:$AT$68,Results!$C47,FALSE)=$K47,$Q47,IF(HLOOKUP(AJ$2,Monitoring_eng!$A$1:$AT$68,Results!$C47,FALSE)=$M47,$R47,IF(HLOOKUP(AJ$2,Monitoring_eng!$A$1:$AT$68,Results!$C47,FALSE)=$O47,$S47,"CHYBA")))))</f>
        <v>2</v>
      </c>
      <c r="AK47" s="22">
        <f>IF(ISBLANK(HLOOKUP(AK$2,Monitoring_eng!$A$1:$AT$68,Results!$C47,FALSE)),"",IF(HLOOKUP(AK$2,Monitoring_eng!$A$1:$AT$68,Results!$C47,FALSE)=$I47,$P47,IF(HLOOKUP(AK$2,Monitoring_eng!$A$1:$AT$68,Results!$C47,FALSE)=$K47,$Q47,IF(HLOOKUP(AK$2,Monitoring_eng!$A$1:$AT$68,Results!$C47,FALSE)=$M47,$R47,IF(HLOOKUP(AK$2,Monitoring_eng!$A$1:$AT$68,Results!$C47,FALSE)=$O47,$S47,"CHYBA")))))</f>
        <v>2</v>
      </c>
      <c r="AL47" s="22">
        <f>IF(ISBLANK(HLOOKUP(AL$2,Monitoring_eng!$A$1:$AT$68,Results!$C47,FALSE)),"",IF(HLOOKUP(AL$2,Monitoring_eng!$A$1:$AT$68,Results!$C47,FALSE)=$I47,$P47,IF(HLOOKUP(AL$2,Monitoring_eng!$A$1:$AT$68,Results!$C47,FALSE)=$K47,$Q47,IF(HLOOKUP(AL$2,Monitoring_eng!$A$1:$AT$68,Results!$C47,FALSE)=$M47,$R47,IF(HLOOKUP(AL$2,Monitoring_eng!$A$1:$AT$68,Results!$C47,FALSE)=$O47,$S47,"CHYBA")))))</f>
        <v>2</v>
      </c>
      <c r="AM47" s="22">
        <f>IF(ISBLANK(HLOOKUP(AM$2,Monitoring_eng!$A$1:$AT$68,Results!$C47,FALSE)),"",IF(HLOOKUP(AM$2,Monitoring_eng!$A$1:$AT$68,Results!$C47,FALSE)=$I47,$P47,IF(HLOOKUP(AM$2,Monitoring_eng!$A$1:$AT$68,Results!$C47,FALSE)=$K47,$Q47,IF(HLOOKUP(AM$2,Monitoring_eng!$A$1:$AT$68,Results!$C47,FALSE)=$M47,$R47,IF(HLOOKUP(AM$2,Monitoring_eng!$A$1:$AT$68,Results!$C47,FALSE)=$O47,$S47,"CHYBA")))))</f>
        <v>2</v>
      </c>
      <c r="AN47" s="22">
        <f>IF(ISBLANK(HLOOKUP(AN$2,Monitoring_eng!$A$1:$AT$68,Results!$C47,FALSE)),"",IF(HLOOKUP(AN$2,Monitoring_eng!$A$1:$AT$68,Results!$C47,FALSE)=$I47,$P47,IF(HLOOKUP(AN$2,Monitoring_eng!$A$1:$AT$68,Results!$C47,FALSE)=$K47,$Q47,IF(HLOOKUP(AN$2,Monitoring_eng!$A$1:$AT$68,Results!$C47,FALSE)=$M47,$R47,IF(HLOOKUP(AN$2,Monitoring_eng!$A$1:$AT$68,Results!$C47,FALSE)=$O47,$S47,"CHYBA")))))</f>
        <v>2</v>
      </c>
      <c r="AO47" s="22">
        <f>IF(ISBLANK(HLOOKUP(AO$2,Monitoring_eng!$A$1:$AT$68,Results!$C47,FALSE)),"",IF(HLOOKUP(AO$2,Monitoring_eng!$A$1:$AT$68,Results!$C47,FALSE)=$I47,$P47,IF(HLOOKUP(AO$2,Monitoring_eng!$A$1:$AT$68,Results!$C47,FALSE)=$K47,$Q47,IF(HLOOKUP(AO$2,Monitoring_eng!$A$1:$AT$68,Results!$C47,FALSE)=$M47,$R47,IF(HLOOKUP(AO$2,Monitoring_eng!$A$1:$AT$68,Results!$C47,FALSE)=$O47,$S47,"CHYBA")))))</f>
        <v>2</v>
      </c>
    </row>
    <row r="48" spans="1:41" x14ac:dyDescent="0.3">
      <c r="A48" s="22" t="s">
        <v>436</v>
      </c>
      <c r="B48" s="22" t="s">
        <v>191</v>
      </c>
      <c r="C48" s="22">
        <v>47</v>
      </c>
      <c r="D48" s="27" t="s">
        <v>192</v>
      </c>
      <c r="E48" s="27" t="s">
        <v>344</v>
      </c>
      <c r="F48" s="52" t="s">
        <v>435</v>
      </c>
      <c r="G48" s="38">
        <v>2</v>
      </c>
      <c r="H48" s="22" t="s">
        <v>296</v>
      </c>
      <c r="I48" s="22" t="s">
        <v>49</v>
      </c>
      <c r="J48" s="22" t="s">
        <v>295</v>
      </c>
      <c r="K48" s="22" t="s">
        <v>48</v>
      </c>
      <c r="L48" s="22" t="s">
        <v>310</v>
      </c>
      <c r="M48" s="22" t="s">
        <v>95</v>
      </c>
      <c r="N48" s="22" t="s">
        <v>385</v>
      </c>
      <c r="O48" s="22" t="s">
        <v>385</v>
      </c>
      <c r="P48" s="22">
        <f t="shared" si="0"/>
        <v>2</v>
      </c>
      <c r="Q48" s="22">
        <v>0</v>
      </c>
      <c r="R48" s="22">
        <f t="shared" si="1"/>
        <v>1</v>
      </c>
      <c r="S48" s="22" t="s">
        <v>385</v>
      </c>
      <c r="T48" s="22">
        <f>IF(ISBLANK(HLOOKUP(T$2,Monitoring_eng!$A$1:$AT$68,Results!$C48,FALSE)),"",IF(HLOOKUP(T$2,Monitoring_eng!$A$1:$AT$68,Results!$C48,FALSE)=$I48,$P48,IF(HLOOKUP(T$2,Monitoring_eng!$A$1:$AT$68,Results!$C48,FALSE)=$K48,$Q48,IF(HLOOKUP(T$2,Monitoring_eng!$A$1:$AT$68,Results!$C48,FALSE)=$M48,$R48,IF(HLOOKUP(T$2,Monitoring_eng!$A$1:$AT$68,Results!$C48,FALSE)=$O48,$S48,"CHYBA")))))</f>
        <v>2</v>
      </c>
      <c r="U48" s="22">
        <f>IF(ISBLANK(HLOOKUP(U$2,Monitoring_eng!$A$1:$AT$68,Results!$C48,FALSE)),"",IF(HLOOKUP(U$2,Monitoring_eng!$A$1:$AT$68,Results!$C48,FALSE)=$I48,$P48,IF(HLOOKUP(U$2,Monitoring_eng!$A$1:$AT$68,Results!$C48,FALSE)=$K48,$Q48,IF(HLOOKUP(U$2,Monitoring_eng!$A$1:$AT$68,Results!$C48,FALSE)=$M48,$R48,IF(HLOOKUP(U$2,Monitoring_eng!$A$1:$AT$68,Results!$C48,FALSE)=$O48,$S48,"CHYBA")))))</f>
        <v>2</v>
      </c>
      <c r="V48" s="22">
        <f>IF(ISBLANK(HLOOKUP(V$2,Monitoring_eng!$A$1:$AT$68,Results!$C48,FALSE)),"",IF(HLOOKUP(V$2,Monitoring_eng!$A$1:$AT$68,Results!$C48,FALSE)=$I48,$P48,IF(HLOOKUP(V$2,Monitoring_eng!$A$1:$AT$68,Results!$C48,FALSE)=$K48,$Q48,IF(HLOOKUP(V$2,Monitoring_eng!$A$1:$AT$68,Results!$C48,FALSE)=$M48,$R48,IF(HLOOKUP(V$2,Monitoring_eng!$A$1:$AT$68,Results!$C48,FALSE)=$O48,$S48,"CHYBA")))))</f>
        <v>2</v>
      </c>
      <c r="W48" s="22">
        <f>IF(ISBLANK(HLOOKUP(W$2,Monitoring_eng!$A$1:$AT$68,Results!$C48,FALSE)),"",IF(HLOOKUP(W$2,Monitoring_eng!$A$1:$AT$68,Results!$C48,FALSE)=$I48,$P48,IF(HLOOKUP(W$2,Monitoring_eng!$A$1:$AT$68,Results!$C48,FALSE)=$K48,$Q48,IF(HLOOKUP(W$2,Monitoring_eng!$A$1:$AT$68,Results!$C48,FALSE)=$M48,$R48,IF(HLOOKUP(W$2,Monitoring_eng!$A$1:$AT$68,Results!$C48,FALSE)=$O48,$S48,"CHYBA")))))</f>
        <v>0</v>
      </c>
      <c r="X48" s="22">
        <f>IF(ISBLANK(HLOOKUP(X$2,Monitoring_eng!$A$1:$AT$68,Results!$C48,FALSE)),"",IF(HLOOKUP(X$2,Monitoring_eng!$A$1:$AT$68,Results!$C48,FALSE)=$I48,$P48,IF(HLOOKUP(X$2,Monitoring_eng!$A$1:$AT$68,Results!$C48,FALSE)=$K48,$Q48,IF(HLOOKUP(X$2,Monitoring_eng!$A$1:$AT$68,Results!$C48,FALSE)=$M48,$R48,IF(HLOOKUP(X$2,Monitoring_eng!$A$1:$AT$68,Results!$C48,FALSE)=$O48,$S48,"CHYBA")))))</f>
        <v>2</v>
      </c>
      <c r="Y48" s="22">
        <f>IF(ISBLANK(HLOOKUP(Y$2,Monitoring_eng!$A$1:$AT$68,Results!$C48,FALSE)),"",IF(HLOOKUP(Y$2,Monitoring_eng!$A$1:$AT$68,Results!$C48,FALSE)=$I48,$P48,IF(HLOOKUP(Y$2,Monitoring_eng!$A$1:$AT$68,Results!$C48,FALSE)=$K48,$Q48,IF(HLOOKUP(Y$2,Monitoring_eng!$A$1:$AT$68,Results!$C48,FALSE)=$M48,$R48,IF(HLOOKUP(Y$2,Monitoring_eng!$A$1:$AT$68,Results!$C48,FALSE)=$O48,$S48,"CHYBA")))))</f>
        <v>2</v>
      </c>
      <c r="Z48" s="22">
        <f>IF(ISBLANK(HLOOKUP(Z$2,Monitoring_eng!$A$1:$AT$68,Results!$C48,FALSE)),"",IF(HLOOKUP(Z$2,Monitoring_eng!$A$1:$AT$68,Results!$C48,FALSE)=$I48,$P48,IF(HLOOKUP(Z$2,Monitoring_eng!$A$1:$AT$68,Results!$C48,FALSE)=$K48,$Q48,IF(HLOOKUP(Z$2,Monitoring_eng!$A$1:$AT$68,Results!$C48,FALSE)=$M48,$R48,IF(HLOOKUP(Z$2,Monitoring_eng!$A$1:$AT$68,Results!$C48,FALSE)=$O48,$S48,"CHYBA")))))</f>
        <v>2</v>
      </c>
      <c r="AA48" s="22">
        <f>IF(ISBLANK(HLOOKUP(AA$2,Monitoring_eng!$A$1:$AT$68,Results!$C48,FALSE)),"",IF(HLOOKUP(AA$2,Monitoring_eng!$A$1:$AT$68,Results!$C48,FALSE)=$I48,$P48,IF(HLOOKUP(AA$2,Monitoring_eng!$A$1:$AT$68,Results!$C48,FALSE)=$K48,$Q48,IF(HLOOKUP(AA$2,Monitoring_eng!$A$1:$AT$68,Results!$C48,FALSE)=$M48,$R48,IF(HLOOKUP(AA$2,Monitoring_eng!$A$1:$AT$68,Results!$C48,FALSE)=$O48,$S48,"CHYBA")))))</f>
        <v>2</v>
      </c>
      <c r="AB48" s="22">
        <f>IF(ISBLANK(HLOOKUP(AB$2,Monitoring_eng!$A$1:$AT$68,Results!$C48,FALSE)),"",IF(HLOOKUP(AB$2,Monitoring_eng!$A$1:$AT$68,Results!$C48,FALSE)=$I48,$P48,IF(HLOOKUP(AB$2,Monitoring_eng!$A$1:$AT$68,Results!$C48,FALSE)=$K48,$Q48,IF(HLOOKUP(AB$2,Monitoring_eng!$A$1:$AT$68,Results!$C48,FALSE)=$M48,$R48,IF(HLOOKUP(AB$2,Monitoring_eng!$A$1:$AT$68,Results!$C48,FALSE)=$O48,$S48,"CHYBA")))))</f>
        <v>2</v>
      </c>
      <c r="AC48" s="22">
        <f>IF(ISBLANK(HLOOKUP(AC$2,Monitoring_eng!$A$1:$AT$68,Results!$C48,FALSE)),"",IF(HLOOKUP(AC$2,Monitoring_eng!$A$1:$AT$68,Results!$C48,FALSE)=$I48,$P48,IF(HLOOKUP(AC$2,Monitoring_eng!$A$1:$AT$68,Results!$C48,FALSE)=$K48,$Q48,IF(HLOOKUP(AC$2,Monitoring_eng!$A$1:$AT$68,Results!$C48,FALSE)=$M48,$R48,IF(HLOOKUP(AC$2,Monitoring_eng!$A$1:$AT$68,Results!$C48,FALSE)=$O48,$S48,"CHYBA")))))</f>
        <v>1</v>
      </c>
      <c r="AD48" s="22">
        <f>IF(ISBLANK(HLOOKUP(AD$2,Monitoring_eng!$A$1:$AT$68,Results!$C48,FALSE)),"",IF(HLOOKUP(AD$2,Monitoring_eng!$A$1:$AT$68,Results!$C48,FALSE)=$I48,$P48,IF(HLOOKUP(AD$2,Monitoring_eng!$A$1:$AT$68,Results!$C48,FALSE)=$K48,$Q48,IF(HLOOKUP(AD$2,Monitoring_eng!$A$1:$AT$68,Results!$C48,FALSE)=$M48,$R48,IF(HLOOKUP(AD$2,Monitoring_eng!$A$1:$AT$68,Results!$C48,FALSE)=$O48,$S48,"CHYBA")))))</f>
        <v>2</v>
      </c>
      <c r="AE48" s="22">
        <f>IF(ISBLANK(HLOOKUP(AE$2,Monitoring_eng!$A$1:$AT$68,Results!$C48,FALSE)),"",IF(HLOOKUP(AE$2,Monitoring_eng!$A$1:$AT$68,Results!$C48,FALSE)=$I48,$P48,IF(HLOOKUP(AE$2,Monitoring_eng!$A$1:$AT$68,Results!$C48,FALSE)=$K48,$Q48,IF(HLOOKUP(AE$2,Monitoring_eng!$A$1:$AT$68,Results!$C48,FALSE)=$M48,$R48,IF(HLOOKUP(AE$2,Monitoring_eng!$A$1:$AT$68,Results!$C48,FALSE)=$O48,$S48,"CHYBA")))))</f>
        <v>2</v>
      </c>
      <c r="AF48" s="22">
        <f>IF(ISBLANK(HLOOKUP(AF$2,Monitoring_eng!$A$1:$AT$68,Results!$C48,FALSE)),"",IF(HLOOKUP(AF$2,Monitoring_eng!$A$1:$AT$68,Results!$C48,FALSE)=$I48,$P48,IF(HLOOKUP(AF$2,Monitoring_eng!$A$1:$AT$68,Results!$C48,FALSE)=$K48,$Q48,IF(HLOOKUP(AF$2,Monitoring_eng!$A$1:$AT$68,Results!$C48,FALSE)=$M48,$R48,IF(HLOOKUP(AF$2,Monitoring_eng!$A$1:$AT$68,Results!$C48,FALSE)=$O48,$S48,"CHYBA")))))</f>
        <v>2</v>
      </c>
      <c r="AG48" s="22">
        <f>IF(ISBLANK(HLOOKUP(AG$2,Monitoring_eng!$A$1:$AT$68,Results!$C48,FALSE)),"",IF(HLOOKUP(AG$2,Monitoring_eng!$A$1:$AT$68,Results!$C48,FALSE)=$I48,$P48,IF(HLOOKUP(AG$2,Monitoring_eng!$A$1:$AT$68,Results!$C48,FALSE)=$K48,$Q48,IF(HLOOKUP(AG$2,Monitoring_eng!$A$1:$AT$68,Results!$C48,FALSE)=$M48,$R48,IF(HLOOKUP(AG$2,Monitoring_eng!$A$1:$AT$68,Results!$C48,FALSE)=$O48,$S48,"CHYBA")))))</f>
        <v>2</v>
      </c>
      <c r="AH48" s="22">
        <f>IF(ISBLANK(HLOOKUP(AH$2,Monitoring_eng!$A$1:$AT$68,Results!$C48,FALSE)),"",IF(HLOOKUP(AH$2,Monitoring_eng!$A$1:$AT$68,Results!$C48,FALSE)=$I48,$P48,IF(HLOOKUP(AH$2,Monitoring_eng!$A$1:$AT$68,Results!$C48,FALSE)=$K48,$Q48,IF(HLOOKUP(AH$2,Monitoring_eng!$A$1:$AT$68,Results!$C48,FALSE)=$M48,$R48,IF(HLOOKUP(AH$2,Monitoring_eng!$A$1:$AT$68,Results!$C48,FALSE)=$O48,$S48,"CHYBA")))))</f>
        <v>2</v>
      </c>
      <c r="AI48" s="22">
        <f>IF(ISBLANK(HLOOKUP(AI$2,Monitoring_eng!$A$1:$AT$68,Results!$C48,FALSE)),"",IF(HLOOKUP(AI$2,Monitoring_eng!$A$1:$AT$68,Results!$C48,FALSE)=$I48,$P48,IF(HLOOKUP(AI$2,Monitoring_eng!$A$1:$AT$68,Results!$C48,FALSE)=$K48,$Q48,IF(HLOOKUP(AI$2,Monitoring_eng!$A$1:$AT$68,Results!$C48,FALSE)=$M48,$R48,IF(HLOOKUP(AI$2,Monitoring_eng!$A$1:$AT$68,Results!$C48,FALSE)=$O48,$S48,"CHYBA")))))</f>
        <v>2</v>
      </c>
      <c r="AJ48" s="22">
        <f>IF(ISBLANK(HLOOKUP(AJ$2,Monitoring_eng!$A$1:$AT$68,Results!$C48,FALSE)),"",IF(HLOOKUP(AJ$2,Monitoring_eng!$A$1:$AT$68,Results!$C48,FALSE)=$I48,$P48,IF(HLOOKUP(AJ$2,Monitoring_eng!$A$1:$AT$68,Results!$C48,FALSE)=$K48,$Q48,IF(HLOOKUP(AJ$2,Monitoring_eng!$A$1:$AT$68,Results!$C48,FALSE)=$M48,$R48,IF(HLOOKUP(AJ$2,Monitoring_eng!$A$1:$AT$68,Results!$C48,FALSE)=$O48,$S48,"CHYBA")))))</f>
        <v>0</v>
      </c>
      <c r="AK48" s="22">
        <f>IF(ISBLANK(HLOOKUP(AK$2,Monitoring_eng!$A$1:$AT$68,Results!$C48,FALSE)),"",IF(HLOOKUP(AK$2,Monitoring_eng!$A$1:$AT$68,Results!$C48,FALSE)=$I48,$P48,IF(HLOOKUP(AK$2,Monitoring_eng!$A$1:$AT$68,Results!$C48,FALSE)=$K48,$Q48,IF(HLOOKUP(AK$2,Monitoring_eng!$A$1:$AT$68,Results!$C48,FALSE)=$M48,$R48,IF(HLOOKUP(AK$2,Monitoring_eng!$A$1:$AT$68,Results!$C48,FALSE)=$O48,$S48,"CHYBA")))))</f>
        <v>2</v>
      </c>
      <c r="AL48" s="22">
        <f>IF(ISBLANK(HLOOKUP(AL$2,Monitoring_eng!$A$1:$AT$68,Results!$C48,FALSE)),"",IF(HLOOKUP(AL$2,Monitoring_eng!$A$1:$AT$68,Results!$C48,FALSE)=$I48,$P48,IF(HLOOKUP(AL$2,Monitoring_eng!$A$1:$AT$68,Results!$C48,FALSE)=$K48,$Q48,IF(HLOOKUP(AL$2,Monitoring_eng!$A$1:$AT$68,Results!$C48,FALSE)=$M48,$R48,IF(HLOOKUP(AL$2,Monitoring_eng!$A$1:$AT$68,Results!$C48,FALSE)=$O48,$S48,"CHYBA")))))</f>
        <v>2</v>
      </c>
      <c r="AM48" s="22">
        <f>IF(ISBLANK(HLOOKUP(AM$2,Monitoring_eng!$A$1:$AT$68,Results!$C48,FALSE)),"",IF(HLOOKUP(AM$2,Monitoring_eng!$A$1:$AT$68,Results!$C48,FALSE)=$I48,$P48,IF(HLOOKUP(AM$2,Monitoring_eng!$A$1:$AT$68,Results!$C48,FALSE)=$K48,$Q48,IF(HLOOKUP(AM$2,Monitoring_eng!$A$1:$AT$68,Results!$C48,FALSE)=$M48,$R48,IF(HLOOKUP(AM$2,Monitoring_eng!$A$1:$AT$68,Results!$C48,FALSE)=$O48,$S48,"CHYBA")))))</f>
        <v>2</v>
      </c>
      <c r="AN48" s="22">
        <f>IF(ISBLANK(HLOOKUP(AN$2,Monitoring_eng!$A$1:$AT$68,Results!$C48,FALSE)),"",IF(HLOOKUP(AN$2,Monitoring_eng!$A$1:$AT$68,Results!$C48,FALSE)=$I48,$P48,IF(HLOOKUP(AN$2,Monitoring_eng!$A$1:$AT$68,Results!$C48,FALSE)=$K48,$Q48,IF(HLOOKUP(AN$2,Monitoring_eng!$A$1:$AT$68,Results!$C48,FALSE)=$M48,$R48,IF(HLOOKUP(AN$2,Monitoring_eng!$A$1:$AT$68,Results!$C48,FALSE)=$O48,$S48,"CHYBA")))))</f>
        <v>2</v>
      </c>
      <c r="AO48" s="22">
        <f>IF(ISBLANK(HLOOKUP(AO$2,Monitoring_eng!$A$1:$AT$68,Results!$C48,FALSE)),"",IF(HLOOKUP(AO$2,Monitoring_eng!$A$1:$AT$68,Results!$C48,FALSE)=$I48,$P48,IF(HLOOKUP(AO$2,Monitoring_eng!$A$1:$AT$68,Results!$C48,FALSE)=$K48,$Q48,IF(HLOOKUP(AO$2,Monitoring_eng!$A$1:$AT$68,Results!$C48,FALSE)=$M48,$R48,IF(HLOOKUP(AO$2,Monitoring_eng!$A$1:$AT$68,Results!$C48,FALSE)=$O48,$S48,"CHYBA")))))</f>
        <v>2</v>
      </c>
    </row>
    <row r="49" spans="1:41" x14ac:dyDescent="0.3">
      <c r="A49" s="22" t="s">
        <v>437</v>
      </c>
      <c r="B49" s="22" t="s">
        <v>193</v>
      </c>
      <c r="C49" s="22">
        <v>48</v>
      </c>
      <c r="D49" s="27" t="s">
        <v>194</v>
      </c>
      <c r="E49" s="27" t="s">
        <v>345</v>
      </c>
      <c r="F49" s="52" t="s">
        <v>435</v>
      </c>
      <c r="G49" s="38">
        <v>2</v>
      </c>
      <c r="H49" s="22" t="s">
        <v>296</v>
      </c>
      <c r="I49" s="22" t="s">
        <v>49</v>
      </c>
      <c r="J49" s="22" t="s">
        <v>295</v>
      </c>
      <c r="K49" s="22" t="s">
        <v>48</v>
      </c>
      <c r="L49" s="22" t="s">
        <v>310</v>
      </c>
      <c r="M49" s="22" t="s">
        <v>95</v>
      </c>
      <c r="N49" s="22" t="s">
        <v>385</v>
      </c>
      <c r="O49" s="22" t="s">
        <v>385</v>
      </c>
      <c r="P49" s="22">
        <f t="shared" si="0"/>
        <v>2</v>
      </c>
      <c r="Q49" s="22">
        <v>0</v>
      </c>
      <c r="R49" s="22">
        <f t="shared" si="1"/>
        <v>1</v>
      </c>
      <c r="S49" s="22" t="s">
        <v>385</v>
      </c>
      <c r="T49" s="22">
        <f>IF(ISBLANK(HLOOKUP(T$2,Monitoring_eng!$A$1:$AT$68,Results!$C49,FALSE)),"",IF(HLOOKUP(T$2,Monitoring_eng!$A$1:$AT$68,Results!$C49,FALSE)=$I49,$P49,IF(HLOOKUP(T$2,Monitoring_eng!$A$1:$AT$68,Results!$C49,FALSE)=$K49,$Q49,IF(HLOOKUP(T$2,Monitoring_eng!$A$1:$AT$68,Results!$C49,FALSE)=$M49,$R49,IF(HLOOKUP(T$2,Monitoring_eng!$A$1:$AT$68,Results!$C49,FALSE)=$O49,$S49,"CHYBA")))))</f>
        <v>0</v>
      </c>
      <c r="U49" s="22">
        <f>IF(ISBLANK(HLOOKUP(U$2,Monitoring_eng!$A$1:$AT$68,Results!$C49,FALSE)),"",IF(HLOOKUP(U$2,Monitoring_eng!$A$1:$AT$68,Results!$C49,FALSE)=$I49,$P49,IF(HLOOKUP(U$2,Monitoring_eng!$A$1:$AT$68,Results!$C49,FALSE)=$K49,$Q49,IF(HLOOKUP(U$2,Monitoring_eng!$A$1:$AT$68,Results!$C49,FALSE)=$M49,$R49,IF(HLOOKUP(U$2,Monitoring_eng!$A$1:$AT$68,Results!$C49,FALSE)=$O49,$S49,"CHYBA")))))</f>
        <v>2</v>
      </c>
      <c r="V49" s="22">
        <f>IF(ISBLANK(HLOOKUP(V$2,Monitoring_eng!$A$1:$AT$68,Results!$C49,FALSE)),"",IF(HLOOKUP(V$2,Monitoring_eng!$A$1:$AT$68,Results!$C49,FALSE)=$I49,$P49,IF(HLOOKUP(V$2,Monitoring_eng!$A$1:$AT$68,Results!$C49,FALSE)=$K49,$Q49,IF(HLOOKUP(V$2,Monitoring_eng!$A$1:$AT$68,Results!$C49,FALSE)=$M49,$R49,IF(HLOOKUP(V$2,Monitoring_eng!$A$1:$AT$68,Results!$C49,FALSE)=$O49,$S49,"CHYBA")))))</f>
        <v>2</v>
      </c>
      <c r="W49" s="22">
        <f>IF(ISBLANK(HLOOKUP(W$2,Monitoring_eng!$A$1:$AT$68,Results!$C49,FALSE)),"",IF(HLOOKUP(W$2,Monitoring_eng!$A$1:$AT$68,Results!$C49,FALSE)=$I49,$P49,IF(HLOOKUP(W$2,Monitoring_eng!$A$1:$AT$68,Results!$C49,FALSE)=$K49,$Q49,IF(HLOOKUP(W$2,Monitoring_eng!$A$1:$AT$68,Results!$C49,FALSE)=$M49,$R49,IF(HLOOKUP(W$2,Monitoring_eng!$A$1:$AT$68,Results!$C49,FALSE)=$O49,$S49,"CHYBA")))))</f>
        <v>2</v>
      </c>
      <c r="X49" s="22">
        <f>IF(ISBLANK(HLOOKUP(X$2,Monitoring_eng!$A$1:$AT$68,Results!$C49,FALSE)),"",IF(HLOOKUP(X$2,Monitoring_eng!$A$1:$AT$68,Results!$C49,FALSE)=$I49,$P49,IF(HLOOKUP(X$2,Monitoring_eng!$A$1:$AT$68,Results!$C49,FALSE)=$K49,$Q49,IF(HLOOKUP(X$2,Monitoring_eng!$A$1:$AT$68,Results!$C49,FALSE)=$M49,$R49,IF(HLOOKUP(X$2,Monitoring_eng!$A$1:$AT$68,Results!$C49,FALSE)=$O49,$S49,"CHYBA")))))</f>
        <v>2</v>
      </c>
      <c r="Y49" s="22">
        <f>IF(ISBLANK(HLOOKUP(Y$2,Monitoring_eng!$A$1:$AT$68,Results!$C49,FALSE)),"",IF(HLOOKUP(Y$2,Monitoring_eng!$A$1:$AT$68,Results!$C49,FALSE)=$I49,$P49,IF(HLOOKUP(Y$2,Monitoring_eng!$A$1:$AT$68,Results!$C49,FALSE)=$K49,$Q49,IF(HLOOKUP(Y$2,Monitoring_eng!$A$1:$AT$68,Results!$C49,FALSE)=$M49,$R49,IF(HLOOKUP(Y$2,Monitoring_eng!$A$1:$AT$68,Results!$C49,FALSE)=$O49,$S49,"CHYBA")))))</f>
        <v>2</v>
      </c>
      <c r="Z49" s="22">
        <f>IF(ISBLANK(HLOOKUP(Z$2,Monitoring_eng!$A$1:$AT$68,Results!$C49,FALSE)),"",IF(HLOOKUP(Z$2,Monitoring_eng!$A$1:$AT$68,Results!$C49,FALSE)=$I49,$P49,IF(HLOOKUP(Z$2,Monitoring_eng!$A$1:$AT$68,Results!$C49,FALSE)=$K49,$Q49,IF(HLOOKUP(Z$2,Monitoring_eng!$A$1:$AT$68,Results!$C49,FALSE)=$M49,$R49,IF(HLOOKUP(Z$2,Monitoring_eng!$A$1:$AT$68,Results!$C49,FALSE)=$O49,$S49,"CHYBA")))))</f>
        <v>2</v>
      </c>
      <c r="AA49" s="22">
        <f>IF(ISBLANK(HLOOKUP(AA$2,Monitoring_eng!$A$1:$AT$68,Results!$C49,FALSE)),"",IF(HLOOKUP(AA$2,Monitoring_eng!$A$1:$AT$68,Results!$C49,FALSE)=$I49,$P49,IF(HLOOKUP(AA$2,Monitoring_eng!$A$1:$AT$68,Results!$C49,FALSE)=$K49,$Q49,IF(HLOOKUP(AA$2,Monitoring_eng!$A$1:$AT$68,Results!$C49,FALSE)=$M49,$R49,IF(HLOOKUP(AA$2,Monitoring_eng!$A$1:$AT$68,Results!$C49,FALSE)=$O49,$S49,"CHYBA")))))</f>
        <v>2</v>
      </c>
      <c r="AB49" s="22">
        <f>IF(ISBLANK(HLOOKUP(AB$2,Monitoring_eng!$A$1:$AT$68,Results!$C49,FALSE)),"",IF(HLOOKUP(AB$2,Monitoring_eng!$A$1:$AT$68,Results!$C49,FALSE)=$I49,$P49,IF(HLOOKUP(AB$2,Monitoring_eng!$A$1:$AT$68,Results!$C49,FALSE)=$K49,$Q49,IF(HLOOKUP(AB$2,Monitoring_eng!$A$1:$AT$68,Results!$C49,FALSE)=$M49,$R49,IF(HLOOKUP(AB$2,Monitoring_eng!$A$1:$AT$68,Results!$C49,FALSE)=$O49,$S49,"CHYBA")))))</f>
        <v>2</v>
      </c>
      <c r="AC49" s="22">
        <f>IF(ISBLANK(HLOOKUP(AC$2,Monitoring_eng!$A$1:$AT$68,Results!$C49,FALSE)),"",IF(HLOOKUP(AC$2,Monitoring_eng!$A$1:$AT$68,Results!$C49,FALSE)=$I49,$P49,IF(HLOOKUP(AC$2,Monitoring_eng!$A$1:$AT$68,Results!$C49,FALSE)=$K49,$Q49,IF(HLOOKUP(AC$2,Monitoring_eng!$A$1:$AT$68,Results!$C49,FALSE)=$M49,$R49,IF(HLOOKUP(AC$2,Monitoring_eng!$A$1:$AT$68,Results!$C49,FALSE)=$O49,$S49,"CHYBA")))))</f>
        <v>2</v>
      </c>
      <c r="AD49" s="22">
        <f>IF(ISBLANK(HLOOKUP(AD$2,Monitoring_eng!$A$1:$AT$68,Results!$C49,FALSE)),"",IF(HLOOKUP(AD$2,Monitoring_eng!$A$1:$AT$68,Results!$C49,FALSE)=$I49,$P49,IF(HLOOKUP(AD$2,Monitoring_eng!$A$1:$AT$68,Results!$C49,FALSE)=$K49,$Q49,IF(HLOOKUP(AD$2,Monitoring_eng!$A$1:$AT$68,Results!$C49,FALSE)=$M49,$R49,IF(HLOOKUP(AD$2,Monitoring_eng!$A$1:$AT$68,Results!$C49,FALSE)=$O49,$S49,"CHYBA")))))</f>
        <v>2</v>
      </c>
      <c r="AE49" s="22">
        <f>IF(ISBLANK(HLOOKUP(AE$2,Monitoring_eng!$A$1:$AT$68,Results!$C49,FALSE)),"",IF(HLOOKUP(AE$2,Monitoring_eng!$A$1:$AT$68,Results!$C49,FALSE)=$I49,$P49,IF(HLOOKUP(AE$2,Monitoring_eng!$A$1:$AT$68,Results!$C49,FALSE)=$K49,$Q49,IF(HLOOKUP(AE$2,Monitoring_eng!$A$1:$AT$68,Results!$C49,FALSE)=$M49,$R49,IF(HLOOKUP(AE$2,Monitoring_eng!$A$1:$AT$68,Results!$C49,FALSE)=$O49,$S49,"CHYBA")))))</f>
        <v>2</v>
      </c>
      <c r="AF49" s="22">
        <f>IF(ISBLANK(HLOOKUP(AF$2,Monitoring_eng!$A$1:$AT$68,Results!$C49,FALSE)),"",IF(HLOOKUP(AF$2,Monitoring_eng!$A$1:$AT$68,Results!$C49,FALSE)=$I49,$P49,IF(HLOOKUP(AF$2,Monitoring_eng!$A$1:$AT$68,Results!$C49,FALSE)=$K49,$Q49,IF(HLOOKUP(AF$2,Monitoring_eng!$A$1:$AT$68,Results!$C49,FALSE)=$M49,$R49,IF(HLOOKUP(AF$2,Monitoring_eng!$A$1:$AT$68,Results!$C49,FALSE)=$O49,$S49,"CHYBA")))))</f>
        <v>2</v>
      </c>
      <c r="AG49" s="22">
        <f>IF(ISBLANK(HLOOKUP(AG$2,Monitoring_eng!$A$1:$AT$68,Results!$C49,FALSE)),"",IF(HLOOKUP(AG$2,Monitoring_eng!$A$1:$AT$68,Results!$C49,FALSE)=$I49,$P49,IF(HLOOKUP(AG$2,Monitoring_eng!$A$1:$AT$68,Results!$C49,FALSE)=$K49,$Q49,IF(HLOOKUP(AG$2,Monitoring_eng!$A$1:$AT$68,Results!$C49,FALSE)=$M49,$R49,IF(HLOOKUP(AG$2,Monitoring_eng!$A$1:$AT$68,Results!$C49,FALSE)=$O49,$S49,"CHYBA")))))</f>
        <v>2</v>
      </c>
      <c r="AH49" s="22">
        <f>IF(ISBLANK(HLOOKUP(AH$2,Monitoring_eng!$A$1:$AT$68,Results!$C49,FALSE)),"",IF(HLOOKUP(AH$2,Monitoring_eng!$A$1:$AT$68,Results!$C49,FALSE)=$I49,$P49,IF(HLOOKUP(AH$2,Monitoring_eng!$A$1:$AT$68,Results!$C49,FALSE)=$K49,$Q49,IF(HLOOKUP(AH$2,Monitoring_eng!$A$1:$AT$68,Results!$C49,FALSE)=$M49,$R49,IF(HLOOKUP(AH$2,Monitoring_eng!$A$1:$AT$68,Results!$C49,FALSE)=$O49,$S49,"CHYBA")))))</f>
        <v>2</v>
      </c>
      <c r="AI49" s="22">
        <f>IF(ISBLANK(HLOOKUP(AI$2,Monitoring_eng!$A$1:$AT$68,Results!$C49,FALSE)),"",IF(HLOOKUP(AI$2,Monitoring_eng!$A$1:$AT$68,Results!$C49,FALSE)=$I49,$P49,IF(HLOOKUP(AI$2,Monitoring_eng!$A$1:$AT$68,Results!$C49,FALSE)=$K49,$Q49,IF(HLOOKUP(AI$2,Monitoring_eng!$A$1:$AT$68,Results!$C49,FALSE)=$M49,$R49,IF(HLOOKUP(AI$2,Monitoring_eng!$A$1:$AT$68,Results!$C49,FALSE)=$O49,$S49,"CHYBA")))))</f>
        <v>2</v>
      </c>
      <c r="AJ49" s="22">
        <f>IF(ISBLANK(HLOOKUP(AJ$2,Monitoring_eng!$A$1:$AT$68,Results!$C49,FALSE)),"",IF(HLOOKUP(AJ$2,Monitoring_eng!$A$1:$AT$68,Results!$C49,FALSE)=$I49,$P49,IF(HLOOKUP(AJ$2,Monitoring_eng!$A$1:$AT$68,Results!$C49,FALSE)=$K49,$Q49,IF(HLOOKUP(AJ$2,Monitoring_eng!$A$1:$AT$68,Results!$C49,FALSE)=$M49,$R49,IF(HLOOKUP(AJ$2,Monitoring_eng!$A$1:$AT$68,Results!$C49,FALSE)=$O49,$S49,"CHYBA")))))</f>
        <v>2</v>
      </c>
      <c r="AK49" s="22">
        <f>IF(ISBLANK(HLOOKUP(AK$2,Monitoring_eng!$A$1:$AT$68,Results!$C49,FALSE)),"",IF(HLOOKUP(AK$2,Monitoring_eng!$A$1:$AT$68,Results!$C49,FALSE)=$I49,$P49,IF(HLOOKUP(AK$2,Monitoring_eng!$A$1:$AT$68,Results!$C49,FALSE)=$K49,$Q49,IF(HLOOKUP(AK$2,Monitoring_eng!$A$1:$AT$68,Results!$C49,FALSE)=$M49,$R49,IF(HLOOKUP(AK$2,Monitoring_eng!$A$1:$AT$68,Results!$C49,FALSE)=$O49,$S49,"CHYBA")))))</f>
        <v>2</v>
      </c>
      <c r="AL49" s="22">
        <f>IF(ISBLANK(HLOOKUP(AL$2,Monitoring_eng!$A$1:$AT$68,Results!$C49,FALSE)),"",IF(HLOOKUP(AL$2,Monitoring_eng!$A$1:$AT$68,Results!$C49,FALSE)=$I49,$P49,IF(HLOOKUP(AL$2,Monitoring_eng!$A$1:$AT$68,Results!$C49,FALSE)=$K49,$Q49,IF(HLOOKUP(AL$2,Monitoring_eng!$A$1:$AT$68,Results!$C49,FALSE)=$M49,$R49,IF(HLOOKUP(AL$2,Monitoring_eng!$A$1:$AT$68,Results!$C49,FALSE)=$O49,$S49,"CHYBA")))))</f>
        <v>2</v>
      </c>
      <c r="AM49" s="22">
        <f>IF(ISBLANK(HLOOKUP(AM$2,Monitoring_eng!$A$1:$AT$68,Results!$C49,FALSE)),"",IF(HLOOKUP(AM$2,Monitoring_eng!$A$1:$AT$68,Results!$C49,FALSE)=$I49,$P49,IF(HLOOKUP(AM$2,Monitoring_eng!$A$1:$AT$68,Results!$C49,FALSE)=$K49,$Q49,IF(HLOOKUP(AM$2,Monitoring_eng!$A$1:$AT$68,Results!$C49,FALSE)=$M49,$R49,IF(HLOOKUP(AM$2,Monitoring_eng!$A$1:$AT$68,Results!$C49,FALSE)=$O49,$S49,"CHYBA")))))</f>
        <v>2</v>
      </c>
      <c r="AN49" s="22">
        <f>IF(ISBLANK(HLOOKUP(AN$2,Monitoring_eng!$A$1:$AT$68,Results!$C49,FALSE)),"",IF(HLOOKUP(AN$2,Monitoring_eng!$A$1:$AT$68,Results!$C49,FALSE)=$I49,$P49,IF(HLOOKUP(AN$2,Monitoring_eng!$A$1:$AT$68,Results!$C49,FALSE)=$K49,$Q49,IF(HLOOKUP(AN$2,Monitoring_eng!$A$1:$AT$68,Results!$C49,FALSE)=$M49,$R49,IF(HLOOKUP(AN$2,Monitoring_eng!$A$1:$AT$68,Results!$C49,FALSE)=$O49,$S49,"CHYBA")))))</f>
        <v>2</v>
      </c>
      <c r="AO49" s="22">
        <f>IF(ISBLANK(HLOOKUP(AO$2,Monitoring_eng!$A$1:$AT$68,Results!$C49,FALSE)),"",IF(HLOOKUP(AO$2,Monitoring_eng!$A$1:$AT$68,Results!$C49,FALSE)=$I49,$P49,IF(HLOOKUP(AO$2,Monitoring_eng!$A$1:$AT$68,Results!$C49,FALSE)=$K49,$Q49,IF(HLOOKUP(AO$2,Monitoring_eng!$A$1:$AT$68,Results!$C49,FALSE)=$M49,$R49,IF(HLOOKUP(AO$2,Monitoring_eng!$A$1:$AT$68,Results!$C49,FALSE)=$O49,$S49,"CHYBA")))))</f>
        <v>2</v>
      </c>
    </row>
    <row r="50" spans="1:41" x14ac:dyDescent="0.3">
      <c r="A50" s="22" t="s">
        <v>438</v>
      </c>
      <c r="B50" s="22" t="s">
        <v>195</v>
      </c>
      <c r="C50" s="22">
        <v>49</v>
      </c>
      <c r="D50" s="27" t="s">
        <v>196</v>
      </c>
      <c r="E50" s="27" t="s">
        <v>346</v>
      </c>
      <c r="F50" s="52" t="s">
        <v>435</v>
      </c>
      <c r="G50" s="38">
        <v>2</v>
      </c>
      <c r="H50" s="22" t="s">
        <v>296</v>
      </c>
      <c r="I50" s="22" t="s">
        <v>49</v>
      </c>
      <c r="J50" s="22" t="s">
        <v>295</v>
      </c>
      <c r="K50" s="22" t="s">
        <v>48</v>
      </c>
      <c r="L50" s="22" t="s">
        <v>310</v>
      </c>
      <c r="M50" s="22" t="s">
        <v>95</v>
      </c>
      <c r="N50" s="22" t="s">
        <v>385</v>
      </c>
      <c r="O50" s="22" t="s">
        <v>385</v>
      </c>
      <c r="P50" s="22">
        <f t="shared" si="0"/>
        <v>2</v>
      </c>
      <c r="Q50" s="22">
        <v>0</v>
      </c>
      <c r="R50" s="22">
        <f t="shared" si="1"/>
        <v>1</v>
      </c>
      <c r="S50" s="22" t="s">
        <v>385</v>
      </c>
      <c r="T50" s="22">
        <f>IF(ISBLANK(HLOOKUP(T$2,Monitoring_eng!$A$1:$AT$68,Results!$C50,FALSE)),"",IF(HLOOKUP(T$2,Monitoring_eng!$A$1:$AT$68,Results!$C50,FALSE)=$I50,$P50,IF(HLOOKUP(T$2,Monitoring_eng!$A$1:$AT$68,Results!$C50,FALSE)=$K50,$Q50,IF(HLOOKUP(T$2,Monitoring_eng!$A$1:$AT$68,Results!$C50,FALSE)=$M50,$R50,IF(HLOOKUP(T$2,Monitoring_eng!$A$1:$AT$68,Results!$C50,FALSE)=$O50,$S50,"CHYBA")))))</f>
        <v>2</v>
      </c>
      <c r="U50" s="22">
        <f>IF(ISBLANK(HLOOKUP(U$2,Monitoring_eng!$A$1:$AT$68,Results!$C50,FALSE)),"",IF(HLOOKUP(U$2,Monitoring_eng!$A$1:$AT$68,Results!$C50,FALSE)=$I50,$P50,IF(HLOOKUP(U$2,Monitoring_eng!$A$1:$AT$68,Results!$C50,FALSE)=$K50,$Q50,IF(HLOOKUP(U$2,Monitoring_eng!$A$1:$AT$68,Results!$C50,FALSE)=$M50,$R50,IF(HLOOKUP(U$2,Monitoring_eng!$A$1:$AT$68,Results!$C50,FALSE)=$O50,$S50,"CHYBA")))))</f>
        <v>2</v>
      </c>
      <c r="V50" s="22">
        <f>IF(ISBLANK(HLOOKUP(V$2,Monitoring_eng!$A$1:$AT$68,Results!$C50,FALSE)),"",IF(HLOOKUP(V$2,Monitoring_eng!$A$1:$AT$68,Results!$C50,FALSE)=$I50,$P50,IF(HLOOKUP(V$2,Monitoring_eng!$A$1:$AT$68,Results!$C50,FALSE)=$K50,$Q50,IF(HLOOKUP(V$2,Monitoring_eng!$A$1:$AT$68,Results!$C50,FALSE)=$M50,$R50,IF(HLOOKUP(V$2,Monitoring_eng!$A$1:$AT$68,Results!$C50,FALSE)=$O50,$S50,"CHYBA")))))</f>
        <v>2</v>
      </c>
      <c r="W50" s="22">
        <f>IF(ISBLANK(HLOOKUP(W$2,Monitoring_eng!$A$1:$AT$68,Results!$C50,FALSE)),"",IF(HLOOKUP(W$2,Monitoring_eng!$A$1:$AT$68,Results!$C50,FALSE)=$I50,$P50,IF(HLOOKUP(W$2,Monitoring_eng!$A$1:$AT$68,Results!$C50,FALSE)=$K50,$Q50,IF(HLOOKUP(W$2,Monitoring_eng!$A$1:$AT$68,Results!$C50,FALSE)=$M50,$R50,IF(HLOOKUP(W$2,Monitoring_eng!$A$1:$AT$68,Results!$C50,FALSE)=$O50,$S50,"CHYBA")))))</f>
        <v>0</v>
      </c>
      <c r="X50" s="22">
        <f>IF(ISBLANK(HLOOKUP(X$2,Monitoring_eng!$A$1:$AT$68,Results!$C50,FALSE)),"",IF(HLOOKUP(X$2,Monitoring_eng!$A$1:$AT$68,Results!$C50,FALSE)=$I50,$P50,IF(HLOOKUP(X$2,Monitoring_eng!$A$1:$AT$68,Results!$C50,FALSE)=$K50,$Q50,IF(HLOOKUP(X$2,Monitoring_eng!$A$1:$AT$68,Results!$C50,FALSE)=$M50,$R50,IF(HLOOKUP(X$2,Monitoring_eng!$A$1:$AT$68,Results!$C50,FALSE)=$O50,$S50,"CHYBA")))))</f>
        <v>2</v>
      </c>
      <c r="Y50" s="22">
        <f>IF(ISBLANK(HLOOKUP(Y$2,Monitoring_eng!$A$1:$AT$68,Results!$C50,FALSE)),"",IF(HLOOKUP(Y$2,Monitoring_eng!$A$1:$AT$68,Results!$C50,FALSE)=$I50,$P50,IF(HLOOKUP(Y$2,Monitoring_eng!$A$1:$AT$68,Results!$C50,FALSE)=$K50,$Q50,IF(HLOOKUP(Y$2,Monitoring_eng!$A$1:$AT$68,Results!$C50,FALSE)=$M50,$R50,IF(HLOOKUP(Y$2,Monitoring_eng!$A$1:$AT$68,Results!$C50,FALSE)=$O50,$S50,"CHYBA")))))</f>
        <v>2</v>
      </c>
      <c r="Z50" s="22">
        <f>IF(ISBLANK(HLOOKUP(Z$2,Monitoring_eng!$A$1:$AT$68,Results!$C50,FALSE)),"",IF(HLOOKUP(Z$2,Monitoring_eng!$A$1:$AT$68,Results!$C50,FALSE)=$I50,$P50,IF(HLOOKUP(Z$2,Monitoring_eng!$A$1:$AT$68,Results!$C50,FALSE)=$K50,$Q50,IF(HLOOKUP(Z$2,Monitoring_eng!$A$1:$AT$68,Results!$C50,FALSE)=$M50,$R50,IF(HLOOKUP(Z$2,Monitoring_eng!$A$1:$AT$68,Results!$C50,FALSE)=$O50,$S50,"CHYBA")))))</f>
        <v>2</v>
      </c>
      <c r="AA50" s="22">
        <f>IF(ISBLANK(HLOOKUP(AA$2,Monitoring_eng!$A$1:$AT$68,Results!$C50,FALSE)),"",IF(HLOOKUP(AA$2,Monitoring_eng!$A$1:$AT$68,Results!$C50,FALSE)=$I50,$P50,IF(HLOOKUP(AA$2,Monitoring_eng!$A$1:$AT$68,Results!$C50,FALSE)=$K50,$Q50,IF(HLOOKUP(AA$2,Monitoring_eng!$A$1:$AT$68,Results!$C50,FALSE)=$M50,$R50,IF(HLOOKUP(AA$2,Monitoring_eng!$A$1:$AT$68,Results!$C50,FALSE)=$O50,$S50,"CHYBA")))))</f>
        <v>2</v>
      </c>
      <c r="AB50" s="22">
        <f>IF(ISBLANK(HLOOKUP(AB$2,Monitoring_eng!$A$1:$AT$68,Results!$C50,FALSE)),"",IF(HLOOKUP(AB$2,Monitoring_eng!$A$1:$AT$68,Results!$C50,FALSE)=$I50,$P50,IF(HLOOKUP(AB$2,Monitoring_eng!$A$1:$AT$68,Results!$C50,FALSE)=$K50,$Q50,IF(HLOOKUP(AB$2,Monitoring_eng!$A$1:$AT$68,Results!$C50,FALSE)=$M50,$R50,IF(HLOOKUP(AB$2,Monitoring_eng!$A$1:$AT$68,Results!$C50,FALSE)=$O50,$S50,"CHYBA")))))</f>
        <v>0</v>
      </c>
      <c r="AC50" s="22">
        <f>IF(ISBLANK(HLOOKUP(AC$2,Monitoring_eng!$A$1:$AT$68,Results!$C50,FALSE)),"",IF(HLOOKUP(AC$2,Monitoring_eng!$A$1:$AT$68,Results!$C50,FALSE)=$I50,$P50,IF(HLOOKUP(AC$2,Monitoring_eng!$A$1:$AT$68,Results!$C50,FALSE)=$K50,$Q50,IF(HLOOKUP(AC$2,Monitoring_eng!$A$1:$AT$68,Results!$C50,FALSE)=$M50,$R50,IF(HLOOKUP(AC$2,Monitoring_eng!$A$1:$AT$68,Results!$C50,FALSE)=$O50,$S50,"CHYBA")))))</f>
        <v>2</v>
      </c>
      <c r="AD50" s="22">
        <f>IF(ISBLANK(HLOOKUP(AD$2,Monitoring_eng!$A$1:$AT$68,Results!$C50,FALSE)),"",IF(HLOOKUP(AD$2,Monitoring_eng!$A$1:$AT$68,Results!$C50,FALSE)=$I50,$P50,IF(HLOOKUP(AD$2,Monitoring_eng!$A$1:$AT$68,Results!$C50,FALSE)=$K50,$Q50,IF(HLOOKUP(AD$2,Monitoring_eng!$A$1:$AT$68,Results!$C50,FALSE)=$M50,$R50,IF(HLOOKUP(AD$2,Monitoring_eng!$A$1:$AT$68,Results!$C50,FALSE)=$O50,$S50,"CHYBA")))))</f>
        <v>2</v>
      </c>
      <c r="AE50" s="22">
        <f>IF(ISBLANK(HLOOKUP(AE$2,Monitoring_eng!$A$1:$AT$68,Results!$C50,FALSE)),"",IF(HLOOKUP(AE$2,Monitoring_eng!$A$1:$AT$68,Results!$C50,FALSE)=$I50,$P50,IF(HLOOKUP(AE$2,Monitoring_eng!$A$1:$AT$68,Results!$C50,FALSE)=$K50,$Q50,IF(HLOOKUP(AE$2,Monitoring_eng!$A$1:$AT$68,Results!$C50,FALSE)=$M50,$R50,IF(HLOOKUP(AE$2,Monitoring_eng!$A$1:$AT$68,Results!$C50,FALSE)=$O50,$S50,"CHYBA")))))</f>
        <v>2</v>
      </c>
      <c r="AF50" s="22">
        <f>IF(ISBLANK(HLOOKUP(AF$2,Monitoring_eng!$A$1:$AT$68,Results!$C50,FALSE)),"",IF(HLOOKUP(AF$2,Monitoring_eng!$A$1:$AT$68,Results!$C50,FALSE)=$I50,$P50,IF(HLOOKUP(AF$2,Monitoring_eng!$A$1:$AT$68,Results!$C50,FALSE)=$K50,$Q50,IF(HLOOKUP(AF$2,Monitoring_eng!$A$1:$AT$68,Results!$C50,FALSE)=$M50,$R50,IF(HLOOKUP(AF$2,Monitoring_eng!$A$1:$AT$68,Results!$C50,FALSE)=$O50,$S50,"CHYBA")))))</f>
        <v>0</v>
      </c>
      <c r="AG50" s="22">
        <f>IF(ISBLANK(HLOOKUP(AG$2,Monitoring_eng!$A$1:$AT$68,Results!$C50,FALSE)),"",IF(HLOOKUP(AG$2,Monitoring_eng!$A$1:$AT$68,Results!$C50,FALSE)=$I50,$P50,IF(HLOOKUP(AG$2,Monitoring_eng!$A$1:$AT$68,Results!$C50,FALSE)=$K50,$Q50,IF(HLOOKUP(AG$2,Monitoring_eng!$A$1:$AT$68,Results!$C50,FALSE)=$M50,$R50,IF(HLOOKUP(AG$2,Monitoring_eng!$A$1:$AT$68,Results!$C50,FALSE)=$O50,$S50,"CHYBA")))))</f>
        <v>2</v>
      </c>
      <c r="AH50" s="22">
        <f>IF(ISBLANK(HLOOKUP(AH$2,Monitoring_eng!$A$1:$AT$68,Results!$C50,FALSE)),"",IF(HLOOKUP(AH$2,Monitoring_eng!$A$1:$AT$68,Results!$C50,FALSE)=$I50,$P50,IF(HLOOKUP(AH$2,Monitoring_eng!$A$1:$AT$68,Results!$C50,FALSE)=$K50,$Q50,IF(HLOOKUP(AH$2,Monitoring_eng!$A$1:$AT$68,Results!$C50,FALSE)=$M50,$R50,IF(HLOOKUP(AH$2,Monitoring_eng!$A$1:$AT$68,Results!$C50,FALSE)=$O50,$S50,"CHYBA")))))</f>
        <v>2</v>
      </c>
      <c r="AI50" s="22">
        <f>IF(ISBLANK(HLOOKUP(AI$2,Monitoring_eng!$A$1:$AT$68,Results!$C50,FALSE)),"",IF(HLOOKUP(AI$2,Monitoring_eng!$A$1:$AT$68,Results!$C50,FALSE)=$I50,$P50,IF(HLOOKUP(AI$2,Monitoring_eng!$A$1:$AT$68,Results!$C50,FALSE)=$K50,$Q50,IF(HLOOKUP(AI$2,Monitoring_eng!$A$1:$AT$68,Results!$C50,FALSE)=$M50,$R50,IF(HLOOKUP(AI$2,Monitoring_eng!$A$1:$AT$68,Results!$C50,FALSE)=$O50,$S50,"CHYBA")))))</f>
        <v>2</v>
      </c>
      <c r="AJ50" s="22">
        <f>IF(ISBLANK(HLOOKUP(AJ$2,Monitoring_eng!$A$1:$AT$68,Results!$C50,FALSE)),"",IF(HLOOKUP(AJ$2,Monitoring_eng!$A$1:$AT$68,Results!$C50,FALSE)=$I50,$P50,IF(HLOOKUP(AJ$2,Monitoring_eng!$A$1:$AT$68,Results!$C50,FALSE)=$K50,$Q50,IF(HLOOKUP(AJ$2,Monitoring_eng!$A$1:$AT$68,Results!$C50,FALSE)=$M50,$R50,IF(HLOOKUP(AJ$2,Monitoring_eng!$A$1:$AT$68,Results!$C50,FALSE)=$O50,$S50,"CHYBA")))))</f>
        <v>2</v>
      </c>
      <c r="AK50" s="22">
        <f>IF(ISBLANK(HLOOKUP(AK$2,Monitoring_eng!$A$1:$AT$68,Results!$C50,FALSE)),"",IF(HLOOKUP(AK$2,Monitoring_eng!$A$1:$AT$68,Results!$C50,FALSE)=$I50,$P50,IF(HLOOKUP(AK$2,Monitoring_eng!$A$1:$AT$68,Results!$C50,FALSE)=$K50,$Q50,IF(HLOOKUP(AK$2,Monitoring_eng!$A$1:$AT$68,Results!$C50,FALSE)=$M50,$R50,IF(HLOOKUP(AK$2,Monitoring_eng!$A$1:$AT$68,Results!$C50,FALSE)=$O50,$S50,"CHYBA")))))</f>
        <v>2</v>
      </c>
      <c r="AL50" s="22">
        <f>IF(ISBLANK(HLOOKUP(AL$2,Monitoring_eng!$A$1:$AT$68,Results!$C50,FALSE)),"",IF(HLOOKUP(AL$2,Monitoring_eng!$A$1:$AT$68,Results!$C50,FALSE)=$I50,$P50,IF(HLOOKUP(AL$2,Monitoring_eng!$A$1:$AT$68,Results!$C50,FALSE)=$K50,$Q50,IF(HLOOKUP(AL$2,Monitoring_eng!$A$1:$AT$68,Results!$C50,FALSE)=$M50,$R50,IF(HLOOKUP(AL$2,Monitoring_eng!$A$1:$AT$68,Results!$C50,FALSE)=$O50,$S50,"CHYBA")))))</f>
        <v>2</v>
      </c>
      <c r="AM50" s="22">
        <f>IF(ISBLANK(HLOOKUP(AM$2,Monitoring_eng!$A$1:$AT$68,Results!$C50,FALSE)),"",IF(HLOOKUP(AM$2,Monitoring_eng!$A$1:$AT$68,Results!$C50,FALSE)=$I50,$P50,IF(HLOOKUP(AM$2,Monitoring_eng!$A$1:$AT$68,Results!$C50,FALSE)=$K50,$Q50,IF(HLOOKUP(AM$2,Monitoring_eng!$A$1:$AT$68,Results!$C50,FALSE)=$M50,$R50,IF(HLOOKUP(AM$2,Monitoring_eng!$A$1:$AT$68,Results!$C50,FALSE)=$O50,$S50,"CHYBA")))))</f>
        <v>2</v>
      </c>
      <c r="AN50" s="22">
        <f>IF(ISBLANK(HLOOKUP(AN$2,Monitoring_eng!$A$1:$AT$68,Results!$C50,FALSE)),"",IF(HLOOKUP(AN$2,Monitoring_eng!$A$1:$AT$68,Results!$C50,FALSE)=$I50,$P50,IF(HLOOKUP(AN$2,Monitoring_eng!$A$1:$AT$68,Results!$C50,FALSE)=$K50,$Q50,IF(HLOOKUP(AN$2,Monitoring_eng!$A$1:$AT$68,Results!$C50,FALSE)=$M50,$R50,IF(HLOOKUP(AN$2,Monitoring_eng!$A$1:$AT$68,Results!$C50,FALSE)=$O50,$S50,"CHYBA")))))</f>
        <v>0</v>
      </c>
      <c r="AO50" s="22">
        <f>IF(ISBLANK(HLOOKUP(AO$2,Monitoring_eng!$A$1:$AT$68,Results!$C50,FALSE)),"",IF(HLOOKUP(AO$2,Monitoring_eng!$A$1:$AT$68,Results!$C50,FALSE)=$I50,$P50,IF(HLOOKUP(AO$2,Monitoring_eng!$A$1:$AT$68,Results!$C50,FALSE)=$K50,$Q50,IF(HLOOKUP(AO$2,Monitoring_eng!$A$1:$AT$68,Results!$C50,FALSE)=$M50,$R50,IF(HLOOKUP(AO$2,Monitoring_eng!$A$1:$AT$68,Results!$C50,FALSE)=$O50,$S50,"CHYBA")))))</f>
        <v>2</v>
      </c>
    </row>
    <row r="51" spans="1:41" x14ac:dyDescent="0.3">
      <c r="A51" s="22" t="s">
        <v>439</v>
      </c>
      <c r="B51" s="22" t="s">
        <v>197</v>
      </c>
      <c r="C51" s="22">
        <v>50</v>
      </c>
      <c r="D51" s="27" t="s">
        <v>198</v>
      </c>
      <c r="E51" s="27" t="s">
        <v>347</v>
      </c>
      <c r="F51" s="52" t="s">
        <v>435</v>
      </c>
      <c r="G51" s="38">
        <v>2</v>
      </c>
      <c r="H51" s="22" t="s">
        <v>296</v>
      </c>
      <c r="I51" s="22" t="s">
        <v>49</v>
      </c>
      <c r="J51" s="22" t="s">
        <v>295</v>
      </c>
      <c r="K51" s="22" t="s">
        <v>48</v>
      </c>
      <c r="L51" s="22" t="s">
        <v>310</v>
      </c>
      <c r="M51" s="22" t="s">
        <v>95</v>
      </c>
      <c r="N51" s="22" t="s">
        <v>385</v>
      </c>
      <c r="O51" s="22" t="s">
        <v>385</v>
      </c>
      <c r="P51" s="22">
        <f t="shared" si="0"/>
        <v>2</v>
      </c>
      <c r="Q51" s="22">
        <v>0</v>
      </c>
      <c r="R51" s="22">
        <f t="shared" si="1"/>
        <v>1</v>
      </c>
      <c r="S51" s="22" t="s">
        <v>385</v>
      </c>
      <c r="T51" s="22">
        <f>IF(ISBLANK(HLOOKUP(T$2,Monitoring_eng!$A$1:$AT$68,Results!$C51,FALSE)),"",IF(HLOOKUP(T$2,Monitoring_eng!$A$1:$AT$68,Results!$C51,FALSE)=$I51,$P51,IF(HLOOKUP(T$2,Monitoring_eng!$A$1:$AT$68,Results!$C51,FALSE)=$K51,$Q51,IF(HLOOKUP(T$2,Monitoring_eng!$A$1:$AT$68,Results!$C51,FALSE)=$M51,$R51,IF(HLOOKUP(T$2,Monitoring_eng!$A$1:$AT$68,Results!$C51,FALSE)=$O51,$S51,"CHYBA")))))</f>
        <v>2</v>
      </c>
      <c r="U51" s="22">
        <f>IF(ISBLANK(HLOOKUP(U$2,Monitoring_eng!$A$1:$AT$68,Results!$C51,FALSE)),"",IF(HLOOKUP(U$2,Monitoring_eng!$A$1:$AT$68,Results!$C51,FALSE)=$I51,$P51,IF(HLOOKUP(U$2,Monitoring_eng!$A$1:$AT$68,Results!$C51,FALSE)=$K51,$Q51,IF(HLOOKUP(U$2,Monitoring_eng!$A$1:$AT$68,Results!$C51,FALSE)=$M51,$R51,IF(HLOOKUP(U$2,Monitoring_eng!$A$1:$AT$68,Results!$C51,FALSE)=$O51,$S51,"CHYBA")))))</f>
        <v>2</v>
      </c>
      <c r="V51" s="22">
        <f>IF(ISBLANK(HLOOKUP(V$2,Monitoring_eng!$A$1:$AT$68,Results!$C51,FALSE)),"",IF(HLOOKUP(V$2,Monitoring_eng!$A$1:$AT$68,Results!$C51,FALSE)=$I51,$P51,IF(HLOOKUP(V$2,Monitoring_eng!$A$1:$AT$68,Results!$C51,FALSE)=$K51,$Q51,IF(HLOOKUP(V$2,Monitoring_eng!$A$1:$AT$68,Results!$C51,FALSE)=$M51,$R51,IF(HLOOKUP(V$2,Monitoring_eng!$A$1:$AT$68,Results!$C51,FALSE)=$O51,$S51,"CHYBA")))))</f>
        <v>0</v>
      </c>
      <c r="W51" s="22">
        <f>IF(ISBLANK(HLOOKUP(W$2,Monitoring_eng!$A$1:$AT$68,Results!$C51,FALSE)),"",IF(HLOOKUP(W$2,Monitoring_eng!$A$1:$AT$68,Results!$C51,FALSE)=$I51,$P51,IF(HLOOKUP(W$2,Monitoring_eng!$A$1:$AT$68,Results!$C51,FALSE)=$K51,$Q51,IF(HLOOKUP(W$2,Monitoring_eng!$A$1:$AT$68,Results!$C51,FALSE)=$M51,$R51,IF(HLOOKUP(W$2,Monitoring_eng!$A$1:$AT$68,Results!$C51,FALSE)=$O51,$S51,"CHYBA")))))</f>
        <v>0</v>
      </c>
      <c r="X51" s="22">
        <f>IF(ISBLANK(HLOOKUP(X$2,Monitoring_eng!$A$1:$AT$68,Results!$C51,FALSE)),"",IF(HLOOKUP(X$2,Monitoring_eng!$A$1:$AT$68,Results!$C51,FALSE)=$I51,$P51,IF(HLOOKUP(X$2,Monitoring_eng!$A$1:$AT$68,Results!$C51,FALSE)=$K51,$Q51,IF(HLOOKUP(X$2,Monitoring_eng!$A$1:$AT$68,Results!$C51,FALSE)=$M51,$R51,IF(HLOOKUP(X$2,Monitoring_eng!$A$1:$AT$68,Results!$C51,FALSE)=$O51,$S51,"CHYBA")))))</f>
        <v>0</v>
      </c>
      <c r="Y51" s="22">
        <f>IF(ISBLANK(HLOOKUP(Y$2,Monitoring_eng!$A$1:$AT$68,Results!$C51,FALSE)),"",IF(HLOOKUP(Y$2,Monitoring_eng!$A$1:$AT$68,Results!$C51,FALSE)=$I51,$P51,IF(HLOOKUP(Y$2,Monitoring_eng!$A$1:$AT$68,Results!$C51,FALSE)=$K51,$Q51,IF(HLOOKUP(Y$2,Monitoring_eng!$A$1:$AT$68,Results!$C51,FALSE)=$M51,$R51,IF(HLOOKUP(Y$2,Monitoring_eng!$A$1:$AT$68,Results!$C51,FALSE)=$O51,$S51,"CHYBA")))))</f>
        <v>0</v>
      </c>
      <c r="Z51" s="22">
        <f>IF(ISBLANK(HLOOKUP(Z$2,Monitoring_eng!$A$1:$AT$68,Results!$C51,FALSE)),"",IF(HLOOKUP(Z$2,Monitoring_eng!$A$1:$AT$68,Results!$C51,FALSE)=$I51,$P51,IF(HLOOKUP(Z$2,Monitoring_eng!$A$1:$AT$68,Results!$C51,FALSE)=$K51,$Q51,IF(HLOOKUP(Z$2,Monitoring_eng!$A$1:$AT$68,Results!$C51,FALSE)=$M51,$R51,IF(HLOOKUP(Z$2,Monitoring_eng!$A$1:$AT$68,Results!$C51,FALSE)=$O51,$S51,"CHYBA")))))</f>
        <v>2</v>
      </c>
      <c r="AA51" s="22">
        <f>IF(ISBLANK(HLOOKUP(AA$2,Monitoring_eng!$A$1:$AT$68,Results!$C51,FALSE)),"",IF(HLOOKUP(AA$2,Monitoring_eng!$A$1:$AT$68,Results!$C51,FALSE)=$I51,$P51,IF(HLOOKUP(AA$2,Monitoring_eng!$A$1:$AT$68,Results!$C51,FALSE)=$K51,$Q51,IF(HLOOKUP(AA$2,Monitoring_eng!$A$1:$AT$68,Results!$C51,FALSE)=$M51,$R51,IF(HLOOKUP(AA$2,Monitoring_eng!$A$1:$AT$68,Results!$C51,FALSE)=$O51,$S51,"CHYBA")))))</f>
        <v>0</v>
      </c>
      <c r="AB51" s="22">
        <f>IF(ISBLANK(HLOOKUP(AB$2,Monitoring_eng!$A$1:$AT$68,Results!$C51,FALSE)),"",IF(HLOOKUP(AB$2,Monitoring_eng!$A$1:$AT$68,Results!$C51,FALSE)=$I51,$P51,IF(HLOOKUP(AB$2,Monitoring_eng!$A$1:$AT$68,Results!$C51,FALSE)=$K51,$Q51,IF(HLOOKUP(AB$2,Monitoring_eng!$A$1:$AT$68,Results!$C51,FALSE)=$M51,$R51,IF(HLOOKUP(AB$2,Monitoring_eng!$A$1:$AT$68,Results!$C51,FALSE)=$O51,$S51,"CHYBA")))))</f>
        <v>0</v>
      </c>
      <c r="AC51" s="22">
        <f>IF(ISBLANK(HLOOKUP(AC$2,Monitoring_eng!$A$1:$AT$68,Results!$C51,FALSE)),"",IF(HLOOKUP(AC$2,Monitoring_eng!$A$1:$AT$68,Results!$C51,FALSE)=$I51,$P51,IF(HLOOKUP(AC$2,Monitoring_eng!$A$1:$AT$68,Results!$C51,FALSE)=$K51,$Q51,IF(HLOOKUP(AC$2,Monitoring_eng!$A$1:$AT$68,Results!$C51,FALSE)=$M51,$R51,IF(HLOOKUP(AC$2,Monitoring_eng!$A$1:$AT$68,Results!$C51,FALSE)=$O51,$S51,"CHYBA")))))</f>
        <v>2</v>
      </c>
      <c r="AD51" s="22">
        <f>IF(ISBLANK(HLOOKUP(AD$2,Monitoring_eng!$A$1:$AT$68,Results!$C51,FALSE)),"",IF(HLOOKUP(AD$2,Monitoring_eng!$A$1:$AT$68,Results!$C51,FALSE)=$I51,$P51,IF(HLOOKUP(AD$2,Monitoring_eng!$A$1:$AT$68,Results!$C51,FALSE)=$K51,$Q51,IF(HLOOKUP(AD$2,Monitoring_eng!$A$1:$AT$68,Results!$C51,FALSE)=$M51,$R51,IF(HLOOKUP(AD$2,Monitoring_eng!$A$1:$AT$68,Results!$C51,FALSE)=$O51,$S51,"CHYBA")))))</f>
        <v>0</v>
      </c>
      <c r="AE51" s="22">
        <f>IF(ISBLANK(HLOOKUP(AE$2,Monitoring_eng!$A$1:$AT$68,Results!$C51,FALSE)),"",IF(HLOOKUP(AE$2,Monitoring_eng!$A$1:$AT$68,Results!$C51,FALSE)=$I51,$P51,IF(HLOOKUP(AE$2,Monitoring_eng!$A$1:$AT$68,Results!$C51,FALSE)=$K51,$Q51,IF(HLOOKUP(AE$2,Monitoring_eng!$A$1:$AT$68,Results!$C51,FALSE)=$M51,$R51,IF(HLOOKUP(AE$2,Monitoring_eng!$A$1:$AT$68,Results!$C51,FALSE)=$O51,$S51,"CHYBA")))))</f>
        <v>0</v>
      </c>
      <c r="AF51" s="22">
        <f>IF(ISBLANK(HLOOKUP(AF$2,Monitoring_eng!$A$1:$AT$68,Results!$C51,FALSE)),"",IF(HLOOKUP(AF$2,Monitoring_eng!$A$1:$AT$68,Results!$C51,FALSE)=$I51,$P51,IF(HLOOKUP(AF$2,Monitoring_eng!$A$1:$AT$68,Results!$C51,FALSE)=$K51,$Q51,IF(HLOOKUP(AF$2,Monitoring_eng!$A$1:$AT$68,Results!$C51,FALSE)=$M51,$R51,IF(HLOOKUP(AF$2,Monitoring_eng!$A$1:$AT$68,Results!$C51,FALSE)=$O51,$S51,"CHYBA")))))</f>
        <v>2</v>
      </c>
      <c r="AG51" s="22">
        <f>IF(ISBLANK(HLOOKUP(AG$2,Monitoring_eng!$A$1:$AT$68,Results!$C51,FALSE)),"",IF(HLOOKUP(AG$2,Monitoring_eng!$A$1:$AT$68,Results!$C51,FALSE)=$I51,$P51,IF(HLOOKUP(AG$2,Monitoring_eng!$A$1:$AT$68,Results!$C51,FALSE)=$K51,$Q51,IF(HLOOKUP(AG$2,Monitoring_eng!$A$1:$AT$68,Results!$C51,FALSE)=$M51,$R51,IF(HLOOKUP(AG$2,Monitoring_eng!$A$1:$AT$68,Results!$C51,FALSE)=$O51,$S51,"CHYBA")))))</f>
        <v>0</v>
      </c>
      <c r="AH51" s="22">
        <f>IF(ISBLANK(HLOOKUP(AH$2,Monitoring_eng!$A$1:$AT$68,Results!$C51,FALSE)),"",IF(HLOOKUP(AH$2,Monitoring_eng!$A$1:$AT$68,Results!$C51,FALSE)=$I51,$P51,IF(HLOOKUP(AH$2,Monitoring_eng!$A$1:$AT$68,Results!$C51,FALSE)=$K51,$Q51,IF(HLOOKUP(AH$2,Monitoring_eng!$A$1:$AT$68,Results!$C51,FALSE)=$M51,$R51,IF(HLOOKUP(AH$2,Monitoring_eng!$A$1:$AT$68,Results!$C51,FALSE)=$O51,$S51,"CHYBA")))))</f>
        <v>0</v>
      </c>
      <c r="AI51" s="22">
        <f>IF(ISBLANK(HLOOKUP(AI$2,Monitoring_eng!$A$1:$AT$68,Results!$C51,FALSE)),"",IF(HLOOKUP(AI$2,Monitoring_eng!$A$1:$AT$68,Results!$C51,FALSE)=$I51,$P51,IF(HLOOKUP(AI$2,Monitoring_eng!$A$1:$AT$68,Results!$C51,FALSE)=$K51,$Q51,IF(HLOOKUP(AI$2,Monitoring_eng!$A$1:$AT$68,Results!$C51,FALSE)=$M51,$R51,IF(HLOOKUP(AI$2,Monitoring_eng!$A$1:$AT$68,Results!$C51,FALSE)=$O51,$S51,"CHYBA")))))</f>
        <v>2</v>
      </c>
      <c r="AJ51" s="22">
        <f>IF(ISBLANK(HLOOKUP(AJ$2,Monitoring_eng!$A$1:$AT$68,Results!$C51,FALSE)),"",IF(HLOOKUP(AJ$2,Monitoring_eng!$A$1:$AT$68,Results!$C51,FALSE)=$I51,$P51,IF(HLOOKUP(AJ$2,Monitoring_eng!$A$1:$AT$68,Results!$C51,FALSE)=$K51,$Q51,IF(HLOOKUP(AJ$2,Monitoring_eng!$A$1:$AT$68,Results!$C51,FALSE)=$M51,$R51,IF(HLOOKUP(AJ$2,Monitoring_eng!$A$1:$AT$68,Results!$C51,FALSE)=$O51,$S51,"CHYBA")))))</f>
        <v>0</v>
      </c>
      <c r="AK51" s="22">
        <f>IF(ISBLANK(HLOOKUP(AK$2,Monitoring_eng!$A$1:$AT$68,Results!$C51,FALSE)),"",IF(HLOOKUP(AK$2,Monitoring_eng!$A$1:$AT$68,Results!$C51,FALSE)=$I51,$P51,IF(HLOOKUP(AK$2,Monitoring_eng!$A$1:$AT$68,Results!$C51,FALSE)=$K51,$Q51,IF(HLOOKUP(AK$2,Monitoring_eng!$A$1:$AT$68,Results!$C51,FALSE)=$M51,$R51,IF(HLOOKUP(AK$2,Monitoring_eng!$A$1:$AT$68,Results!$C51,FALSE)=$O51,$S51,"CHYBA")))))</f>
        <v>0</v>
      </c>
      <c r="AL51" s="22">
        <f>IF(ISBLANK(HLOOKUP(AL$2,Monitoring_eng!$A$1:$AT$68,Results!$C51,FALSE)),"",IF(HLOOKUP(AL$2,Monitoring_eng!$A$1:$AT$68,Results!$C51,FALSE)=$I51,$P51,IF(HLOOKUP(AL$2,Monitoring_eng!$A$1:$AT$68,Results!$C51,FALSE)=$K51,$Q51,IF(HLOOKUP(AL$2,Monitoring_eng!$A$1:$AT$68,Results!$C51,FALSE)=$M51,$R51,IF(HLOOKUP(AL$2,Monitoring_eng!$A$1:$AT$68,Results!$C51,FALSE)=$O51,$S51,"CHYBA")))))</f>
        <v>0</v>
      </c>
      <c r="AM51" s="22">
        <f>IF(ISBLANK(HLOOKUP(AM$2,Monitoring_eng!$A$1:$AT$68,Results!$C51,FALSE)),"",IF(HLOOKUP(AM$2,Monitoring_eng!$A$1:$AT$68,Results!$C51,FALSE)=$I51,$P51,IF(HLOOKUP(AM$2,Monitoring_eng!$A$1:$AT$68,Results!$C51,FALSE)=$K51,$Q51,IF(HLOOKUP(AM$2,Monitoring_eng!$A$1:$AT$68,Results!$C51,FALSE)=$M51,$R51,IF(HLOOKUP(AM$2,Monitoring_eng!$A$1:$AT$68,Results!$C51,FALSE)=$O51,$S51,"CHYBA")))))</f>
        <v>0</v>
      </c>
      <c r="AN51" s="22">
        <f>IF(ISBLANK(HLOOKUP(AN$2,Monitoring_eng!$A$1:$AT$68,Results!$C51,FALSE)),"",IF(HLOOKUP(AN$2,Monitoring_eng!$A$1:$AT$68,Results!$C51,FALSE)=$I51,$P51,IF(HLOOKUP(AN$2,Monitoring_eng!$A$1:$AT$68,Results!$C51,FALSE)=$K51,$Q51,IF(HLOOKUP(AN$2,Monitoring_eng!$A$1:$AT$68,Results!$C51,FALSE)=$M51,$R51,IF(HLOOKUP(AN$2,Monitoring_eng!$A$1:$AT$68,Results!$C51,FALSE)=$O51,$S51,"CHYBA")))))</f>
        <v>0</v>
      </c>
      <c r="AO51" s="22">
        <f>IF(ISBLANK(HLOOKUP(AO$2,Monitoring_eng!$A$1:$AT$68,Results!$C51,FALSE)),"",IF(HLOOKUP(AO$2,Monitoring_eng!$A$1:$AT$68,Results!$C51,FALSE)=$I51,$P51,IF(HLOOKUP(AO$2,Monitoring_eng!$A$1:$AT$68,Results!$C51,FALSE)=$K51,$Q51,IF(HLOOKUP(AO$2,Monitoring_eng!$A$1:$AT$68,Results!$C51,FALSE)=$M51,$R51,IF(HLOOKUP(AO$2,Monitoring_eng!$A$1:$AT$68,Results!$C51,FALSE)=$O51,$S51,"CHYBA")))))</f>
        <v>2</v>
      </c>
    </row>
    <row r="52" spans="1:41" x14ac:dyDescent="0.3">
      <c r="A52" s="22" t="s">
        <v>440</v>
      </c>
      <c r="B52" s="22" t="s">
        <v>199</v>
      </c>
      <c r="C52" s="22">
        <v>51</v>
      </c>
      <c r="D52" s="27" t="s">
        <v>200</v>
      </c>
      <c r="E52" s="27" t="s">
        <v>348</v>
      </c>
      <c r="F52" s="52" t="s">
        <v>435</v>
      </c>
      <c r="G52" s="38">
        <v>2</v>
      </c>
      <c r="H52" s="22" t="s">
        <v>296</v>
      </c>
      <c r="I52" s="22" t="s">
        <v>49</v>
      </c>
      <c r="J52" s="22" t="s">
        <v>295</v>
      </c>
      <c r="K52" s="22" t="s">
        <v>48</v>
      </c>
      <c r="L52" s="22" t="s">
        <v>310</v>
      </c>
      <c r="M52" s="22" t="s">
        <v>95</v>
      </c>
      <c r="N52" s="22" t="s">
        <v>385</v>
      </c>
      <c r="O52" s="22" t="s">
        <v>385</v>
      </c>
      <c r="P52" s="22">
        <f t="shared" si="0"/>
        <v>2</v>
      </c>
      <c r="Q52" s="22">
        <v>0</v>
      </c>
      <c r="R52" s="22">
        <f t="shared" si="1"/>
        <v>1</v>
      </c>
      <c r="S52" s="22" t="s">
        <v>385</v>
      </c>
      <c r="T52" s="22">
        <f>IF(ISBLANK(HLOOKUP(T$2,Monitoring_eng!$A$1:$AT$68,Results!$C52,FALSE)),"",IF(HLOOKUP(T$2,Monitoring_eng!$A$1:$AT$68,Results!$C52,FALSE)=$I52,$P52,IF(HLOOKUP(T$2,Monitoring_eng!$A$1:$AT$68,Results!$C52,FALSE)=$K52,$Q52,IF(HLOOKUP(T$2,Monitoring_eng!$A$1:$AT$68,Results!$C52,FALSE)=$M52,$R52,IF(HLOOKUP(T$2,Monitoring_eng!$A$1:$AT$68,Results!$C52,FALSE)=$O52,$S52,"CHYBA")))))</f>
        <v>0</v>
      </c>
      <c r="U52" s="22">
        <f>IF(ISBLANK(HLOOKUP(U$2,Monitoring_eng!$A$1:$AT$68,Results!$C52,FALSE)),"",IF(HLOOKUP(U$2,Monitoring_eng!$A$1:$AT$68,Results!$C52,FALSE)=$I52,$P52,IF(HLOOKUP(U$2,Monitoring_eng!$A$1:$AT$68,Results!$C52,FALSE)=$K52,$Q52,IF(HLOOKUP(U$2,Monitoring_eng!$A$1:$AT$68,Results!$C52,FALSE)=$M52,$R52,IF(HLOOKUP(U$2,Monitoring_eng!$A$1:$AT$68,Results!$C52,FALSE)=$O52,$S52,"CHYBA")))))</f>
        <v>2</v>
      </c>
      <c r="V52" s="22">
        <f>IF(ISBLANK(HLOOKUP(V$2,Monitoring_eng!$A$1:$AT$68,Results!$C52,FALSE)),"",IF(HLOOKUP(V$2,Monitoring_eng!$A$1:$AT$68,Results!$C52,FALSE)=$I52,$P52,IF(HLOOKUP(V$2,Monitoring_eng!$A$1:$AT$68,Results!$C52,FALSE)=$K52,$Q52,IF(HLOOKUP(V$2,Monitoring_eng!$A$1:$AT$68,Results!$C52,FALSE)=$M52,$R52,IF(HLOOKUP(V$2,Monitoring_eng!$A$1:$AT$68,Results!$C52,FALSE)=$O52,$S52,"CHYBA")))))</f>
        <v>0</v>
      </c>
      <c r="W52" s="22">
        <f>IF(ISBLANK(HLOOKUP(W$2,Monitoring_eng!$A$1:$AT$68,Results!$C52,FALSE)),"",IF(HLOOKUP(W$2,Monitoring_eng!$A$1:$AT$68,Results!$C52,FALSE)=$I52,$P52,IF(HLOOKUP(W$2,Monitoring_eng!$A$1:$AT$68,Results!$C52,FALSE)=$K52,$Q52,IF(HLOOKUP(W$2,Monitoring_eng!$A$1:$AT$68,Results!$C52,FALSE)=$M52,$R52,IF(HLOOKUP(W$2,Monitoring_eng!$A$1:$AT$68,Results!$C52,FALSE)=$O52,$S52,"CHYBA")))))</f>
        <v>0</v>
      </c>
      <c r="X52" s="22">
        <f>IF(ISBLANK(HLOOKUP(X$2,Monitoring_eng!$A$1:$AT$68,Results!$C52,FALSE)),"",IF(HLOOKUP(X$2,Monitoring_eng!$A$1:$AT$68,Results!$C52,FALSE)=$I52,$P52,IF(HLOOKUP(X$2,Monitoring_eng!$A$1:$AT$68,Results!$C52,FALSE)=$K52,$Q52,IF(HLOOKUP(X$2,Monitoring_eng!$A$1:$AT$68,Results!$C52,FALSE)=$M52,$R52,IF(HLOOKUP(X$2,Monitoring_eng!$A$1:$AT$68,Results!$C52,FALSE)=$O52,$S52,"CHYBA")))))</f>
        <v>0</v>
      </c>
      <c r="Y52" s="22">
        <f>IF(ISBLANK(HLOOKUP(Y$2,Monitoring_eng!$A$1:$AT$68,Results!$C52,FALSE)),"",IF(HLOOKUP(Y$2,Monitoring_eng!$A$1:$AT$68,Results!$C52,FALSE)=$I52,$P52,IF(HLOOKUP(Y$2,Monitoring_eng!$A$1:$AT$68,Results!$C52,FALSE)=$K52,$Q52,IF(HLOOKUP(Y$2,Monitoring_eng!$A$1:$AT$68,Results!$C52,FALSE)=$M52,$R52,IF(HLOOKUP(Y$2,Monitoring_eng!$A$1:$AT$68,Results!$C52,FALSE)=$O52,$S52,"CHYBA")))))</f>
        <v>0</v>
      </c>
      <c r="Z52" s="22">
        <f>IF(ISBLANK(HLOOKUP(Z$2,Monitoring_eng!$A$1:$AT$68,Results!$C52,FALSE)),"",IF(HLOOKUP(Z$2,Monitoring_eng!$A$1:$AT$68,Results!$C52,FALSE)=$I52,$P52,IF(HLOOKUP(Z$2,Monitoring_eng!$A$1:$AT$68,Results!$C52,FALSE)=$K52,$Q52,IF(HLOOKUP(Z$2,Monitoring_eng!$A$1:$AT$68,Results!$C52,FALSE)=$M52,$R52,IF(HLOOKUP(Z$2,Monitoring_eng!$A$1:$AT$68,Results!$C52,FALSE)=$O52,$S52,"CHYBA")))))</f>
        <v>2</v>
      </c>
      <c r="AA52" s="22">
        <f>IF(ISBLANK(HLOOKUP(AA$2,Monitoring_eng!$A$1:$AT$68,Results!$C52,FALSE)),"",IF(HLOOKUP(AA$2,Monitoring_eng!$A$1:$AT$68,Results!$C52,FALSE)=$I52,$P52,IF(HLOOKUP(AA$2,Monitoring_eng!$A$1:$AT$68,Results!$C52,FALSE)=$K52,$Q52,IF(HLOOKUP(AA$2,Monitoring_eng!$A$1:$AT$68,Results!$C52,FALSE)=$M52,$R52,IF(HLOOKUP(AA$2,Monitoring_eng!$A$1:$AT$68,Results!$C52,FALSE)=$O52,$S52,"CHYBA")))))</f>
        <v>0</v>
      </c>
      <c r="AB52" s="22">
        <f>IF(ISBLANK(HLOOKUP(AB$2,Monitoring_eng!$A$1:$AT$68,Results!$C52,FALSE)),"",IF(HLOOKUP(AB$2,Monitoring_eng!$A$1:$AT$68,Results!$C52,FALSE)=$I52,$P52,IF(HLOOKUP(AB$2,Monitoring_eng!$A$1:$AT$68,Results!$C52,FALSE)=$K52,$Q52,IF(HLOOKUP(AB$2,Monitoring_eng!$A$1:$AT$68,Results!$C52,FALSE)=$M52,$R52,IF(HLOOKUP(AB$2,Monitoring_eng!$A$1:$AT$68,Results!$C52,FALSE)=$O52,$S52,"CHYBA")))))</f>
        <v>0</v>
      </c>
      <c r="AC52" s="22">
        <f>IF(ISBLANK(HLOOKUP(AC$2,Monitoring_eng!$A$1:$AT$68,Results!$C52,FALSE)),"",IF(HLOOKUP(AC$2,Monitoring_eng!$A$1:$AT$68,Results!$C52,FALSE)=$I52,$P52,IF(HLOOKUP(AC$2,Monitoring_eng!$A$1:$AT$68,Results!$C52,FALSE)=$K52,$Q52,IF(HLOOKUP(AC$2,Monitoring_eng!$A$1:$AT$68,Results!$C52,FALSE)=$M52,$R52,IF(HLOOKUP(AC$2,Monitoring_eng!$A$1:$AT$68,Results!$C52,FALSE)=$O52,$S52,"CHYBA")))))</f>
        <v>2</v>
      </c>
      <c r="AD52" s="22">
        <f>IF(ISBLANK(HLOOKUP(AD$2,Monitoring_eng!$A$1:$AT$68,Results!$C52,FALSE)),"",IF(HLOOKUP(AD$2,Monitoring_eng!$A$1:$AT$68,Results!$C52,FALSE)=$I52,$P52,IF(HLOOKUP(AD$2,Monitoring_eng!$A$1:$AT$68,Results!$C52,FALSE)=$K52,$Q52,IF(HLOOKUP(AD$2,Monitoring_eng!$A$1:$AT$68,Results!$C52,FALSE)=$M52,$R52,IF(HLOOKUP(AD$2,Monitoring_eng!$A$1:$AT$68,Results!$C52,FALSE)=$O52,$S52,"CHYBA")))))</f>
        <v>0</v>
      </c>
      <c r="AE52" s="22">
        <f>IF(ISBLANK(HLOOKUP(AE$2,Monitoring_eng!$A$1:$AT$68,Results!$C52,FALSE)),"",IF(HLOOKUP(AE$2,Monitoring_eng!$A$1:$AT$68,Results!$C52,FALSE)=$I52,$P52,IF(HLOOKUP(AE$2,Monitoring_eng!$A$1:$AT$68,Results!$C52,FALSE)=$K52,$Q52,IF(HLOOKUP(AE$2,Monitoring_eng!$A$1:$AT$68,Results!$C52,FALSE)=$M52,$R52,IF(HLOOKUP(AE$2,Monitoring_eng!$A$1:$AT$68,Results!$C52,FALSE)=$O52,$S52,"CHYBA")))))</f>
        <v>0</v>
      </c>
      <c r="AF52" s="22">
        <f>IF(ISBLANK(HLOOKUP(AF$2,Monitoring_eng!$A$1:$AT$68,Results!$C52,FALSE)),"",IF(HLOOKUP(AF$2,Monitoring_eng!$A$1:$AT$68,Results!$C52,FALSE)=$I52,$P52,IF(HLOOKUP(AF$2,Monitoring_eng!$A$1:$AT$68,Results!$C52,FALSE)=$K52,$Q52,IF(HLOOKUP(AF$2,Monitoring_eng!$A$1:$AT$68,Results!$C52,FALSE)=$M52,$R52,IF(HLOOKUP(AF$2,Monitoring_eng!$A$1:$AT$68,Results!$C52,FALSE)=$O52,$S52,"CHYBA")))))</f>
        <v>0</v>
      </c>
      <c r="AG52" s="22">
        <f>IF(ISBLANK(HLOOKUP(AG$2,Monitoring_eng!$A$1:$AT$68,Results!$C52,FALSE)),"",IF(HLOOKUP(AG$2,Monitoring_eng!$A$1:$AT$68,Results!$C52,FALSE)=$I52,$P52,IF(HLOOKUP(AG$2,Monitoring_eng!$A$1:$AT$68,Results!$C52,FALSE)=$K52,$Q52,IF(HLOOKUP(AG$2,Monitoring_eng!$A$1:$AT$68,Results!$C52,FALSE)=$M52,$R52,IF(HLOOKUP(AG$2,Monitoring_eng!$A$1:$AT$68,Results!$C52,FALSE)=$O52,$S52,"CHYBA")))))</f>
        <v>2</v>
      </c>
      <c r="AH52" s="22">
        <f>IF(ISBLANK(HLOOKUP(AH$2,Monitoring_eng!$A$1:$AT$68,Results!$C52,FALSE)),"",IF(HLOOKUP(AH$2,Monitoring_eng!$A$1:$AT$68,Results!$C52,FALSE)=$I52,$P52,IF(HLOOKUP(AH$2,Monitoring_eng!$A$1:$AT$68,Results!$C52,FALSE)=$K52,$Q52,IF(HLOOKUP(AH$2,Monitoring_eng!$A$1:$AT$68,Results!$C52,FALSE)=$M52,$R52,IF(HLOOKUP(AH$2,Monitoring_eng!$A$1:$AT$68,Results!$C52,FALSE)=$O52,$S52,"CHYBA")))))</f>
        <v>0</v>
      </c>
      <c r="AI52" s="22">
        <f>IF(ISBLANK(HLOOKUP(AI$2,Monitoring_eng!$A$1:$AT$68,Results!$C52,FALSE)),"",IF(HLOOKUP(AI$2,Monitoring_eng!$A$1:$AT$68,Results!$C52,FALSE)=$I52,$P52,IF(HLOOKUP(AI$2,Monitoring_eng!$A$1:$AT$68,Results!$C52,FALSE)=$K52,$Q52,IF(HLOOKUP(AI$2,Monitoring_eng!$A$1:$AT$68,Results!$C52,FALSE)=$M52,$R52,IF(HLOOKUP(AI$2,Monitoring_eng!$A$1:$AT$68,Results!$C52,FALSE)=$O52,$S52,"CHYBA")))))</f>
        <v>0</v>
      </c>
      <c r="AJ52" s="22">
        <f>IF(ISBLANK(HLOOKUP(AJ$2,Monitoring_eng!$A$1:$AT$68,Results!$C52,FALSE)),"",IF(HLOOKUP(AJ$2,Monitoring_eng!$A$1:$AT$68,Results!$C52,FALSE)=$I52,$P52,IF(HLOOKUP(AJ$2,Monitoring_eng!$A$1:$AT$68,Results!$C52,FALSE)=$K52,$Q52,IF(HLOOKUP(AJ$2,Monitoring_eng!$A$1:$AT$68,Results!$C52,FALSE)=$M52,$R52,IF(HLOOKUP(AJ$2,Monitoring_eng!$A$1:$AT$68,Results!$C52,FALSE)=$O52,$S52,"CHYBA")))))</f>
        <v>0</v>
      </c>
      <c r="AK52" s="22">
        <f>IF(ISBLANK(HLOOKUP(AK$2,Monitoring_eng!$A$1:$AT$68,Results!$C52,FALSE)),"",IF(HLOOKUP(AK$2,Monitoring_eng!$A$1:$AT$68,Results!$C52,FALSE)=$I52,$P52,IF(HLOOKUP(AK$2,Monitoring_eng!$A$1:$AT$68,Results!$C52,FALSE)=$K52,$Q52,IF(HLOOKUP(AK$2,Monitoring_eng!$A$1:$AT$68,Results!$C52,FALSE)=$M52,$R52,IF(HLOOKUP(AK$2,Monitoring_eng!$A$1:$AT$68,Results!$C52,FALSE)=$O52,$S52,"CHYBA")))))</f>
        <v>0</v>
      </c>
      <c r="AL52" s="22">
        <f>IF(ISBLANK(HLOOKUP(AL$2,Monitoring_eng!$A$1:$AT$68,Results!$C52,FALSE)),"",IF(HLOOKUP(AL$2,Monitoring_eng!$A$1:$AT$68,Results!$C52,FALSE)=$I52,$P52,IF(HLOOKUP(AL$2,Monitoring_eng!$A$1:$AT$68,Results!$C52,FALSE)=$K52,$Q52,IF(HLOOKUP(AL$2,Monitoring_eng!$A$1:$AT$68,Results!$C52,FALSE)=$M52,$R52,IF(HLOOKUP(AL$2,Monitoring_eng!$A$1:$AT$68,Results!$C52,FALSE)=$O52,$S52,"CHYBA")))))</f>
        <v>0</v>
      </c>
      <c r="AM52" s="22">
        <f>IF(ISBLANK(HLOOKUP(AM$2,Monitoring_eng!$A$1:$AT$68,Results!$C52,FALSE)),"",IF(HLOOKUP(AM$2,Monitoring_eng!$A$1:$AT$68,Results!$C52,FALSE)=$I52,$P52,IF(HLOOKUP(AM$2,Monitoring_eng!$A$1:$AT$68,Results!$C52,FALSE)=$K52,$Q52,IF(HLOOKUP(AM$2,Monitoring_eng!$A$1:$AT$68,Results!$C52,FALSE)=$M52,$R52,IF(HLOOKUP(AM$2,Monitoring_eng!$A$1:$AT$68,Results!$C52,FALSE)=$O52,$S52,"CHYBA")))))</f>
        <v>0</v>
      </c>
      <c r="AN52" s="22">
        <f>IF(ISBLANK(HLOOKUP(AN$2,Monitoring_eng!$A$1:$AT$68,Results!$C52,FALSE)),"",IF(HLOOKUP(AN$2,Monitoring_eng!$A$1:$AT$68,Results!$C52,FALSE)=$I52,$P52,IF(HLOOKUP(AN$2,Monitoring_eng!$A$1:$AT$68,Results!$C52,FALSE)=$K52,$Q52,IF(HLOOKUP(AN$2,Monitoring_eng!$A$1:$AT$68,Results!$C52,FALSE)=$M52,$R52,IF(HLOOKUP(AN$2,Monitoring_eng!$A$1:$AT$68,Results!$C52,FALSE)=$O52,$S52,"CHYBA")))))</f>
        <v>2</v>
      </c>
      <c r="AO52" s="22">
        <f>IF(ISBLANK(HLOOKUP(AO$2,Monitoring_eng!$A$1:$AT$68,Results!$C52,FALSE)),"",IF(HLOOKUP(AO$2,Monitoring_eng!$A$1:$AT$68,Results!$C52,FALSE)=$I52,$P52,IF(HLOOKUP(AO$2,Monitoring_eng!$A$1:$AT$68,Results!$C52,FALSE)=$K52,$Q52,IF(HLOOKUP(AO$2,Monitoring_eng!$A$1:$AT$68,Results!$C52,FALSE)=$M52,$R52,IF(HLOOKUP(AO$2,Monitoring_eng!$A$1:$AT$68,Results!$C52,FALSE)=$O52,$S52,"CHYBA")))))</f>
        <v>2</v>
      </c>
    </row>
    <row r="53" spans="1:41" x14ac:dyDescent="0.3">
      <c r="A53" s="22" t="s">
        <v>441</v>
      </c>
      <c r="B53" s="22" t="s">
        <v>201</v>
      </c>
      <c r="C53" s="22">
        <v>52</v>
      </c>
      <c r="D53" s="27" t="s">
        <v>442</v>
      </c>
      <c r="E53" s="27" t="s">
        <v>349</v>
      </c>
      <c r="F53" s="52" t="s">
        <v>435</v>
      </c>
      <c r="G53" s="38">
        <v>3</v>
      </c>
      <c r="H53" s="22" t="s">
        <v>296</v>
      </c>
      <c r="I53" s="22" t="s">
        <v>49</v>
      </c>
      <c r="J53" s="22" t="s">
        <v>295</v>
      </c>
      <c r="K53" s="22" t="s">
        <v>48</v>
      </c>
      <c r="L53" s="22" t="s">
        <v>310</v>
      </c>
      <c r="M53" s="22" t="s">
        <v>95</v>
      </c>
      <c r="N53" s="22" t="s">
        <v>385</v>
      </c>
      <c r="O53" s="22" t="s">
        <v>385</v>
      </c>
      <c r="P53" s="22">
        <f t="shared" si="0"/>
        <v>3</v>
      </c>
      <c r="Q53" s="22">
        <v>0</v>
      </c>
      <c r="R53" s="22">
        <f t="shared" si="1"/>
        <v>1.5</v>
      </c>
      <c r="S53" s="22" t="s">
        <v>385</v>
      </c>
      <c r="T53" s="22">
        <f>IF(ISBLANK(HLOOKUP(T$2,Monitoring_eng!$A$1:$AT$68,Results!$C53,FALSE)),"",IF(HLOOKUP(T$2,Monitoring_eng!$A$1:$AT$68,Results!$C53,FALSE)=$I53,$P53,IF(HLOOKUP(T$2,Monitoring_eng!$A$1:$AT$68,Results!$C53,FALSE)=$K53,$Q53,IF(HLOOKUP(T$2,Monitoring_eng!$A$1:$AT$68,Results!$C53,FALSE)=$M53,$R53,IF(HLOOKUP(T$2,Monitoring_eng!$A$1:$AT$68,Results!$C53,FALSE)=$O53,$S53,"CHYBA")))))</f>
        <v>3</v>
      </c>
      <c r="U53" s="22">
        <f>IF(ISBLANK(HLOOKUP(U$2,Monitoring_eng!$A$1:$AT$68,Results!$C53,FALSE)),"",IF(HLOOKUP(U$2,Monitoring_eng!$A$1:$AT$68,Results!$C53,FALSE)=$I53,$P53,IF(HLOOKUP(U$2,Monitoring_eng!$A$1:$AT$68,Results!$C53,FALSE)=$K53,$Q53,IF(HLOOKUP(U$2,Monitoring_eng!$A$1:$AT$68,Results!$C53,FALSE)=$M53,$R53,IF(HLOOKUP(U$2,Monitoring_eng!$A$1:$AT$68,Results!$C53,FALSE)=$O53,$S53,"CHYBA")))))</f>
        <v>3</v>
      </c>
      <c r="V53" s="22">
        <f>IF(ISBLANK(HLOOKUP(V$2,Monitoring_eng!$A$1:$AT$68,Results!$C53,FALSE)),"",IF(HLOOKUP(V$2,Monitoring_eng!$A$1:$AT$68,Results!$C53,FALSE)=$I53,$P53,IF(HLOOKUP(V$2,Monitoring_eng!$A$1:$AT$68,Results!$C53,FALSE)=$K53,$Q53,IF(HLOOKUP(V$2,Monitoring_eng!$A$1:$AT$68,Results!$C53,FALSE)=$M53,$R53,IF(HLOOKUP(V$2,Monitoring_eng!$A$1:$AT$68,Results!$C53,FALSE)=$O53,$S53,"CHYBA")))))</f>
        <v>0</v>
      </c>
      <c r="W53" s="22">
        <f>IF(ISBLANK(HLOOKUP(W$2,Monitoring_eng!$A$1:$AT$68,Results!$C53,FALSE)),"",IF(HLOOKUP(W$2,Monitoring_eng!$A$1:$AT$68,Results!$C53,FALSE)=$I53,$P53,IF(HLOOKUP(W$2,Monitoring_eng!$A$1:$AT$68,Results!$C53,FALSE)=$K53,$Q53,IF(HLOOKUP(W$2,Monitoring_eng!$A$1:$AT$68,Results!$C53,FALSE)=$M53,$R53,IF(HLOOKUP(W$2,Monitoring_eng!$A$1:$AT$68,Results!$C53,FALSE)=$O53,$S53,"CHYBA")))))</f>
        <v>0</v>
      </c>
      <c r="X53" s="22">
        <f>IF(ISBLANK(HLOOKUP(X$2,Monitoring_eng!$A$1:$AT$68,Results!$C53,FALSE)),"",IF(HLOOKUP(X$2,Monitoring_eng!$A$1:$AT$68,Results!$C53,FALSE)=$I53,$P53,IF(HLOOKUP(X$2,Monitoring_eng!$A$1:$AT$68,Results!$C53,FALSE)=$K53,$Q53,IF(HLOOKUP(X$2,Monitoring_eng!$A$1:$AT$68,Results!$C53,FALSE)=$M53,$R53,IF(HLOOKUP(X$2,Monitoring_eng!$A$1:$AT$68,Results!$C53,FALSE)=$O53,$S53,"CHYBA")))))</f>
        <v>0</v>
      </c>
      <c r="Y53" s="22">
        <f>IF(ISBLANK(HLOOKUP(Y$2,Monitoring_eng!$A$1:$AT$68,Results!$C53,FALSE)),"",IF(HLOOKUP(Y$2,Monitoring_eng!$A$1:$AT$68,Results!$C53,FALSE)=$I53,$P53,IF(HLOOKUP(Y$2,Monitoring_eng!$A$1:$AT$68,Results!$C53,FALSE)=$K53,$Q53,IF(HLOOKUP(Y$2,Monitoring_eng!$A$1:$AT$68,Results!$C53,FALSE)=$M53,$R53,IF(HLOOKUP(Y$2,Monitoring_eng!$A$1:$AT$68,Results!$C53,FALSE)=$O53,$S53,"CHYBA")))))</f>
        <v>0</v>
      </c>
      <c r="Z53" s="22">
        <f>IF(ISBLANK(HLOOKUP(Z$2,Monitoring_eng!$A$1:$AT$68,Results!$C53,FALSE)),"",IF(HLOOKUP(Z$2,Monitoring_eng!$A$1:$AT$68,Results!$C53,FALSE)=$I53,$P53,IF(HLOOKUP(Z$2,Monitoring_eng!$A$1:$AT$68,Results!$C53,FALSE)=$K53,$Q53,IF(HLOOKUP(Z$2,Monitoring_eng!$A$1:$AT$68,Results!$C53,FALSE)=$M53,$R53,IF(HLOOKUP(Z$2,Monitoring_eng!$A$1:$AT$68,Results!$C53,FALSE)=$O53,$S53,"CHYBA")))))</f>
        <v>0</v>
      </c>
      <c r="AA53" s="22">
        <f>IF(ISBLANK(HLOOKUP(AA$2,Monitoring_eng!$A$1:$AT$68,Results!$C53,FALSE)),"",IF(HLOOKUP(AA$2,Monitoring_eng!$A$1:$AT$68,Results!$C53,FALSE)=$I53,$P53,IF(HLOOKUP(AA$2,Monitoring_eng!$A$1:$AT$68,Results!$C53,FALSE)=$K53,$Q53,IF(HLOOKUP(AA$2,Monitoring_eng!$A$1:$AT$68,Results!$C53,FALSE)=$M53,$R53,IF(HLOOKUP(AA$2,Monitoring_eng!$A$1:$AT$68,Results!$C53,FALSE)=$O53,$S53,"CHYBA")))))</f>
        <v>0</v>
      </c>
      <c r="AB53" s="22">
        <f>IF(ISBLANK(HLOOKUP(AB$2,Monitoring_eng!$A$1:$AT$68,Results!$C53,FALSE)),"",IF(HLOOKUP(AB$2,Monitoring_eng!$A$1:$AT$68,Results!$C53,FALSE)=$I53,$P53,IF(HLOOKUP(AB$2,Monitoring_eng!$A$1:$AT$68,Results!$C53,FALSE)=$K53,$Q53,IF(HLOOKUP(AB$2,Monitoring_eng!$A$1:$AT$68,Results!$C53,FALSE)=$M53,$R53,IF(HLOOKUP(AB$2,Monitoring_eng!$A$1:$AT$68,Results!$C53,FALSE)=$O53,$S53,"CHYBA")))))</f>
        <v>0</v>
      </c>
      <c r="AC53" s="22">
        <f>IF(ISBLANK(HLOOKUP(AC$2,Monitoring_eng!$A$1:$AT$68,Results!$C53,FALSE)),"",IF(HLOOKUP(AC$2,Monitoring_eng!$A$1:$AT$68,Results!$C53,FALSE)=$I53,$P53,IF(HLOOKUP(AC$2,Monitoring_eng!$A$1:$AT$68,Results!$C53,FALSE)=$K53,$Q53,IF(HLOOKUP(AC$2,Monitoring_eng!$A$1:$AT$68,Results!$C53,FALSE)=$M53,$R53,IF(HLOOKUP(AC$2,Monitoring_eng!$A$1:$AT$68,Results!$C53,FALSE)=$O53,$S53,"CHYBA")))))</f>
        <v>3</v>
      </c>
      <c r="AD53" s="22">
        <f>IF(ISBLANK(HLOOKUP(AD$2,Monitoring_eng!$A$1:$AT$68,Results!$C53,FALSE)),"",IF(HLOOKUP(AD$2,Monitoring_eng!$A$1:$AT$68,Results!$C53,FALSE)=$I53,$P53,IF(HLOOKUP(AD$2,Monitoring_eng!$A$1:$AT$68,Results!$C53,FALSE)=$K53,$Q53,IF(HLOOKUP(AD$2,Monitoring_eng!$A$1:$AT$68,Results!$C53,FALSE)=$M53,$R53,IF(HLOOKUP(AD$2,Monitoring_eng!$A$1:$AT$68,Results!$C53,FALSE)=$O53,$S53,"CHYBA")))))</f>
        <v>0</v>
      </c>
      <c r="AE53" s="22">
        <f>IF(ISBLANK(HLOOKUP(AE$2,Monitoring_eng!$A$1:$AT$68,Results!$C53,FALSE)),"",IF(HLOOKUP(AE$2,Monitoring_eng!$A$1:$AT$68,Results!$C53,FALSE)=$I53,$P53,IF(HLOOKUP(AE$2,Monitoring_eng!$A$1:$AT$68,Results!$C53,FALSE)=$K53,$Q53,IF(HLOOKUP(AE$2,Monitoring_eng!$A$1:$AT$68,Results!$C53,FALSE)=$M53,$R53,IF(HLOOKUP(AE$2,Monitoring_eng!$A$1:$AT$68,Results!$C53,FALSE)=$O53,$S53,"CHYBA")))))</f>
        <v>0</v>
      </c>
      <c r="AF53" s="22">
        <f>IF(ISBLANK(HLOOKUP(AF$2,Monitoring_eng!$A$1:$AT$68,Results!$C53,FALSE)),"",IF(HLOOKUP(AF$2,Monitoring_eng!$A$1:$AT$68,Results!$C53,FALSE)=$I53,$P53,IF(HLOOKUP(AF$2,Monitoring_eng!$A$1:$AT$68,Results!$C53,FALSE)=$K53,$Q53,IF(HLOOKUP(AF$2,Monitoring_eng!$A$1:$AT$68,Results!$C53,FALSE)=$M53,$R53,IF(HLOOKUP(AF$2,Monitoring_eng!$A$1:$AT$68,Results!$C53,FALSE)=$O53,$S53,"CHYBA")))))</f>
        <v>3</v>
      </c>
      <c r="AG53" s="22">
        <f>IF(ISBLANK(HLOOKUP(AG$2,Monitoring_eng!$A$1:$AT$68,Results!$C53,FALSE)),"",IF(HLOOKUP(AG$2,Monitoring_eng!$A$1:$AT$68,Results!$C53,FALSE)=$I53,$P53,IF(HLOOKUP(AG$2,Monitoring_eng!$A$1:$AT$68,Results!$C53,FALSE)=$K53,$Q53,IF(HLOOKUP(AG$2,Monitoring_eng!$A$1:$AT$68,Results!$C53,FALSE)=$M53,$R53,IF(HLOOKUP(AG$2,Monitoring_eng!$A$1:$AT$68,Results!$C53,FALSE)=$O53,$S53,"CHYBA")))))</f>
        <v>3</v>
      </c>
      <c r="AH53" s="22">
        <f>IF(ISBLANK(HLOOKUP(AH$2,Monitoring_eng!$A$1:$AT$68,Results!$C53,FALSE)),"",IF(HLOOKUP(AH$2,Monitoring_eng!$A$1:$AT$68,Results!$C53,FALSE)=$I53,$P53,IF(HLOOKUP(AH$2,Monitoring_eng!$A$1:$AT$68,Results!$C53,FALSE)=$K53,$Q53,IF(HLOOKUP(AH$2,Monitoring_eng!$A$1:$AT$68,Results!$C53,FALSE)=$M53,$R53,IF(HLOOKUP(AH$2,Monitoring_eng!$A$1:$AT$68,Results!$C53,FALSE)=$O53,$S53,"CHYBA")))))</f>
        <v>0</v>
      </c>
      <c r="AI53" s="22">
        <f>IF(ISBLANK(HLOOKUP(AI$2,Monitoring_eng!$A$1:$AT$68,Results!$C53,FALSE)),"",IF(HLOOKUP(AI$2,Monitoring_eng!$A$1:$AT$68,Results!$C53,FALSE)=$I53,$P53,IF(HLOOKUP(AI$2,Monitoring_eng!$A$1:$AT$68,Results!$C53,FALSE)=$K53,$Q53,IF(HLOOKUP(AI$2,Monitoring_eng!$A$1:$AT$68,Results!$C53,FALSE)=$M53,$R53,IF(HLOOKUP(AI$2,Monitoring_eng!$A$1:$AT$68,Results!$C53,FALSE)=$O53,$S53,"CHYBA")))))</f>
        <v>0</v>
      </c>
      <c r="AJ53" s="22">
        <f>IF(ISBLANK(HLOOKUP(AJ$2,Monitoring_eng!$A$1:$AT$68,Results!$C53,FALSE)),"",IF(HLOOKUP(AJ$2,Monitoring_eng!$A$1:$AT$68,Results!$C53,FALSE)=$I53,$P53,IF(HLOOKUP(AJ$2,Monitoring_eng!$A$1:$AT$68,Results!$C53,FALSE)=$K53,$Q53,IF(HLOOKUP(AJ$2,Monitoring_eng!$A$1:$AT$68,Results!$C53,FALSE)=$M53,$R53,IF(HLOOKUP(AJ$2,Monitoring_eng!$A$1:$AT$68,Results!$C53,FALSE)=$O53,$S53,"CHYBA")))))</f>
        <v>0</v>
      </c>
      <c r="AK53" s="22">
        <f>IF(ISBLANK(HLOOKUP(AK$2,Monitoring_eng!$A$1:$AT$68,Results!$C53,FALSE)),"",IF(HLOOKUP(AK$2,Monitoring_eng!$A$1:$AT$68,Results!$C53,FALSE)=$I53,$P53,IF(HLOOKUP(AK$2,Monitoring_eng!$A$1:$AT$68,Results!$C53,FALSE)=$K53,$Q53,IF(HLOOKUP(AK$2,Monitoring_eng!$A$1:$AT$68,Results!$C53,FALSE)=$M53,$R53,IF(HLOOKUP(AK$2,Monitoring_eng!$A$1:$AT$68,Results!$C53,FALSE)=$O53,$S53,"CHYBA")))))</f>
        <v>0</v>
      </c>
      <c r="AL53" s="22">
        <f>IF(ISBLANK(HLOOKUP(AL$2,Monitoring_eng!$A$1:$AT$68,Results!$C53,FALSE)),"",IF(HLOOKUP(AL$2,Monitoring_eng!$A$1:$AT$68,Results!$C53,FALSE)=$I53,$P53,IF(HLOOKUP(AL$2,Monitoring_eng!$A$1:$AT$68,Results!$C53,FALSE)=$K53,$Q53,IF(HLOOKUP(AL$2,Monitoring_eng!$A$1:$AT$68,Results!$C53,FALSE)=$M53,$R53,IF(HLOOKUP(AL$2,Monitoring_eng!$A$1:$AT$68,Results!$C53,FALSE)=$O53,$S53,"CHYBA")))))</f>
        <v>3</v>
      </c>
      <c r="AM53" s="22">
        <f>IF(ISBLANK(HLOOKUP(AM$2,Monitoring_eng!$A$1:$AT$68,Results!$C53,FALSE)),"",IF(HLOOKUP(AM$2,Monitoring_eng!$A$1:$AT$68,Results!$C53,FALSE)=$I53,$P53,IF(HLOOKUP(AM$2,Monitoring_eng!$A$1:$AT$68,Results!$C53,FALSE)=$K53,$Q53,IF(HLOOKUP(AM$2,Monitoring_eng!$A$1:$AT$68,Results!$C53,FALSE)=$M53,$R53,IF(HLOOKUP(AM$2,Monitoring_eng!$A$1:$AT$68,Results!$C53,FALSE)=$O53,$S53,"CHYBA")))))</f>
        <v>0</v>
      </c>
      <c r="AN53" s="22">
        <f>IF(ISBLANK(HLOOKUP(AN$2,Monitoring_eng!$A$1:$AT$68,Results!$C53,FALSE)),"",IF(HLOOKUP(AN$2,Monitoring_eng!$A$1:$AT$68,Results!$C53,FALSE)=$I53,$P53,IF(HLOOKUP(AN$2,Monitoring_eng!$A$1:$AT$68,Results!$C53,FALSE)=$K53,$Q53,IF(HLOOKUP(AN$2,Monitoring_eng!$A$1:$AT$68,Results!$C53,FALSE)=$M53,$R53,IF(HLOOKUP(AN$2,Monitoring_eng!$A$1:$AT$68,Results!$C53,FALSE)=$O53,$S53,"CHYBA")))))</f>
        <v>0</v>
      </c>
      <c r="AO53" s="22">
        <f>IF(ISBLANK(HLOOKUP(AO$2,Monitoring_eng!$A$1:$AT$68,Results!$C53,FALSE)),"",IF(HLOOKUP(AO$2,Monitoring_eng!$A$1:$AT$68,Results!$C53,FALSE)=$I53,$P53,IF(HLOOKUP(AO$2,Monitoring_eng!$A$1:$AT$68,Results!$C53,FALSE)=$K53,$Q53,IF(HLOOKUP(AO$2,Monitoring_eng!$A$1:$AT$68,Results!$C53,FALSE)=$M53,$R53,IF(HLOOKUP(AO$2,Monitoring_eng!$A$1:$AT$68,Results!$C53,FALSE)=$O53,$S53,"CHYBA")))))</f>
        <v>0</v>
      </c>
    </row>
    <row r="54" spans="1:41" x14ac:dyDescent="0.3">
      <c r="A54" s="22" t="s">
        <v>443</v>
      </c>
      <c r="B54" s="22" t="s">
        <v>203</v>
      </c>
      <c r="C54" s="22">
        <v>53</v>
      </c>
      <c r="D54" s="28" t="s">
        <v>444</v>
      </c>
      <c r="E54" s="28" t="s">
        <v>350</v>
      </c>
      <c r="F54" s="29" t="s">
        <v>445</v>
      </c>
      <c r="G54" s="38">
        <v>1</v>
      </c>
      <c r="H54" s="22" t="s">
        <v>296</v>
      </c>
      <c r="I54" s="22" t="s">
        <v>49</v>
      </c>
      <c r="J54" s="22" t="s">
        <v>295</v>
      </c>
      <c r="K54" s="22" t="s">
        <v>48</v>
      </c>
      <c r="L54" s="22" t="s">
        <v>310</v>
      </c>
      <c r="M54" s="22" t="s">
        <v>95</v>
      </c>
      <c r="N54" s="22" t="s">
        <v>385</v>
      </c>
      <c r="O54" s="22" t="s">
        <v>385</v>
      </c>
      <c r="P54" s="22">
        <f t="shared" si="0"/>
        <v>1</v>
      </c>
      <c r="Q54" s="22">
        <v>0</v>
      </c>
      <c r="R54" s="22">
        <f t="shared" si="1"/>
        <v>0.5</v>
      </c>
      <c r="S54" s="22" t="s">
        <v>385</v>
      </c>
      <c r="T54" s="22">
        <f>IF(ISBLANK(HLOOKUP(T$2,Monitoring_eng!$A$1:$AT$68,Results!$C54,FALSE)),"",IF(HLOOKUP(T$2,Monitoring_eng!$A$1:$AT$68,Results!$C54,FALSE)=$I54,$P54,IF(HLOOKUP(T$2,Monitoring_eng!$A$1:$AT$68,Results!$C54,FALSE)=$K54,$Q54,IF(HLOOKUP(T$2,Monitoring_eng!$A$1:$AT$68,Results!$C54,FALSE)=$M54,$R54,IF(HLOOKUP(T$2,Monitoring_eng!$A$1:$AT$68,Results!$C54,FALSE)=$O54,$S54,"CHYBA")))))</f>
        <v>1</v>
      </c>
      <c r="U54" s="22">
        <f>IF(ISBLANK(HLOOKUP(U$2,Monitoring_eng!$A$1:$AT$68,Results!$C54,FALSE)),"",IF(HLOOKUP(U$2,Monitoring_eng!$A$1:$AT$68,Results!$C54,FALSE)=$I54,$P54,IF(HLOOKUP(U$2,Monitoring_eng!$A$1:$AT$68,Results!$C54,FALSE)=$K54,$Q54,IF(HLOOKUP(U$2,Monitoring_eng!$A$1:$AT$68,Results!$C54,FALSE)=$M54,$R54,IF(HLOOKUP(U$2,Monitoring_eng!$A$1:$AT$68,Results!$C54,FALSE)=$O54,$S54,"CHYBA")))))</f>
        <v>1</v>
      </c>
      <c r="V54" s="22">
        <f>IF(ISBLANK(HLOOKUP(V$2,Monitoring_eng!$A$1:$AT$68,Results!$C54,FALSE)),"",IF(HLOOKUP(V$2,Monitoring_eng!$A$1:$AT$68,Results!$C54,FALSE)=$I54,$P54,IF(HLOOKUP(V$2,Monitoring_eng!$A$1:$AT$68,Results!$C54,FALSE)=$K54,$Q54,IF(HLOOKUP(V$2,Monitoring_eng!$A$1:$AT$68,Results!$C54,FALSE)=$M54,$R54,IF(HLOOKUP(V$2,Monitoring_eng!$A$1:$AT$68,Results!$C54,FALSE)=$O54,$S54,"CHYBA")))))</f>
        <v>0</v>
      </c>
      <c r="W54" s="22">
        <f>IF(ISBLANK(HLOOKUP(W$2,Monitoring_eng!$A$1:$AT$68,Results!$C54,FALSE)),"",IF(HLOOKUP(W$2,Monitoring_eng!$A$1:$AT$68,Results!$C54,FALSE)=$I54,$P54,IF(HLOOKUP(W$2,Monitoring_eng!$A$1:$AT$68,Results!$C54,FALSE)=$K54,$Q54,IF(HLOOKUP(W$2,Monitoring_eng!$A$1:$AT$68,Results!$C54,FALSE)=$M54,$R54,IF(HLOOKUP(W$2,Monitoring_eng!$A$1:$AT$68,Results!$C54,FALSE)=$O54,$S54,"CHYBA")))))</f>
        <v>0</v>
      </c>
      <c r="X54" s="22">
        <f>IF(ISBLANK(HLOOKUP(X$2,Monitoring_eng!$A$1:$AT$68,Results!$C54,FALSE)),"",IF(HLOOKUP(X$2,Monitoring_eng!$A$1:$AT$68,Results!$C54,FALSE)=$I54,$P54,IF(HLOOKUP(X$2,Monitoring_eng!$A$1:$AT$68,Results!$C54,FALSE)=$K54,$Q54,IF(HLOOKUP(X$2,Monitoring_eng!$A$1:$AT$68,Results!$C54,FALSE)=$M54,$R54,IF(HLOOKUP(X$2,Monitoring_eng!$A$1:$AT$68,Results!$C54,FALSE)=$O54,$S54,"CHYBA")))))</f>
        <v>0</v>
      </c>
      <c r="Y54" s="22">
        <f>IF(ISBLANK(HLOOKUP(Y$2,Monitoring_eng!$A$1:$AT$68,Results!$C54,FALSE)),"",IF(HLOOKUP(Y$2,Monitoring_eng!$A$1:$AT$68,Results!$C54,FALSE)=$I54,$P54,IF(HLOOKUP(Y$2,Monitoring_eng!$A$1:$AT$68,Results!$C54,FALSE)=$K54,$Q54,IF(HLOOKUP(Y$2,Monitoring_eng!$A$1:$AT$68,Results!$C54,FALSE)=$M54,$R54,IF(HLOOKUP(Y$2,Monitoring_eng!$A$1:$AT$68,Results!$C54,FALSE)=$O54,$S54,"CHYBA")))))</f>
        <v>1</v>
      </c>
      <c r="Z54" s="22">
        <f>IF(ISBLANK(HLOOKUP(Z$2,Monitoring_eng!$A$1:$AT$68,Results!$C54,FALSE)),"",IF(HLOOKUP(Z$2,Monitoring_eng!$A$1:$AT$68,Results!$C54,FALSE)=$I54,$P54,IF(HLOOKUP(Z$2,Monitoring_eng!$A$1:$AT$68,Results!$C54,FALSE)=$K54,$Q54,IF(HLOOKUP(Z$2,Monitoring_eng!$A$1:$AT$68,Results!$C54,FALSE)=$M54,$R54,IF(HLOOKUP(Z$2,Monitoring_eng!$A$1:$AT$68,Results!$C54,FALSE)=$O54,$S54,"CHYBA")))))</f>
        <v>0</v>
      </c>
      <c r="AA54" s="22">
        <f>IF(ISBLANK(HLOOKUP(AA$2,Monitoring_eng!$A$1:$AT$68,Results!$C54,FALSE)),"",IF(HLOOKUP(AA$2,Monitoring_eng!$A$1:$AT$68,Results!$C54,FALSE)=$I54,$P54,IF(HLOOKUP(AA$2,Monitoring_eng!$A$1:$AT$68,Results!$C54,FALSE)=$K54,$Q54,IF(HLOOKUP(AA$2,Monitoring_eng!$A$1:$AT$68,Results!$C54,FALSE)=$M54,$R54,IF(HLOOKUP(AA$2,Monitoring_eng!$A$1:$AT$68,Results!$C54,FALSE)=$O54,$S54,"CHYBA")))))</f>
        <v>0</v>
      </c>
      <c r="AB54" s="22">
        <f>IF(ISBLANK(HLOOKUP(AB$2,Monitoring_eng!$A$1:$AT$68,Results!$C54,FALSE)),"",IF(HLOOKUP(AB$2,Monitoring_eng!$A$1:$AT$68,Results!$C54,FALSE)=$I54,$P54,IF(HLOOKUP(AB$2,Monitoring_eng!$A$1:$AT$68,Results!$C54,FALSE)=$K54,$Q54,IF(HLOOKUP(AB$2,Monitoring_eng!$A$1:$AT$68,Results!$C54,FALSE)=$M54,$R54,IF(HLOOKUP(AB$2,Monitoring_eng!$A$1:$AT$68,Results!$C54,FALSE)=$O54,$S54,"CHYBA")))))</f>
        <v>0</v>
      </c>
      <c r="AC54" s="22">
        <f>IF(ISBLANK(HLOOKUP(AC$2,Monitoring_eng!$A$1:$AT$68,Results!$C54,FALSE)),"",IF(HLOOKUP(AC$2,Monitoring_eng!$A$1:$AT$68,Results!$C54,FALSE)=$I54,$P54,IF(HLOOKUP(AC$2,Monitoring_eng!$A$1:$AT$68,Results!$C54,FALSE)=$K54,$Q54,IF(HLOOKUP(AC$2,Monitoring_eng!$A$1:$AT$68,Results!$C54,FALSE)=$M54,$R54,IF(HLOOKUP(AC$2,Monitoring_eng!$A$1:$AT$68,Results!$C54,FALSE)=$O54,$S54,"CHYBA")))))</f>
        <v>0</v>
      </c>
      <c r="AD54" s="22">
        <f>IF(ISBLANK(HLOOKUP(AD$2,Monitoring_eng!$A$1:$AT$68,Results!$C54,FALSE)),"",IF(HLOOKUP(AD$2,Monitoring_eng!$A$1:$AT$68,Results!$C54,FALSE)=$I54,$P54,IF(HLOOKUP(AD$2,Monitoring_eng!$A$1:$AT$68,Results!$C54,FALSE)=$K54,$Q54,IF(HLOOKUP(AD$2,Monitoring_eng!$A$1:$AT$68,Results!$C54,FALSE)=$M54,$R54,IF(HLOOKUP(AD$2,Monitoring_eng!$A$1:$AT$68,Results!$C54,FALSE)=$O54,$S54,"CHYBA")))))</f>
        <v>0</v>
      </c>
      <c r="AE54" s="22">
        <f>IF(ISBLANK(HLOOKUP(AE$2,Monitoring_eng!$A$1:$AT$68,Results!$C54,FALSE)),"",IF(HLOOKUP(AE$2,Monitoring_eng!$A$1:$AT$68,Results!$C54,FALSE)=$I54,$P54,IF(HLOOKUP(AE$2,Monitoring_eng!$A$1:$AT$68,Results!$C54,FALSE)=$K54,$Q54,IF(HLOOKUP(AE$2,Monitoring_eng!$A$1:$AT$68,Results!$C54,FALSE)=$M54,$R54,IF(HLOOKUP(AE$2,Monitoring_eng!$A$1:$AT$68,Results!$C54,FALSE)=$O54,$S54,"CHYBA")))))</f>
        <v>0</v>
      </c>
      <c r="AF54" s="22">
        <f>IF(ISBLANK(HLOOKUP(AF$2,Monitoring_eng!$A$1:$AT$68,Results!$C54,FALSE)),"",IF(HLOOKUP(AF$2,Monitoring_eng!$A$1:$AT$68,Results!$C54,FALSE)=$I54,$P54,IF(HLOOKUP(AF$2,Monitoring_eng!$A$1:$AT$68,Results!$C54,FALSE)=$K54,$Q54,IF(HLOOKUP(AF$2,Monitoring_eng!$A$1:$AT$68,Results!$C54,FALSE)=$M54,$R54,IF(HLOOKUP(AF$2,Monitoring_eng!$A$1:$AT$68,Results!$C54,FALSE)=$O54,$S54,"CHYBA")))))</f>
        <v>0</v>
      </c>
      <c r="AG54" s="22">
        <f>IF(ISBLANK(HLOOKUP(AG$2,Monitoring_eng!$A$1:$AT$68,Results!$C54,FALSE)),"",IF(HLOOKUP(AG$2,Monitoring_eng!$A$1:$AT$68,Results!$C54,FALSE)=$I54,$P54,IF(HLOOKUP(AG$2,Monitoring_eng!$A$1:$AT$68,Results!$C54,FALSE)=$K54,$Q54,IF(HLOOKUP(AG$2,Monitoring_eng!$A$1:$AT$68,Results!$C54,FALSE)=$M54,$R54,IF(HLOOKUP(AG$2,Monitoring_eng!$A$1:$AT$68,Results!$C54,FALSE)=$O54,$S54,"CHYBA")))))</f>
        <v>1</v>
      </c>
      <c r="AH54" s="22">
        <f>IF(ISBLANK(HLOOKUP(AH$2,Monitoring_eng!$A$1:$AT$68,Results!$C54,FALSE)),"",IF(HLOOKUP(AH$2,Monitoring_eng!$A$1:$AT$68,Results!$C54,FALSE)=$I54,$P54,IF(HLOOKUP(AH$2,Monitoring_eng!$A$1:$AT$68,Results!$C54,FALSE)=$K54,$Q54,IF(HLOOKUP(AH$2,Monitoring_eng!$A$1:$AT$68,Results!$C54,FALSE)=$M54,$R54,IF(HLOOKUP(AH$2,Monitoring_eng!$A$1:$AT$68,Results!$C54,FALSE)=$O54,$S54,"CHYBA")))))</f>
        <v>0</v>
      </c>
      <c r="AI54" s="22">
        <f>IF(ISBLANK(HLOOKUP(AI$2,Monitoring_eng!$A$1:$AT$68,Results!$C54,FALSE)),"",IF(HLOOKUP(AI$2,Monitoring_eng!$A$1:$AT$68,Results!$C54,FALSE)=$I54,$P54,IF(HLOOKUP(AI$2,Monitoring_eng!$A$1:$AT$68,Results!$C54,FALSE)=$K54,$Q54,IF(HLOOKUP(AI$2,Monitoring_eng!$A$1:$AT$68,Results!$C54,FALSE)=$M54,$R54,IF(HLOOKUP(AI$2,Monitoring_eng!$A$1:$AT$68,Results!$C54,FALSE)=$O54,$S54,"CHYBA")))))</f>
        <v>1</v>
      </c>
      <c r="AJ54" s="22">
        <f>IF(ISBLANK(HLOOKUP(AJ$2,Monitoring_eng!$A$1:$AT$68,Results!$C54,FALSE)),"",IF(HLOOKUP(AJ$2,Monitoring_eng!$A$1:$AT$68,Results!$C54,FALSE)=$I54,$P54,IF(HLOOKUP(AJ$2,Monitoring_eng!$A$1:$AT$68,Results!$C54,FALSE)=$K54,$Q54,IF(HLOOKUP(AJ$2,Monitoring_eng!$A$1:$AT$68,Results!$C54,FALSE)=$M54,$R54,IF(HLOOKUP(AJ$2,Monitoring_eng!$A$1:$AT$68,Results!$C54,FALSE)=$O54,$S54,"CHYBA")))))</f>
        <v>1</v>
      </c>
      <c r="AK54" s="22">
        <f>IF(ISBLANK(HLOOKUP(AK$2,Monitoring_eng!$A$1:$AT$68,Results!$C54,FALSE)),"",IF(HLOOKUP(AK$2,Monitoring_eng!$A$1:$AT$68,Results!$C54,FALSE)=$I54,$P54,IF(HLOOKUP(AK$2,Monitoring_eng!$A$1:$AT$68,Results!$C54,FALSE)=$K54,$Q54,IF(HLOOKUP(AK$2,Monitoring_eng!$A$1:$AT$68,Results!$C54,FALSE)=$M54,$R54,IF(HLOOKUP(AK$2,Monitoring_eng!$A$1:$AT$68,Results!$C54,FALSE)=$O54,$S54,"CHYBA")))))</f>
        <v>1</v>
      </c>
      <c r="AL54" s="22">
        <f>IF(ISBLANK(HLOOKUP(AL$2,Monitoring_eng!$A$1:$AT$68,Results!$C54,FALSE)),"",IF(HLOOKUP(AL$2,Monitoring_eng!$A$1:$AT$68,Results!$C54,FALSE)=$I54,$P54,IF(HLOOKUP(AL$2,Monitoring_eng!$A$1:$AT$68,Results!$C54,FALSE)=$K54,$Q54,IF(HLOOKUP(AL$2,Monitoring_eng!$A$1:$AT$68,Results!$C54,FALSE)=$M54,$R54,IF(HLOOKUP(AL$2,Monitoring_eng!$A$1:$AT$68,Results!$C54,FALSE)=$O54,$S54,"CHYBA")))))</f>
        <v>1</v>
      </c>
      <c r="AM54" s="22">
        <f>IF(ISBLANK(HLOOKUP(AM$2,Monitoring_eng!$A$1:$AT$68,Results!$C54,FALSE)),"",IF(HLOOKUP(AM$2,Monitoring_eng!$A$1:$AT$68,Results!$C54,FALSE)=$I54,$P54,IF(HLOOKUP(AM$2,Monitoring_eng!$A$1:$AT$68,Results!$C54,FALSE)=$K54,$Q54,IF(HLOOKUP(AM$2,Monitoring_eng!$A$1:$AT$68,Results!$C54,FALSE)=$M54,$R54,IF(HLOOKUP(AM$2,Monitoring_eng!$A$1:$AT$68,Results!$C54,FALSE)=$O54,$S54,"CHYBA")))))</f>
        <v>0</v>
      </c>
      <c r="AN54" s="22">
        <f>IF(ISBLANK(HLOOKUP(AN$2,Monitoring_eng!$A$1:$AT$68,Results!$C54,FALSE)),"",IF(HLOOKUP(AN$2,Monitoring_eng!$A$1:$AT$68,Results!$C54,FALSE)=$I54,$P54,IF(HLOOKUP(AN$2,Monitoring_eng!$A$1:$AT$68,Results!$C54,FALSE)=$K54,$Q54,IF(HLOOKUP(AN$2,Monitoring_eng!$A$1:$AT$68,Results!$C54,FALSE)=$M54,$R54,IF(HLOOKUP(AN$2,Monitoring_eng!$A$1:$AT$68,Results!$C54,FALSE)=$O54,$S54,"CHYBA")))))</f>
        <v>0</v>
      </c>
      <c r="AO54" s="22">
        <f>IF(ISBLANK(HLOOKUP(AO$2,Monitoring_eng!$A$1:$AT$68,Results!$C54,FALSE)),"",IF(HLOOKUP(AO$2,Monitoring_eng!$A$1:$AT$68,Results!$C54,FALSE)=$I54,$P54,IF(HLOOKUP(AO$2,Monitoring_eng!$A$1:$AT$68,Results!$C54,FALSE)=$K54,$Q54,IF(HLOOKUP(AO$2,Monitoring_eng!$A$1:$AT$68,Results!$C54,FALSE)=$M54,$R54,IF(HLOOKUP(AO$2,Monitoring_eng!$A$1:$AT$68,Results!$C54,FALSE)=$O54,$S54,"CHYBA")))))</f>
        <v>1</v>
      </c>
    </row>
    <row r="55" spans="1:41" x14ac:dyDescent="0.3">
      <c r="A55" s="22" t="s">
        <v>446</v>
      </c>
      <c r="B55" s="22" t="s">
        <v>205</v>
      </c>
      <c r="C55" s="22">
        <v>54</v>
      </c>
      <c r="D55" s="28" t="s">
        <v>206</v>
      </c>
      <c r="E55" s="28" t="s">
        <v>351</v>
      </c>
      <c r="F55" s="29" t="s">
        <v>445</v>
      </c>
      <c r="G55" s="38">
        <v>2</v>
      </c>
      <c r="H55" s="22" t="s">
        <v>296</v>
      </c>
      <c r="I55" s="22" t="s">
        <v>49</v>
      </c>
      <c r="J55" s="22" t="s">
        <v>295</v>
      </c>
      <c r="K55" s="22" t="s">
        <v>48</v>
      </c>
      <c r="L55" s="22" t="s">
        <v>310</v>
      </c>
      <c r="M55" s="22" t="s">
        <v>95</v>
      </c>
      <c r="N55" s="22" t="s">
        <v>385</v>
      </c>
      <c r="O55" s="22" t="s">
        <v>385</v>
      </c>
      <c r="P55" s="22">
        <f t="shared" si="0"/>
        <v>2</v>
      </c>
      <c r="Q55" s="22">
        <v>0</v>
      </c>
      <c r="R55" s="22">
        <f t="shared" si="1"/>
        <v>1</v>
      </c>
      <c r="S55" s="22" t="s">
        <v>385</v>
      </c>
      <c r="T55" s="22">
        <f>IF(ISBLANK(HLOOKUP(T$2,Monitoring_eng!$A$1:$AT$68,Results!$C55,FALSE)),"",IF(HLOOKUP(T$2,Monitoring_eng!$A$1:$AT$68,Results!$C55,FALSE)=$I55,$P55,IF(HLOOKUP(T$2,Monitoring_eng!$A$1:$AT$68,Results!$C55,FALSE)=$K55,$Q55,IF(HLOOKUP(T$2,Monitoring_eng!$A$1:$AT$68,Results!$C55,FALSE)=$M55,$R55,IF(HLOOKUP(T$2,Monitoring_eng!$A$1:$AT$68,Results!$C55,FALSE)=$O55,$S55,"CHYBA")))))</f>
        <v>2</v>
      </c>
      <c r="U55" s="22">
        <f>IF(ISBLANK(HLOOKUP(U$2,Monitoring_eng!$A$1:$AT$68,Results!$C55,FALSE)),"",IF(HLOOKUP(U$2,Monitoring_eng!$A$1:$AT$68,Results!$C55,FALSE)=$I55,$P55,IF(HLOOKUP(U$2,Monitoring_eng!$A$1:$AT$68,Results!$C55,FALSE)=$K55,$Q55,IF(HLOOKUP(U$2,Monitoring_eng!$A$1:$AT$68,Results!$C55,FALSE)=$M55,$R55,IF(HLOOKUP(U$2,Monitoring_eng!$A$1:$AT$68,Results!$C55,FALSE)=$O55,$S55,"CHYBA")))))</f>
        <v>2</v>
      </c>
      <c r="V55" s="22">
        <f>IF(ISBLANK(HLOOKUP(V$2,Monitoring_eng!$A$1:$AT$68,Results!$C55,FALSE)),"",IF(HLOOKUP(V$2,Monitoring_eng!$A$1:$AT$68,Results!$C55,FALSE)=$I55,$P55,IF(HLOOKUP(V$2,Monitoring_eng!$A$1:$AT$68,Results!$C55,FALSE)=$K55,$Q55,IF(HLOOKUP(V$2,Monitoring_eng!$A$1:$AT$68,Results!$C55,FALSE)=$M55,$R55,IF(HLOOKUP(V$2,Monitoring_eng!$A$1:$AT$68,Results!$C55,FALSE)=$O55,$S55,"CHYBA")))))</f>
        <v>2</v>
      </c>
      <c r="W55" s="22">
        <f>IF(ISBLANK(HLOOKUP(W$2,Monitoring_eng!$A$1:$AT$68,Results!$C55,FALSE)),"",IF(HLOOKUP(W$2,Monitoring_eng!$A$1:$AT$68,Results!$C55,FALSE)=$I55,$P55,IF(HLOOKUP(W$2,Monitoring_eng!$A$1:$AT$68,Results!$C55,FALSE)=$K55,$Q55,IF(HLOOKUP(W$2,Monitoring_eng!$A$1:$AT$68,Results!$C55,FALSE)=$M55,$R55,IF(HLOOKUP(W$2,Monitoring_eng!$A$1:$AT$68,Results!$C55,FALSE)=$O55,$S55,"CHYBA")))))</f>
        <v>0</v>
      </c>
      <c r="X55" s="22">
        <f>IF(ISBLANK(HLOOKUP(X$2,Monitoring_eng!$A$1:$AT$68,Results!$C55,FALSE)),"",IF(HLOOKUP(X$2,Monitoring_eng!$A$1:$AT$68,Results!$C55,FALSE)=$I55,$P55,IF(HLOOKUP(X$2,Monitoring_eng!$A$1:$AT$68,Results!$C55,FALSE)=$K55,$Q55,IF(HLOOKUP(X$2,Monitoring_eng!$A$1:$AT$68,Results!$C55,FALSE)=$M55,$R55,IF(HLOOKUP(X$2,Monitoring_eng!$A$1:$AT$68,Results!$C55,FALSE)=$O55,$S55,"CHYBA")))))</f>
        <v>2</v>
      </c>
      <c r="Y55" s="22">
        <f>IF(ISBLANK(HLOOKUP(Y$2,Monitoring_eng!$A$1:$AT$68,Results!$C55,FALSE)),"",IF(HLOOKUP(Y$2,Monitoring_eng!$A$1:$AT$68,Results!$C55,FALSE)=$I55,$P55,IF(HLOOKUP(Y$2,Monitoring_eng!$A$1:$AT$68,Results!$C55,FALSE)=$K55,$Q55,IF(HLOOKUP(Y$2,Monitoring_eng!$A$1:$AT$68,Results!$C55,FALSE)=$M55,$R55,IF(HLOOKUP(Y$2,Monitoring_eng!$A$1:$AT$68,Results!$C55,FALSE)=$O55,$S55,"CHYBA")))))</f>
        <v>0</v>
      </c>
      <c r="Z55" s="22">
        <f>IF(ISBLANK(HLOOKUP(Z$2,Monitoring_eng!$A$1:$AT$68,Results!$C55,FALSE)),"",IF(HLOOKUP(Z$2,Monitoring_eng!$A$1:$AT$68,Results!$C55,FALSE)=$I55,$P55,IF(HLOOKUP(Z$2,Monitoring_eng!$A$1:$AT$68,Results!$C55,FALSE)=$K55,$Q55,IF(HLOOKUP(Z$2,Monitoring_eng!$A$1:$AT$68,Results!$C55,FALSE)=$M55,$R55,IF(HLOOKUP(Z$2,Monitoring_eng!$A$1:$AT$68,Results!$C55,FALSE)=$O55,$S55,"CHYBA")))))</f>
        <v>2</v>
      </c>
      <c r="AA55" s="22">
        <f>IF(ISBLANK(HLOOKUP(AA$2,Monitoring_eng!$A$1:$AT$68,Results!$C55,FALSE)),"",IF(HLOOKUP(AA$2,Monitoring_eng!$A$1:$AT$68,Results!$C55,FALSE)=$I55,$P55,IF(HLOOKUP(AA$2,Monitoring_eng!$A$1:$AT$68,Results!$C55,FALSE)=$K55,$Q55,IF(HLOOKUP(AA$2,Monitoring_eng!$A$1:$AT$68,Results!$C55,FALSE)=$M55,$R55,IF(HLOOKUP(AA$2,Monitoring_eng!$A$1:$AT$68,Results!$C55,FALSE)=$O55,$S55,"CHYBA")))))</f>
        <v>2</v>
      </c>
      <c r="AB55" s="22">
        <f>IF(ISBLANK(HLOOKUP(AB$2,Monitoring_eng!$A$1:$AT$68,Results!$C55,FALSE)),"",IF(HLOOKUP(AB$2,Monitoring_eng!$A$1:$AT$68,Results!$C55,FALSE)=$I55,$P55,IF(HLOOKUP(AB$2,Monitoring_eng!$A$1:$AT$68,Results!$C55,FALSE)=$K55,$Q55,IF(HLOOKUP(AB$2,Monitoring_eng!$A$1:$AT$68,Results!$C55,FALSE)=$M55,$R55,IF(HLOOKUP(AB$2,Monitoring_eng!$A$1:$AT$68,Results!$C55,FALSE)=$O55,$S55,"CHYBA")))))</f>
        <v>0</v>
      </c>
      <c r="AC55" s="22">
        <f>IF(ISBLANK(HLOOKUP(AC$2,Monitoring_eng!$A$1:$AT$68,Results!$C55,FALSE)),"",IF(HLOOKUP(AC$2,Monitoring_eng!$A$1:$AT$68,Results!$C55,FALSE)=$I55,$P55,IF(HLOOKUP(AC$2,Monitoring_eng!$A$1:$AT$68,Results!$C55,FALSE)=$K55,$Q55,IF(HLOOKUP(AC$2,Monitoring_eng!$A$1:$AT$68,Results!$C55,FALSE)=$M55,$R55,IF(HLOOKUP(AC$2,Monitoring_eng!$A$1:$AT$68,Results!$C55,FALSE)=$O55,$S55,"CHYBA")))))</f>
        <v>2</v>
      </c>
      <c r="AD55" s="22">
        <f>IF(ISBLANK(HLOOKUP(AD$2,Monitoring_eng!$A$1:$AT$68,Results!$C55,FALSE)),"",IF(HLOOKUP(AD$2,Monitoring_eng!$A$1:$AT$68,Results!$C55,FALSE)=$I55,$P55,IF(HLOOKUP(AD$2,Monitoring_eng!$A$1:$AT$68,Results!$C55,FALSE)=$K55,$Q55,IF(HLOOKUP(AD$2,Monitoring_eng!$A$1:$AT$68,Results!$C55,FALSE)=$M55,$R55,IF(HLOOKUP(AD$2,Monitoring_eng!$A$1:$AT$68,Results!$C55,FALSE)=$O55,$S55,"CHYBA")))))</f>
        <v>2</v>
      </c>
      <c r="AE55" s="22">
        <f>IF(ISBLANK(HLOOKUP(AE$2,Monitoring_eng!$A$1:$AT$68,Results!$C55,FALSE)),"",IF(HLOOKUP(AE$2,Monitoring_eng!$A$1:$AT$68,Results!$C55,FALSE)=$I55,$P55,IF(HLOOKUP(AE$2,Monitoring_eng!$A$1:$AT$68,Results!$C55,FALSE)=$K55,$Q55,IF(HLOOKUP(AE$2,Monitoring_eng!$A$1:$AT$68,Results!$C55,FALSE)=$M55,$R55,IF(HLOOKUP(AE$2,Monitoring_eng!$A$1:$AT$68,Results!$C55,FALSE)=$O55,$S55,"CHYBA")))))</f>
        <v>2</v>
      </c>
      <c r="AF55" s="22">
        <f>IF(ISBLANK(HLOOKUP(AF$2,Monitoring_eng!$A$1:$AT$68,Results!$C55,FALSE)),"",IF(HLOOKUP(AF$2,Monitoring_eng!$A$1:$AT$68,Results!$C55,FALSE)=$I55,$P55,IF(HLOOKUP(AF$2,Monitoring_eng!$A$1:$AT$68,Results!$C55,FALSE)=$K55,$Q55,IF(HLOOKUP(AF$2,Monitoring_eng!$A$1:$AT$68,Results!$C55,FALSE)=$M55,$R55,IF(HLOOKUP(AF$2,Monitoring_eng!$A$1:$AT$68,Results!$C55,FALSE)=$O55,$S55,"CHYBA")))))</f>
        <v>0</v>
      </c>
      <c r="AG55" s="22">
        <f>IF(ISBLANK(HLOOKUP(AG$2,Monitoring_eng!$A$1:$AT$68,Results!$C55,FALSE)),"",IF(HLOOKUP(AG$2,Monitoring_eng!$A$1:$AT$68,Results!$C55,FALSE)=$I55,$P55,IF(HLOOKUP(AG$2,Monitoring_eng!$A$1:$AT$68,Results!$C55,FALSE)=$K55,$Q55,IF(HLOOKUP(AG$2,Monitoring_eng!$A$1:$AT$68,Results!$C55,FALSE)=$M55,$R55,IF(HLOOKUP(AG$2,Monitoring_eng!$A$1:$AT$68,Results!$C55,FALSE)=$O55,$S55,"CHYBA")))))</f>
        <v>2</v>
      </c>
      <c r="AH55" s="22">
        <f>IF(ISBLANK(HLOOKUP(AH$2,Monitoring_eng!$A$1:$AT$68,Results!$C55,FALSE)),"",IF(HLOOKUP(AH$2,Monitoring_eng!$A$1:$AT$68,Results!$C55,FALSE)=$I55,$P55,IF(HLOOKUP(AH$2,Monitoring_eng!$A$1:$AT$68,Results!$C55,FALSE)=$K55,$Q55,IF(HLOOKUP(AH$2,Monitoring_eng!$A$1:$AT$68,Results!$C55,FALSE)=$M55,$R55,IF(HLOOKUP(AH$2,Monitoring_eng!$A$1:$AT$68,Results!$C55,FALSE)=$O55,$S55,"CHYBA")))))</f>
        <v>0</v>
      </c>
      <c r="AI55" s="22">
        <f>IF(ISBLANK(HLOOKUP(AI$2,Monitoring_eng!$A$1:$AT$68,Results!$C55,FALSE)),"",IF(HLOOKUP(AI$2,Monitoring_eng!$A$1:$AT$68,Results!$C55,FALSE)=$I55,$P55,IF(HLOOKUP(AI$2,Monitoring_eng!$A$1:$AT$68,Results!$C55,FALSE)=$K55,$Q55,IF(HLOOKUP(AI$2,Monitoring_eng!$A$1:$AT$68,Results!$C55,FALSE)=$M55,$R55,IF(HLOOKUP(AI$2,Monitoring_eng!$A$1:$AT$68,Results!$C55,FALSE)=$O55,$S55,"CHYBA")))))</f>
        <v>2</v>
      </c>
      <c r="AJ55" s="22">
        <f>IF(ISBLANK(HLOOKUP(AJ$2,Monitoring_eng!$A$1:$AT$68,Results!$C55,FALSE)),"",IF(HLOOKUP(AJ$2,Monitoring_eng!$A$1:$AT$68,Results!$C55,FALSE)=$I55,$P55,IF(HLOOKUP(AJ$2,Monitoring_eng!$A$1:$AT$68,Results!$C55,FALSE)=$K55,$Q55,IF(HLOOKUP(AJ$2,Monitoring_eng!$A$1:$AT$68,Results!$C55,FALSE)=$M55,$R55,IF(HLOOKUP(AJ$2,Monitoring_eng!$A$1:$AT$68,Results!$C55,FALSE)=$O55,$S55,"CHYBA")))))</f>
        <v>2</v>
      </c>
      <c r="AK55" s="22">
        <f>IF(ISBLANK(HLOOKUP(AK$2,Monitoring_eng!$A$1:$AT$68,Results!$C55,FALSE)),"",IF(HLOOKUP(AK$2,Monitoring_eng!$A$1:$AT$68,Results!$C55,FALSE)=$I55,$P55,IF(HLOOKUP(AK$2,Monitoring_eng!$A$1:$AT$68,Results!$C55,FALSE)=$K55,$Q55,IF(HLOOKUP(AK$2,Monitoring_eng!$A$1:$AT$68,Results!$C55,FALSE)=$M55,$R55,IF(HLOOKUP(AK$2,Monitoring_eng!$A$1:$AT$68,Results!$C55,FALSE)=$O55,$S55,"CHYBA")))))</f>
        <v>2</v>
      </c>
      <c r="AL55" s="22">
        <f>IF(ISBLANK(HLOOKUP(AL$2,Monitoring_eng!$A$1:$AT$68,Results!$C55,FALSE)),"",IF(HLOOKUP(AL$2,Monitoring_eng!$A$1:$AT$68,Results!$C55,FALSE)=$I55,$P55,IF(HLOOKUP(AL$2,Monitoring_eng!$A$1:$AT$68,Results!$C55,FALSE)=$K55,$Q55,IF(HLOOKUP(AL$2,Monitoring_eng!$A$1:$AT$68,Results!$C55,FALSE)=$M55,$R55,IF(HLOOKUP(AL$2,Monitoring_eng!$A$1:$AT$68,Results!$C55,FALSE)=$O55,$S55,"CHYBA")))))</f>
        <v>2</v>
      </c>
      <c r="AM55" s="22">
        <f>IF(ISBLANK(HLOOKUP(AM$2,Monitoring_eng!$A$1:$AT$68,Results!$C55,FALSE)),"",IF(HLOOKUP(AM$2,Monitoring_eng!$A$1:$AT$68,Results!$C55,FALSE)=$I55,$P55,IF(HLOOKUP(AM$2,Monitoring_eng!$A$1:$AT$68,Results!$C55,FALSE)=$K55,$Q55,IF(HLOOKUP(AM$2,Monitoring_eng!$A$1:$AT$68,Results!$C55,FALSE)=$M55,$R55,IF(HLOOKUP(AM$2,Monitoring_eng!$A$1:$AT$68,Results!$C55,FALSE)=$O55,$S55,"CHYBA")))))</f>
        <v>2</v>
      </c>
      <c r="AN55" s="22">
        <f>IF(ISBLANK(HLOOKUP(AN$2,Monitoring_eng!$A$1:$AT$68,Results!$C55,FALSE)),"",IF(HLOOKUP(AN$2,Monitoring_eng!$A$1:$AT$68,Results!$C55,FALSE)=$I55,$P55,IF(HLOOKUP(AN$2,Monitoring_eng!$A$1:$AT$68,Results!$C55,FALSE)=$K55,$Q55,IF(HLOOKUP(AN$2,Monitoring_eng!$A$1:$AT$68,Results!$C55,FALSE)=$M55,$R55,IF(HLOOKUP(AN$2,Monitoring_eng!$A$1:$AT$68,Results!$C55,FALSE)=$O55,$S55,"CHYBA")))))</f>
        <v>2</v>
      </c>
      <c r="AO55" s="22">
        <f>IF(ISBLANK(HLOOKUP(AO$2,Monitoring_eng!$A$1:$AT$68,Results!$C55,FALSE)),"",IF(HLOOKUP(AO$2,Monitoring_eng!$A$1:$AT$68,Results!$C55,FALSE)=$I55,$P55,IF(HLOOKUP(AO$2,Monitoring_eng!$A$1:$AT$68,Results!$C55,FALSE)=$K55,$Q55,IF(HLOOKUP(AO$2,Monitoring_eng!$A$1:$AT$68,Results!$C55,FALSE)=$M55,$R55,IF(HLOOKUP(AO$2,Monitoring_eng!$A$1:$AT$68,Results!$C55,FALSE)=$O55,$S55,"CHYBA")))))</f>
        <v>2</v>
      </c>
    </row>
    <row r="56" spans="1:41" x14ac:dyDescent="0.3">
      <c r="A56" s="22" t="s">
        <v>447</v>
      </c>
      <c r="B56" s="22" t="s">
        <v>208</v>
      </c>
      <c r="C56" s="22">
        <v>55</v>
      </c>
      <c r="D56" s="30" t="s">
        <v>209</v>
      </c>
      <c r="E56" s="30" t="s">
        <v>352</v>
      </c>
      <c r="F56" s="31" t="s">
        <v>448</v>
      </c>
      <c r="G56" s="38">
        <v>1</v>
      </c>
      <c r="H56" s="22" t="s">
        <v>296</v>
      </c>
      <c r="I56" s="22" t="s">
        <v>49</v>
      </c>
      <c r="J56" s="22" t="s">
        <v>295</v>
      </c>
      <c r="K56" s="22" t="s">
        <v>48</v>
      </c>
      <c r="L56" s="22" t="s">
        <v>310</v>
      </c>
      <c r="M56" s="22" t="s">
        <v>95</v>
      </c>
      <c r="N56" s="22" t="s">
        <v>385</v>
      </c>
      <c r="O56" s="22" t="s">
        <v>385</v>
      </c>
      <c r="P56" s="22">
        <f t="shared" si="0"/>
        <v>1</v>
      </c>
      <c r="Q56" s="22">
        <v>0</v>
      </c>
      <c r="R56" s="22">
        <f t="shared" si="1"/>
        <v>0.5</v>
      </c>
      <c r="S56" s="22" t="s">
        <v>385</v>
      </c>
      <c r="T56" s="22">
        <f>IF(ISBLANK(HLOOKUP(T$2,Monitoring_eng!$A$1:$AT$68,Results!$C56,FALSE)),"",IF(HLOOKUP(T$2,Monitoring_eng!$A$1:$AT$68,Results!$C56,FALSE)=$I56,$P56,IF(HLOOKUP(T$2,Monitoring_eng!$A$1:$AT$68,Results!$C56,FALSE)=$K56,$Q56,IF(HLOOKUP(T$2,Monitoring_eng!$A$1:$AT$68,Results!$C56,FALSE)=$M56,$R56,IF(HLOOKUP(T$2,Monitoring_eng!$A$1:$AT$68,Results!$C56,FALSE)=$O56,$S56,"CHYBA")))))</f>
        <v>1</v>
      </c>
      <c r="U56" s="22">
        <f>IF(ISBLANK(HLOOKUP(U$2,Monitoring_eng!$A$1:$AT$68,Results!$C56,FALSE)),"",IF(HLOOKUP(U$2,Monitoring_eng!$A$1:$AT$68,Results!$C56,FALSE)=$I56,$P56,IF(HLOOKUP(U$2,Monitoring_eng!$A$1:$AT$68,Results!$C56,FALSE)=$K56,$Q56,IF(HLOOKUP(U$2,Monitoring_eng!$A$1:$AT$68,Results!$C56,FALSE)=$M56,$R56,IF(HLOOKUP(U$2,Monitoring_eng!$A$1:$AT$68,Results!$C56,FALSE)=$O56,$S56,"CHYBA")))))</f>
        <v>0</v>
      </c>
      <c r="V56" s="22">
        <f>IF(ISBLANK(HLOOKUP(V$2,Monitoring_eng!$A$1:$AT$68,Results!$C56,FALSE)),"",IF(HLOOKUP(V$2,Monitoring_eng!$A$1:$AT$68,Results!$C56,FALSE)=$I56,$P56,IF(HLOOKUP(V$2,Monitoring_eng!$A$1:$AT$68,Results!$C56,FALSE)=$K56,$Q56,IF(HLOOKUP(V$2,Monitoring_eng!$A$1:$AT$68,Results!$C56,FALSE)=$M56,$R56,IF(HLOOKUP(V$2,Monitoring_eng!$A$1:$AT$68,Results!$C56,FALSE)=$O56,$S56,"CHYBA")))))</f>
        <v>1</v>
      </c>
      <c r="W56" s="22">
        <f>IF(ISBLANK(HLOOKUP(W$2,Monitoring_eng!$A$1:$AT$68,Results!$C56,FALSE)),"",IF(HLOOKUP(W$2,Monitoring_eng!$A$1:$AT$68,Results!$C56,FALSE)=$I56,$P56,IF(HLOOKUP(W$2,Monitoring_eng!$A$1:$AT$68,Results!$C56,FALSE)=$K56,$Q56,IF(HLOOKUP(W$2,Monitoring_eng!$A$1:$AT$68,Results!$C56,FALSE)=$M56,$R56,IF(HLOOKUP(W$2,Monitoring_eng!$A$1:$AT$68,Results!$C56,FALSE)=$O56,$S56,"CHYBA")))))</f>
        <v>1</v>
      </c>
      <c r="X56" s="22">
        <f>IF(ISBLANK(HLOOKUP(X$2,Monitoring_eng!$A$1:$AT$68,Results!$C56,FALSE)),"",IF(HLOOKUP(X$2,Monitoring_eng!$A$1:$AT$68,Results!$C56,FALSE)=$I56,$P56,IF(HLOOKUP(X$2,Monitoring_eng!$A$1:$AT$68,Results!$C56,FALSE)=$K56,$Q56,IF(HLOOKUP(X$2,Monitoring_eng!$A$1:$AT$68,Results!$C56,FALSE)=$M56,$R56,IF(HLOOKUP(X$2,Monitoring_eng!$A$1:$AT$68,Results!$C56,FALSE)=$O56,$S56,"CHYBA")))))</f>
        <v>0</v>
      </c>
      <c r="Y56" s="22">
        <f>IF(ISBLANK(HLOOKUP(Y$2,Monitoring_eng!$A$1:$AT$68,Results!$C56,FALSE)),"",IF(HLOOKUP(Y$2,Monitoring_eng!$A$1:$AT$68,Results!$C56,FALSE)=$I56,$P56,IF(HLOOKUP(Y$2,Monitoring_eng!$A$1:$AT$68,Results!$C56,FALSE)=$K56,$Q56,IF(HLOOKUP(Y$2,Monitoring_eng!$A$1:$AT$68,Results!$C56,FALSE)=$M56,$R56,IF(HLOOKUP(Y$2,Monitoring_eng!$A$1:$AT$68,Results!$C56,FALSE)=$O56,$S56,"CHYBA")))))</f>
        <v>0</v>
      </c>
      <c r="Z56" s="22">
        <f>IF(ISBLANK(HLOOKUP(Z$2,Monitoring_eng!$A$1:$AT$68,Results!$C56,FALSE)),"",IF(HLOOKUP(Z$2,Monitoring_eng!$A$1:$AT$68,Results!$C56,FALSE)=$I56,$P56,IF(HLOOKUP(Z$2,Monitoring_eng!$A$1:$AT$68,Results!$C56,FALSE)=$K56,$Q56,IF(HLOOKUP(Z$2,Monitoring_eng!$A$1:$AT$68,Results!$C56,FALSE)=$M56,$R56,IF(HLOOKUP(Z$2,Monitoring_eng!$A$1:$AT$68,Results!$C56,FALSE)=$O56,$S56,"CHYBA")))))</f>
        <v>0</v>
      </c>
      <c r="AA56" s="22">
        <f>IF(ISBLANK(HLOOKUP(AA$2,Monitoring_eng!$A$1:$AT$68,Results!$C56,FALSE)),"",IF(HLOOKUP(AA$2,Monitoring_eng!$A$1:$AT$68,Results!$C56,FALSE)=$I56,$P56,IF(HLOOKUP(AA$2,Monitoring_eng!$A$1:$AT$68,Results!$C56,FALSE)=$K56,$Q56,IF(HLOOKUP(AA$2,Monitoring_eng!$A$1:$AT$68,Results!$C56,FALSE)=$M56,$R56,IF(HLOOKUP(AA$2,Monitoring_eng!$A$1:$AT$68,Results!$C56,FALSE)=$O56,$S56,"CHYBA")))))</f>
        <v>0</v>
      </c>
      <c r="AB56" s="22">
        <f>IF(ISBLANK(HLOOKUP(AB$2,Monitoring_eng!$A$1:$AT$68,Results!$C56,FALSE)),"",IF(HLOOKUP(AB$2,Monitoring_eng!$A$1:$AT$68,Results!$C56,FALSE)=$I56,$P56,IF(HLOOKUP(AB$2,Monitoring_eng!$A$1:$AT$68,Results!$C56,FALSE)=$K56,$Q56,IF(HLOOKUP(AB$2,Monitoring_eng!$A$1:$AT$68,Results!$C56,FALSE)=$M56,$R56,IF(HLOOKUP(AB$2,Monitoring_eng!$A$1:$AT$68,Results!$C56,FALSE)=$O56,$S56,"CHYBA")))))</f>
        <v>1</v>
      </c>
      <c r="AC56" s="22">
        <f>IF(ISBLANK(HLOOKUP(AC$2,Monitoring_eng!$A$1:$AT$68,Results!$C56,FALSE)),"",IF(HLOOKUP(AC$2,Monitoring_eng!$A$1:$AT$68,Results!$C56,FALSE)=$I56,$P56,IF(HLOOKUP(AC$2,Monitoring_eng!$A$1:$AT$68,Results!$C56,FALSE)=$K56,$Q56,IF(HLOOKUP(AC$2,Monitoring_eng!$A$1:$AT$68,Results!$C56,FALSE)=$M56,$R56,IF(HLOOKUP(AC$2,Monitoring_eng!$A$1:$AT$68,Results!$C56,FALSE)=$O56,$S56,"CHYBA")))))</f>
        <v>1</v>
      </c>
      <c r="AD56" s="22">
        <f>IF(ISBLANK(HLOOKUP(AD$2,Monitoring_eng!$A$1:$AT$68,Results!$C56,FALSE)),"",IF(HLOOKUP(AD$2,Monitoring_eng!$A$1:$AT$68,Results!$C56,FALSE)=$I56,$P56,IF(HLOOKUP(AD$2,Monitoring_eng!$A$1:$AT$68,Results!$C56,FALSE)=$K56,$Q56,IF(HLOOKUP(AD$2,Monitoring_eng!$A$1:$AT$68,Results!$C56,FALSE)=$M56,$R56,IF(HLOOKUP(AD$2,Monitoring_eng!$A$1:$AT$68,Results!$C56,FALSE)=$O56,$S56,"CHYBA")))))</f>
        <v>1</v>
      </c>
      <c r="AE56" s="22">
        <f>IF(ISBLANK(HLOOKUP(AE$2,Monitoring_eng!$A$1:$AT$68,Results!$C56,FALSE)),"",IF(HLOOKUP(AE$2,Monitoring_eng!$A$1:$AT$68,Results!$C56,FALSE)=$I56,$P56,IF(HLOOKUP(AE$2,Monitoring_eng!$A$1:$AT$68,Results!$C56,FALSE)=$K56,$Q56,IF(HLOOKUP(AE$2,Monitoring_eng!$A$1:$AT$68,Results!$C56,FALSE)=$M56,$R56,IF(HLOOKUP(AE$2,Monitoring_eng!$A$1:$AT$68,Results!$C56,FALSE)=$O56,$S56,"CHYBA")))))</f>
        <v>1</v>
      </c>
      <c r="AF56" s="22">
        <f>IF(ISBLANK(HLOOKUP(AF$2,Monitoring_eng!$A$1:$AT$68,Results!$C56,FALSE)),"",IF(HLOOKUP(AF$2,Monitoring_eng!$A$1:$AT$68,Results!$C56,FALSE)=$I56,$P56,IF(HLOOKUP(AF$2,Monitoring_eng!$A$1:$AT$68,Results!$C56,FALSE)=$K56,$Q56,IF(HLOOKUP(AF$2,Monitoring_eng!$A$1:$AT$68,Results!$C56,FALSE)=$M56,$R56,IF(HLOOKUP(AF$2,Monitoring_eng!$A$1:$AT$68,Results!$C56,FALSE)=$O56,$S56,"CHYBA")))))</f>
        <v>1</v>
      </c>
      <c r="AG56" s="22">
        <f>IF(ISBLANK(HLOOKUP(AG$2,Monitoring_eng!$A$1:$AT$68,Results!$C56,FALSE)),"",IF(HLOOKUP(AG$2,Monitoring_eng!$A$1:$AT$68,Results!$C56,FALSE)=$I56,$P56,IF(HLOOKUP(AG$2,Monitoring_eng!$A$1:$AT$68,Results!$C56,FALSE)=$K56,$Q56,IF(HLOOKUP(AG$2,Monitoring_eng!$A$1:$AT$68,Results!$C56,FALSE)=$M56,$R56,IF(HLOOKUP(AG$2,Monitoring_eng!$A$1:$AT$68,Results!$C56,FALSE)=$O56,$S56,"CHYBA")))))</f>
        <v>1</v>
      </c>
      <c r="AH56" s="22">
        <f>IF(ISBLANK(HLOOKUP(AH$2,Monitoring_eng!$A$1:$AT$68,Results!$C56,FALSE)),"",IF(HLOOKUP(AH$2,Monitoring_eng!$A$1:$AT$68,Results!$C56,FALSE)=$I56,$P56,IF(HLOOKUP(AH$2,Monitoring_eng!$A$1:$AT$68,Results!$C56,FALSE)=$K56,$Q56,IF(HLOOKUP(AH$2,Monitoring_eng!$A$1:$AT$68,Results!$C56,FALSE)=$M56,$R56,IF(HLOOKUP(AH$2,Monitoring_eng!$A$1:$AT$68,Results!$C56,FALSE)=$O56,$S56,"CHYBA")))))</f>
        <v>1</v>
      </c>
      <c r="AI56" s="22">
        <f>IF(ISBLANK(HLOOKUP(AI$2,Monitoring_eng!$A$1:$AT$68,Results!$C56,FALSE)),"",IF(HLOOKUP(AI$2,Monitoring_eng!$A$1:$AT$68,Results!$C56,FALSE)=$I56,$P56,IF(HLOOKUP(AI$2,Monitoring_eng!$A$1:$AT$68,Results!$C56,FALSE)=$K56,$Q56,IF(HLOOKUP(AI$2,Monitoring_eng!$A$1:$AT$68,Results!$C56,FALSE)=$M56,$R56,IF(HLOOKUP(AI$2,Monitoring_eng!$A$1:$AT$68,Results!$C56,FALSE)=$O56,$S56,"CHYBA")))))</f>
        <v>0</v>
      </c>
      <c r="AJ56" s="22">
        <f>IF(ISBLANK(HLOOKUP(AJ$2,Monitoring_eng!$A$1:$AT$68,Results!$C56,FALSE)),"",IF(HLOOKUP(AJ$2,Monitoring_eng!$A$1:$AT$68,Results!$C56,FALSE)=$I56,$P56,IF(HLOOKUP(AJ$2,Monitoring_eng!$A$1:$AT$68,Results!$C56,FALSE)=$K56,$Q56,IF(HLOOKUP(AJ$2,Monitoring_eng!$A$1:$AT$68,Results!$C56,FALSE)=$M56,$R56,IF(HLOOKUP(AJ$2,Monitoring_eng!$A$1:$AT$68,Results!$C56,FALSE)=$O56,$S56,"CHYBA")))))</f>
        <v>0.5</v>
      </c>
      <c r="AK56" s="22">
        <f>IF(ISBLANK(HLOOKUP(AK$2,Monitoring_eng!$A$1:$AT$68,Results!$C56,FALSE)),"",IF(HLOOKUP(AK$2,Monitoring_eng!$A$1:$AT$68,Results!$C56,FALSE)=$I56,$P56,IF(HLOOKUP(AK$2,Monitoring_eng!$A$1:$AT$68,Results!$C56,FALSE)=$K56,$Q56,IF(HLOOKUP(AK$2,Monitoring_eng!$A$1:$AT$68,Results!$C56,FALSE)=$M56,$R56,IF(HLOOKUP(AK$2,Monitoring_eng!$A$1:$AT$68,Results!$C56,FALSE)=$O56,$S56,"CHYBA")))))</f>
        <v>1</v>
      </c>
      <c r="AL56" s="22">
        <f>IF(ISBLANK(HLOOKUP(AL$2,Monitoring_eng!$A$1:$AT$68,Results!$C56,FALSE)),"",IF(HLOOKUP(AL$2,Monitoring_eng!$A$1:$AT$68,Results!$C56,FALSE)=$I56,$P56,IF(HLOOKUP(AL$2,Monitoring_eng!$A$1:$AT$68,Results!$C56,FALSE)=$K56,$Q56,IF(HLOOKUP(AL$2,Monitoring_eng!$A$1:$AT$68,Results!$C56,FALSE)=$M56,$R56,IF(HLOOKUP(AL$2,Monitoring_eng!$A$1:$AT$68,Results!$C56,FALSE)=$O56,$S56,"CHYBA")))))</f>
        <v>1</v>
      </c>
      <c r="AM56" s="22">
        <f>IF(ISBLANK(HLOOKUP(AM$2,Monitoring_eng!$A$1:$AT$68,Results!$C56,FALSE)),"",IF(HLOOKUP(AM$2,Monitoring_eng!$A$1:$AT$68,Results!$C56,FALSE)=$I56,$P56,IF(HLOOKUP(AM$2,Monitoring_eng!$A$1:$AT$68,Results!$C56,FALSE)=$K56,$Q56,IF(HLOOKUP(AM$2,Monitoring_eng!$A$1:$AT$68,Results!$C56,FALSE)=$M56,$R56,IF(HLOOKUP(AM$2,Monitoring_eng!$A$1:$AT$68,Results!$C56,FALSE)=$O56,$S56,"CHYBA")))))</f>
        <v>1</v>
      </c>
      <c r="AN56" s="22">
        <f>IF(ISBLANK(HLOOKUP(AN$2,Monitoring_eng!$A$1:$AT$68,Results!$C56,FALSE)),"",IF(HLOOKUP(AN$2,Monitoring_eng!$A$1:$AT$68,Results!$C56,FALSE)=$I56,$P56,IF(HLOOKUP(AN$2,Monitoring_eng!$A$1:$AT$68,Results!$C56,FALSE)=$K56,$Q56,IF(HLOOKUP(AN$2,Monitoring_eng!$A$1:$AT$68,Results!$C56,FALSE)=$M56,$R56,IF(HLOOKUP(AN$2,Monitoring_eng!$A$1:$AT$68,Results!$C56,FALSE)=$O56,$S56,"CHYBA")))))</f>
        <v>0</v>
      </c>
      <c r="AO56" s="22">
        <f>IF(ISBLANK(HLOOKUP(AO$2,Monitoring_eng!$A$1:$AT$68,Results!$C56,FALSE)),"",IF(HLOOKUP(AO$2,Monitoring_eng!$A$1:$AT$68,Results!$C56,FALSE)=$I56,$P56,IF(HLOOKUP(AO$2,Monitoring_eng!$A$1:$AT$68,Results!$C56,FALSE)=$K56,$Q56,IF(HLOOKUP(AO$2,Monitoring_eng!$A$1:$AT$68,Results!$C56,FALSE)=$M56,$R56,IF(HLOOKUP(AO$2,Monitoring_eng!$A$1:$AT$68,Results!$C56,FALSE)=$O56,$S56,"CHYBA")))))</f>
        <v>1</v>
      </c>
    </row>
    <row r="57" spans="1:41" x14ac:dyDescent="0.3">
      <c r="A57" s="22" t="s">
        <v>449</v>
      </c>
      <c r="B57" s="22" t="s">
        <v>212</v>
      </c>
      <c r="C57" s="22">
        <v>56</v>
      </c>
      <c r="D57" s="30" t="s">
        <v>213</v>
      </c>
      <c r="E57" s="30" t="s">
        <v>353</v>
      </c>
      <c r="F57" s="31" t="s">
        <v>448</v>
      </c>
      <c r="G57" s="38">
        <v>1</v>
      </c>
      <c r="H57" s="22" t="s">
        <v>296</v>
      </c>
      <c r="I57" s="22" t="s">
        <v>49</v>
      </c>
      <c r="J57" s="22" t="s">
        <v>295</v>
      </c>
      <c r="K57" s="22" t="s">
        <v>48</v>
      </c>
      <c r="L57" s="22" t="s">
        <v>310</v>
      </c>
      <c r="M57" s="22" t="s">
        <v>95</v>
      </c>
      <c r="N57" s="22" t="s">
        <v>385</v>
      </c>
      <c r="O57" s="22" t="s">
        <v>385</v>
      </c>
      <c r="P57" s="22">
        <f t="shared" si="0"/>
        <v>1</v>
      </c>
      <c r="Q57" s="22">
        <v>0</v>
      </c>
      <c r="R57" s="22">
        <f t="shared" si="1"/>
        <v>0.5</v>
      </c>
      <c r="S57" s="22" t="s">
        <v>385</v>
      </c>
      <c r="T57" s="22">
        <f>IF(ISBLANK(HLOOKUP(T$2,Monitoring_eng!$A$1:$AT$68,Results!$C57,FALSE)),"",IF(HLOOKUP(T$2,Monitoring_eng!$A$1:$AT$68,Results!$C57,FALSE)=$I57,$P57,IF(HLOOKUP(T$2,Monitoring_eng!$A$1:$AT$68,Results!$C57,FALSE)=$K57,$Q57,IF(HLOOKUP(T$2,Monitoring_eng!$A$1:$AT$68,Results!$C57,FALSE)=$M57,$R57,IF(HLOOKUP(T$2,Monitoring_eng!$A$1:$AT$68,Results!$C57,FALSE)=$O57,$S57,"CHYBA")))))</f>
        <v>1</v>
      </c>
      <c r="U57" s="22">
        <f>IF(ISBLANK(HLOOKUP(U$2,Monitoring_eng!$A$1:$AT$68,Results!$C57,FALSE)),"",IF(HLOOKUP(U$2,Monitoring_eng!$A$1:$AT$68,Results!$C57,FALSE)=$I57,$P57,IF(HLOOKUP(U$2,Monitoring_eng!$A$1:$AT$68,Results!$C57,FALSE)=$K57,$Q57,IF(HLOOKUP(U$2,Monitoring_eng!$A$1:$AT$68,Results!$C57,FALSE)=$M57,$R57,IF(HLOOKUP(U$2,Monitoring_eng!$A$1:$AT$68,Results!$C57,FALSE)=$O57,$S57,"CHYBA")))))</f>
        <v>1</v>
      </c>
      <c r="V57" s="22">
        <f>IF(ISBLANK(HLOOKUP(V$2,Monitoring_eng!$A$1:$AT$68,Results!$C57,FALSE)),"",IF(HLOOKUP(V$2,Monitoring_eng!$A$1:$AT$68,Results!$C57,FALSE)=$I57,$P57,IF(HLOOKUP(V$2,Monitoring_eng!$A$1:$AT$68,Results!$C57,FALSE)=$K57,$Q57,IF(HLOOKUP(V$2,Monitoring_eng!$A$1:$AT$68,Results!$C57,FALSE)=$M57,$R57,IF(HLOOKUP(V$2,Monitoring_eng!$A$1:$AT$68,Results!$C57,FALSE)=$O57,$S57,"CHYBA")))))</f>
        <v>0</v>
      </c>
      <c r="W57" s="22">
        <f>IF(ISBLANK(HLOOKUP(W$2,Monitoring_eng!$A$1:$AT$68,Results!$C57,FALSE)),"",IF(HLOOKUP(W$2,Monitoring_eng!$A$1:$AT$68,Results!$C57,FALSE)=$I57,$P57,IF(HLOOKUP(W$2,Monitoring_eng!$A$1:$AT$68,Results!$C57,FALSE)=$K57,$Q57,IF(HLOOKUP(W$2,Monitoring_eng!$A$1:$AT$68,Results!$C57,FALSE)=$M57,$R57,IF(HLOOKUP(W$2,Monitoring_eng!$A$1:$AT$68,Results!$C57,FALSE)=$O57,$S57,"CHYBA")))))</f>
        <v>1</v>
      </c>
      <c r="X57" s="22">
        <f>IF(ISBLANK(HLOOKUP(X$2,Monitoring_eng!$A$1:$AT$68,Results!$C57,FALSE)),"",IF(HLOOKUP(X$2,Monitoring_eng!$A$1:$AT$68,Results!$C57,FALSE)=$I57,$P57,IF(HLOOKUP(X$2,Monitoring_eng!$A$1:$AT$68,Results!$C57,FALSE)=$K57,$Q57,IF(HLOOKUP(X$2,Monitoring_eng!$A$1:$AT$68,Results!$C57,FALSE)=$M57,$R57,IF(HLOOKUP(X$2,Monitoring_eng!$A$1:$AT$68,Results!$C57,FALSE)=$O57,$S57,"CHYBA")))))</f>
        <v>1</v>
      </c>
      <c r="Y57" s="22">
        <f>IF(ISBLANK(HLOOKUP(Y$2,Monitoring_eng!$A$1:$AT$68,Results!$C57,FALSE)),"",IF(HLOOKUP(Y$2,Monitoring_eng!$A$1:$AT$68,Results!$C57,FALSE)=$I57,$P57,IF(HLOOKUP(Y$2,Monitoring_eng!$A$1:$AT$68,Results!$C57,FALSE)=$K57,$Q57,IF(HLOOKUP(Y$2,Monitoring_eng!$A$1:$AT$68,Results!$C57,FALSE)=$M57,$R57,IF(HLOOKUP(Y$2,Monitoring_eng!$A$1:$AT$68,Results!$C57,FALSE)=$O57,$S57,"CHYBA")))))</f>
        <v>1</v>
      </c>
      <c r="Z57" s="22">
        <f>IF(ISBLANK(HLOOKUP(Z$2,Monitoring_eng!$A$1:$AT$68,Results!$C57,FALSE)),"",IF(HLOOKUP(Z$2,Monitoring_eng!$A$1:$AT$68,Results!$C57,FALSE)=$I57,$P57,IF(HLOOKUP(Z$2,Monitoring_eng!$A$1:$AT$68,Results!$C57,FALSE)=$K57,$Q57,IF(HLOOKUP(Z$2,Monitoring_eng!$A$1:$AT$68,Results!$C57,FALSE)=$M57,$R57,IF(HLOOKUP(Z$2,Monitoring_eng!$A$1:$AT$68,Results!$C57,FALSE)=$O57,$S57,"CHYBA")))))</f>
        <v>0</v>
      </c>
      <c r="AA57" s="22">
        <f>IF(ISBLANK(HLOOKUP(AA$2,Monitoring_eng!$A$1:$AT$68,Results!$C57,FALSE)),"",IF(HLOOKUP(AA$2,Monitoring_eng!$A$1:$AT$68,Results!$C57,FALSE)=$I57,$P57,IF(HLOOKUP(AA$2,Monitoring_eng!$A$1:$AT$68,Results!$C57,FALSE)=$K57,$Q57,IF(HLOOKUP(AA$2,Monitoring_eng!$A$1:$AT$68,Results!$C57,FALSE)=$M57,$R57,IF(HLOOKUP(AA$2,Monitoring_eng!$A$1:$AT$68,Results!$C57,FALSE)=$O57,$S57,"CHYBA")))))</f>
        <v>1</v>
      </c>
      <c r="AB57" s="22">
        <f>IF(ISBLANK(HLOOKUP(AB$2,Monitoring_eng!$A$1:$AT$68,Results!$C57,FALSE)),"",IF(HLOOKUP(AB$2,Monitoring_eng!$A$1:$AT$68,Results!$C57,FALSE)=$I57,$P57,IF(HLOOKUP(AB$2,Monitoring_eng!$A$1:$AT$68,Results!$C57,FALSE)=$K57,$Q57,IF(HLOOKUP(AB$2,Monitoring_eng!$A$1:$AT$68,Results!$C57,FALSE)=$M57,$R57,IF(HLOOKUP(AB$2,Monitoring_eng!$A$1:$AT$68,Results!$C57,FALSE)=$O57,$S57,"CHYBA")))))</f>
        <v>1</v>
      </c>
      <c r="AC57" s="22">
        <f>IF(ISBLANK(HLOOKUP(AC$2,Monitoring_eng!$A$1:$AT$68,Results!$C57,FALSE)),"",IF(HLOOKUP(AC$2,Monitoring_eng!$A$1:$AT$68,Results!$C57,FALSE)=$I57,$P57,IF(HLOOKUP(AC$2,Monitoring_eng!$A$1:$AT$68,Results!$C57,FALSE)=$K57,$Q57,IF(HLOOKUP(AC$2,Monitoring_eng!$A$1:$AT$68,Results!$C57,FALSE)=$M57,$R57,IF(HLOOKUP(AC$2,Monitoring_eng!$A$1:$AT$68,Results!$C57,FALSE)=$O57,$S57,"CHYBA")))))</f>
        <v>1</v>
      </c>
      <c r="AD57" s="22">
        <f>IF(ISBLANK(HLOOKUP(AD$2,Monitoring_eng!$A$1:$AT$68,Results!$C57,FALSE)),"",IF(HLOOKUP(AD$2,Monitoring_eng!$A$1:$AT$68,Results!$C57,FALSE)=$I57,$P57,IF(HLOOKUP(AD$2,Monitoring_eng!$A$1:$AT$68,Results!$C57,FALSE)=$K57,$Q57,IF(HLOOKUP(AD$2,Monitoring_eng!$A$1:$AT$68,Results!$C57,FALSE)=$M57,$R57,IF(HLOOKUP(AD$2,Monitoring_eng!$A$1:$AT$68,Results!$C57,FALSE)=$O57,$S57,"CHYBA")))))</f>
        <v>1</v>
      </c>
      <c r="AE57" s="22">
        <f>IF(ISBLANK(HLOOKUP(AE$2,Monitoring_eng!$A$1:$AT$68,Results!$C57,FALSE)),"",IF(HLOOKUP(AE$2,Monitoring_eng!$A$1:$AT$68,Results!$C57,FALSE)=$I57,$P57,IF(HLOOKUP(AE$2,Monitoring_eng!$A$1:$AT$68,Results!$C57,FALSE)=$K57,$Q57,IF(HLOOKUP(AE$2,Monitoring_eng!$A$1:$AT$68,Results!$C57,FALSE)=$M57,$R57,IF(HLOOKUP(AE$2,Monitoring_eng!$A$1:$AT$68,Results!$C57,FALSE)=$O57,$S57,"CHYBA")))))</f>
        <v>0</v>
      </c>
      <c r="AF57" s="22">
        <f>IF(ISBLANK(HLOOKUP(AF$2,Monitoring_eng!$A$1:$AT$68,Results!$C57,FALSE)),"",IF(HLOOKUP(AF$2,Monitoring_eng!$A$1:$AT$68,Results!$C57,FALSE)=$I57,$P57,IF(HLOOKUP(AF$2,Monitoring_eng!$A$1:$AT$68,Results!$C57,FALSE)=$K57,$Q57,IF(HLOOKUP(AF$2,Monitoring_eng!$A$1:$AT$68,Results!$C57,FALSE)=$M57,$R57,IF(HLOOKUP(AF$2,Monitoring_eng!$A$1:$AT$68,Results!$C57,FALSE)=$O57,$S57,"CHYBA")))))</f>
        <v>1</v>
      </c>
      <c r="AG57" s="22">
        <f>IF(ISBLANK(HLOOKUP(AG$2,Monitoring_eng!$A$1:$AT$68,Results!$C57,FALSE)),"",IF(HLOOKUP(AG$2,Monitoring_eng!$A$1:$AT$68,Results!$C57,FALSE)=$I57,$P57,IF(HLOOKUP(AG$2,Monitoring_eng!$A$1:$AT$68,Results!$C57,FALSE)=$K57,$Q57,IF(HLOOKUP(AG$2,Monitoring_eng!$A$1:$AT$68,Results!$C57,FALSE)=$M57,$R57,IF(HLOOKUP(AG$2,Monitoring_eng!$A$1:$AT$68,Results!$C57,FALSE)=$O57,$S57,"CHYBA")))))</f>
        <v>1</v>
      </c>
      <c r="AH57" s="22">
        <f>IF(ISBLANK(HLOOKUP(AH$2,Monitoring_eng!$A$1:$AT$68,Results!$C57,FALSE)),"",IF(HLOOKUP(AH$2,Monitoring_eng!$A$1:$AT$68,Results!$C57,FALSE)=$I57,$P57,IF(HLOOKUP(AH$2,Monitoring_eng!$A$1:$AT$68,Results!$C57,FALSE)=$K57,$Q57,IF(HLOOKUP(AH$2,Monitoring_eng!$A$1:$AT$68,Results!$C57,FALSE)=$M57,$R57,IF(HLOOKUP(AH$2,Monitoring_eng!$A$1:$AT$68,Results!$C57,FALSE)=$O57,$S57,"CHYBA")))))</f>
        <v>1</v>
      </c>
      <c r="AI57" s="22">
        <f>IF(ISBLANK(HLOOKUP(AI$2,Monitoring_eng!$A$1:$AT$68,Results!$C57,FALSE)),"",IF(HLOOKUP(AI$2,Monitoring_eng!$A$1:$AT$68,Results!$C57,FALSE)=$I57,$P57,IF(HLOOKUP(AI$2,Monitoring_eng!$A$1:$AT$68,Results!$C57,FALSE)=$K57,$Q57,IF(HLOOKUP(AI$2,Monitoring_eng!$A$1:$AT$68,Results!$C57,FALSE)=$M57,$R57,IF(HLOOKUP(AI$2,Monitoring_eng!$A$1:$AT$68,Results!$C57,FALSE)=$O57,$S57,"CHYBA")))))</f>
        <v>0</v>
      </c>
      <c r="AJ57" s="22">
        <f>IF(ISBLANK(HLOOKUP(AJ$2,Monitoring_eng!$A$1:$AT$68,Results!$C57,FALSE)),"",IF(HLOOKUP(AJ$2,Monitoring_eng!$A$1:$AT$68,Results!$C57,FALSE)=$I57,$P57,IF(HLOOKUP(AJ$2,Monitoring_eng!$A$1:$AT$68,Results!$C57,FALSE)=$K57,$Q57,IF(HLOOKUP(AJ$2,Monitoring_eng!$A$1:$AT$68,Results!$C57,FALSE)=$M57,$R57,IF(HLOOKUP(AJ$2,Monitoring_eng!$A$1:$AT$68,Results!$C57,FALSE)=$O57,$S57,"CHYBA")))))</f>
        <v>1</v>
      </c>
      <c r="AK57" s="22">
        <f>IF(ISBLANK(HLOOKUP(AK$2,Monitoring_eng!$A$1:$AT$68,Results!$C57,FALSE)),"",IF(HLOOKUP(AK$2,Monitoring_eng!$A$1:$AT$68,Results!$C57,FALSE)=$I57,$P57,IF(HLOOKUP(AK$2,Monitoring_eng!$A$1:$AT$68,Results!$C57,FALSE)=$K57,$Q57,IF(HLOOKUP(AK$2,Monitoring_eng!$A$1:$AT$68,Results!$C57,FALSE)=$M57,$R57,IF(HLOOKUP(AK$2,Monitoring_eng!$A$1:$AT$68,Results!$C57,FALSE)=$O57,$S57,"CHYBA")))))</f>
        <v>1</v>
      </c>
      <c r="AL57" s="22">
        <f>IF(ISBLANK(HLOOKUP(AL$2,Monitoring_eng!$A$1:$AT$68,Results!$C57,FALSE)),"",IF(HLOOKUP(AL$2,Monitoring_eng!$A$1:$AT$68,Results!$C57,FALSE)=$I57,$P57,IF(HLOOKUP(AL$2,Monitoring_eng!$A$1:$AT$68,Results!$C57,FALSE)=$K57,$Q57,IF(HLOOKUP(AL$2,Monitoring_eng!$A$1:$AT$68,Results!$C57,FALSE)=$M57,$R57,IF(HLOOKUP(AL$2,Monitoring_eng!$A$1:$AT$68,Results!$C57,FALSE)=$O57,$S57,"CHYBA")))))</f>
        <v>1</v>
      </c>
      <c r="AM57" s="22">
        <f>IF(ISBLANK(HLOOKUP(AM$2,Monitoring_eng!$A$1:$AT$68,Results!$C57,FALSE)),"",IF(HLOOKUP(AM$2,Monitoring_eng!$A$1:$AT$68,Results!$C57,FALSE)=$I57,$P57,IF(HLOOKUP(AM$2,Monitoring_eng!$A$1:$AT$68,Results!$C57,FALSE)=$K57,$Q57,IF(HLOOKUP(AM$2,Monitoring_eng!$A$1:$AT$68,Results!$C57,FALSE)=$M57,$R57,IF(HLOOKUP(AM$2,Monitoring_eng!$A$1:$AT$68,Results!$C57,FALSE)=$O57,$S57,"CHYBA")))))</f>
        <v>1</v>
      </c>
      <c r="AN57" s="22">
        <f>IF(ISBLANK(HLOOKUP(AN$2,Monitoring_eng!$A$1:$AT$68,Results!$C57,FALSE)),"",IF(HLOOKUP(AN$2,Monitoring_eng!$A$1:$AT$68,Results!$C57,FALSE)=$I57,$P57,IF(HLOOKUP(AN$2,Monitoring_eng!$A$1:$AT$68,Results!$C57,FALSE)=$K57,$Q57,IF(HLOOKUP(AN$2,Monitoring_eng!$A$1:$AT$68,Results!$C57,FALSE)=$M57,$R57,IF(HLOOKUP(AN$2,Monitoring_eng!$A$1:$AT$68,Results!$C57,FALSE)=$O57,$S57,"CHYBA")))))</f>
        <v>0</v>
      </c>
      <c r="AO57" s="22">
        <f>IF(ISBLANK(HLOOKUP(AO$2,Monitoring_eng!$A$1:$AT$68,Results!$C57,FALSE)),"",IF(HLOOKUP(AO$2,Monitoring_eng!$A$1:$AT$68,Results!$C57,FALSE)=$I57,$P57,IF(HLOOKUP(AO$2,Monitoring_eng!$A$1:$AT$68,Results!$C57,FALSE)=$K57,$Q57,IF(HLOOKUP(AO$2,Monitoring_eng!$A$1:$AT$68,Results!$C57,FALSE)=$M57,$R57,IF(HLOOKUP(AO$2,Monitoring_eng!$A$1:$AT$68,Results!$C57,FALSE)=$O57,$S57,"CHYBA")))))</f>
        <v>1</v>
      </c>
    </row>
    <row r="58" spans="1:41" x14ac:dyDescent="0.3">
      <c r="A58" s="22" t="s">
        <v>450</v>
      </c>
      <c r="B58" s="22" t="s">
        <v>217</v>
      </c>
      <c r="C58" s="22">
        <v>57</v>
      </c>
      <c r="D58" s="30" t="s">
        <v>218</v>
      </c>
      <c r="E58" s="30" t="s">
        <v>354</v>
      </c>
      <c r="F58" s="31" t="s">
        <v>448</v>
      </c>
      <c r="G58" s="38">
        <v>2</v>
      </c>
      <c r="H58" s="22" t="s">
        <v>296</v>
      </c>
      <c r="I58" s="22" t="s">
        <v>49</v>
      </c>
      <c r="J58" s="22" t="s">
        <v>295</v>
      </c>
      <c r="K58" s="22" t="s">
        <v>48</v>
      </c>
      <c r="L58" s="22" t="s">
        <v>310</v>
      </c>
      <c r="M58" s="22" t="s">
        <v>95</v>
      </c>
      <c r="N58" s="22" t="s">
        <v>385</v>
      </c>
      <c r="O58" s="22" t="s">
        <v>385</v>
      </c>
      <c r="P58" s="22">
        <f t="shared" si="0"/>
        <v>2</v>
      </c>
      <c r="Q58" s="22">
        <v>0</v>
      </c>
      <c r="R58" s="22">
        <f t="shared" si="1"/>
        <v>1</v>
      </c>
      <c r="S58" s="22" t="s">
        <v>385</v>
      </c>
      <c r="T58" s="22">
        <f>IF(ISBLANK(HLOOKUP(T$2,Monitoring_eng!$A$1:$AT$68,Results!$C58,FALSE)),"",IF(HLOOKUP(T$2,Monitoring_eng!$A$1:$AT$68,Results!$C58,FALSE)=$I58,$P58,IF(HLOOKUP(T$2,Monitoring_eng!$A$1:$AT$68,Results!$C58,FALSE)=$K58,$Q58,IF(HLOOKUP(T$2,Monitoring_eng!$A$1:$AT$68,Results!$C58,FALSE)=$M58,$R58,IF(HLOOKUP(T$2,Monitoring_eng!$A$1:$AT$68,Results!$C58,FALSE)=$O58,$S58,"CHYBA")))))</f>
        <v>2</v>
      </c>
      <c r="U58" s="22">
        <f>IF(ISBLANK(HLOOKUP(U$2,Monitoring_eng!$A$1:$AT$68,Results!$C58,FALSE)),"",IF(HLOOKUP(U$2,Monitoring_eng!$A$1:$AT$68,Results!$C58,FALSE)=$I58,$P58,IF(HLOOKUP(U$2,Monitoring_eng!$A$1:$AT$68,Results!$C58,FALSE)=$K58,$Q58,IF(HLOOKUP(U$2,Monitoring_eng!$A$1:$AT$68,Results!$C58,FALSE)=$M58,$R58,IF(HLOOKUP(U$2,Monitoring_eng!$A$1:$AT$68,Results!$C58,FALSE)=$O58,$S58,"CHYBA")))))</f>
        <v>2</v>
      </c>
      <c r="V58" s="22">
        <f>IF(ISBLANK(HLOOKUP(V$2,Monitoring_eng!$A$1:$AT$68,Results!$C58,FALSE)),"",IF(HLOOKUP(V$2,Monitoring_eng!$A$1:$AT$68,Results!$C58,FALSE)=$I58,$P58,IF(HLOOKUP(V$2,Monitoring_eng!$A$1:$AT$68,Results!$C58,FALSE)=$K58,$Q58,IF(HLOOKUP(V$2,Monitoring_eng!$A$1:$AT$68,Results!$C58,FALSE)=$M58,$R58,IF(HLOOKUP(V$2,Monitoring_eng!$A$1:$AT$68,Results!$C58,FALSE)=$O58,$S58,"CHYBA")))))</f>
        <v>2</v>
      </c>
      <c r="W58" s="22">
        <f>IF(ISBLANK(HLOOKUP(W$2,Monitoring_eng!$A$1:$AT$68,Results!$C58,FALSE)),"",IF(HLOOKUP(W$2,Monitoring_eng!$A$1:$AT$68,Results!$C58,FALSE)=$I58,$P58,IF(HLOOKUP(W$2,Monitoring_eng!$A$1:$AT$68,Results!$C58,FALSE)=$K58,$Q58,IF(HLOOKUP(W$2,Monitoring_eng!$A$1:$AT$68,Results!$C58,FALSE)=$M58,$R58,IF(HLOOKUP(W$2,Monitoring_eng!$A$1:$AT$68,Results!$C58,FALSE)=$O58,$S58,"CHYBA")))))</f>
        <v>2</v>
      </c>
      <c r="X58" s="22">
        <f>IF(ISBLANK(HLOOKUP(X$2,Monitoring_eng!$A$1:$AT$68,Results!$C58,FALSE)),"",IF(HLOOKUP(X$2,Monitoring_eng!$A$1:$AT$68,Results!$C58,FALSE)=$I58,$P58,IF(HLOOKUP(X$2,Monitoring_eng!$A$1:$AT$68,Results!$C58,FALSE)=$K58,$Q58,IF(HLOOKUP(X$2,Monitoring_eng!$A$1:$AT$68,Results!$C58,FALSE)=$M58,$R58,IF(HLOOKUP(X$2,Monitoring_eng!$A$1:$AT$68,Results!$C58,FALSE)=$O58,$S58,"CHYBA")))))</f>
        <v>2</v>
      </c>
      <c r="Y58" s="22">
        <f>IF(ISBLANK(HLOOKUP(Y$2,Monitoring_eng!$A$1:$AT$68,Results!$C58,FALSE)),"",IF(HLOOKUP(Y$2,Monitoring_eng!$A$1:$AT$68,Results!$C58,FALSE)=$I58,$P58,IF(HLOOKUP(Y$2,Monitoring_eng!$A$1:$AT$68,Results!$C58,FALSE)=$K58,$Q58,IF(HLOOKUP(Y$2,Monitoring_eng!$A$1:$AT$68,Results!$C58,FALSE)=$M58,$R58,IF(HLOOKUP(Y$2,Monitoring_eng!$A$1:$AT$68,Results!$C58,FALSE)=$O58,$S58,"CHYBA")))))</f>
        <v>2</v>
      </c>
      <c r="Z58" s="22">
        <f>IF(ISBLANK(HLOOKUP(Z$2,Monitoring_eng!$A$1:$AT$68,Results!$C58,FALSE)),"",IF(HLOOKUP(Z$2,Monitoring_eng!$A$1:$AT$68,Results!$C58,FALSE)=$I58,$P58,IF(HLOOKUP(Z$2,Monitoring_eng!$A$1:$AT$68,Results!$C58,FALSE)=$K58,$Q58,IF(HLOOKUP(Z$2,Monitoring_eng!$A$1:$AT$68,Results!$C58,FALSE)=$M58,$R58,IF(HLOOKUP(Z$2,Monitoring_eng!$A$1:$AT$68,Results!$C58,FALSE)=$O58,$S58,"CHYBA")))))</f>
        <v>0</v>
      </c>
      <c r="AA58" s="22">
        <f>IF(ISBLANK(HLOOKUP(AA$2,Monitoring_eng!$A$1:$AT$68,Results!$C58,FALSE)),"",IF(HLOOKUP(AA$2,Monitoring_eng!$A$1:$AT$68,Results!$C58,FALSE)=$I58,$P58,IF(HLOOKUP(AA$2,Monitoring_eng!$A$1:$AT$68,Results!$C58,FALSE)=$K58,$Q58,IF(HLOOKUP(AA$2,Monitoring_eng!$A$1:$AT$68,Results!$C58,FALSE)=$M58,$R58,IF(HLOOKUP(AA$2,Monitoring_eng!$A$1:$AT$68,Results!$C58,FALSE)=$O58,$S58,"CHYBA")))))</f>
        <v>0</v>
      </c>
      <c r="AB58" s="22">
        <f>IF(ISBLANK(HLOOKUP(AB$2,Monitoring_eng!$A$1:$AT$68,Results!$C58,FALSE)),"",IF(HLOOKUP(AB$2,Monitoring_eng!$A$1:$AT$68,Results!$C58,FALSE)=$I58,$P58,IF(HLOOKUP(AB$2,Monitoring_eng!$A$1:$AT$68,Results!$C58,FALSE)=$K58,$Q58,IF(HLOOKUP(AB$2,Monitoring_eng!$A$1:$AT$68,Results!$C58,FALSE)=$M58,$R58,IF(HLOOKUP(AB$2,Monitoring_eng!$A$1:$AT$68,Results!$C58,FALSE)=$O58,$S58,"CHYBA")))))</f>
        <v>0</v>
      </c>
      <c r="AC58" s="22">
        <f>IF(ISBLANK(HLOOKUP(AC$2,Monitoring_eng!$A$1:$AT$68,Results!$C58,FALSE)),"",IF(HLOOKUP(AC$2,Monitoring_eng!$A$1:$AT$68,Results!$C58,FALSE)=$I58,$P58,IF(HLOOKUP(AC$2,Monitoring_eng!$A$1:$AT$68,Results!$C58,FALSE)=$K58,$Q58,IF(HLOOKUP(AC$2,Monitoring_eng!$A$1:$AT$68,Results!$C58,FALSE)=$M58,$R58,IF(HLOOKUP(AC$2,Monitoring_eng!$A$1:$AT$68,Results!$C58,FALSE)=$O58,$S58,"CHYBA")))))</f>
        <v>2</v>
      </c>
      <c r="AD58" s="22">
        <f>IF(ISBLANK(HLOOKUP(AD$2,Monitoring_eng!$A$1:$AT$68,Results!$C58,FALSE)),"",IF(HLOOKUP(AD$2,Monitoring_eng!$A$1:$AT$68,Results!$C58,FALSE)=$I58,$P58,IF(HLOOKUP(AD$2,Monitoring_eng!$A$1:$AT$68,Results!$C58,FALSE)=$K58,$Q58,IF(HLOOKUP(AD$2,Monitoring_eng!$A$1:$AT$68,Results!$C58,FALSE)=$M58,$R58,IF(HLOOKUP(AD$2,Monitoring_eng!$A$1:$AT$68,Results!$C58,FALSE)=$O58,$S58,"CHYBA")))))</f>
        <v>0</v>
      </c>
      <c r="AE58" s="22">
        <f>IF(ISBLANK(HLOOKUP(AE$2,Monitoring_eng!$A$1:$AT$68,Results!$C58,FALSE)),"",IF(HLOOKUP(AE$2,Monitoring_eng!$A$1:$AT$68,Results!$C58,FALSE)=$I58,$P58,IF(HLOOKUP(AE$2,Monitoring_eng!$A$1:$AT$68,Results!$C58,FALSE)=$K58,$Q58,IF(HLOOKUP(AE$2,Monitoring_eng!$A$1:$AT$68,Results!$C58,FALSE)=$M58,$R58,IF(HLOOKUP(AE$2,Monitoring_eng!$A$1:$AT$68,Results!$C58,FALSE)=$O58,$S58,"CHYBA")))))</f>
        <v>0</v>
      </c>
      <c r="AF58" s="22">
        <f>IF(ISBLANK(HLOOKUP(AF$2,Monitoring_eng!$A$1:$AT$68,Results!$C58,FALSE)),"",IF(HLOOKUP(AF$2,Monitoring_eng!$A$1:$AT$68,Results!$C58,FALSE)=$I58,$P58,IF(HLOOKUP(AF$2,Monitoring_eng!$A$1:$AT$68,Results!$C58,FALSE)=$K58,$Q58,IF(HLOOKUP(AF$2,Monitoring_eng!$A$1:$AT$68,Results!$C58,FALSE)=$M58,$R58,IF(HLOOKUP(AF$2,Monitoring_eng!$A$1:$AT$68,Results!$C58,FALSE)=$O58,$S58,"CHYBA")))))</f>
        <v>2</v>
      </c>
      <c r="AG58" s="22">
        <f>IF(ISBLANK(HLOOKUP(AG$2,Monitoring_eng!$A$1:$AT$68,Results!$C58,FALSE)),"",IF(HLOOKUP(AG$2,Monitoring_eng!$A$1:$AT$68,Results!$C58,FALSE)=$I58,$P58,IF(HLOOKUP(AG$2,Monitoring_eng!$A$1:$AT$68,Results!$C58,FALSE)=$K58,$Q58,IF(HLOOKUP(AG$2,Monitoring_eng!$A$1:$AT$68,Results!$C58,FALSE)=$M58,$R58,IF(HLOOKUP(AG$2,Monitoring_eng!$A$1:$AT$68,Results!$C58,FALSE)=$O58,$S58,"CHYBA")))))</f>
        <v>2</v>
      </c>
      <c r="AH58" s="22">
        <f>IF(ISBLANK(HLOOKUP(AH$2,Monitoring_eng!$A$1:$AT$68,Results!$C58,FALSE)),"",IF(HLOOKUP(AH$2,Monitoring_eng!$A$1:$AT$68,Results!$C58,FALSE)=$I58,$P58,IF(HLOOKUP(AH$2,Monitoring_eng!$A$1:$AT$68,Results!$C58,FALSE)=$K58,$Q58,IF(HLOOKUP(AH$2,Monitoring_eng!$A$1:$AT$68,Results!$C58,FALSE)=$M58,$R58,IF(HLOOKUP(AH$2,Monitoring_eng!$A$1:$AT$68,Results!$C58,FALSE)=$O58,$S58,"CHYBA")))))</f>
        <v>0</v>
      </c>
      <c r="AI58" s="22">
        <f>IF(ISBLANK(HLOOKUP(AI$2,Monitoring_eng!$A$1:$AT$68,Results!$C58,FALSE)),"",IF(HLOOKUP(AI$2,Monitoring_eng!$A$1:$AT$68,Results!$C58,FALSE)=$I58,$P58,IF(HLOOKUP(AI$2,Monitoring_eng!$A$1:$AT$68,Results!$C58,FALSE)=$K58,$Q58,IF(HLOOKUP(AI$2,Monitoring_eng!$A$1:$AT$68,Results!$C58,FALSE)=$M58,$R58,IF(HLOOKUP(AI$2,Monitoring_eng!$A$1:$AT$68,Results!$C58,FALSE)=$O58,$S58,"CHYBA")))))</f>
        <v>2</v>
      </c>
      <c r="AJ58" s="22">
        <f>IF(ISBLANK(HLOOKUP(AJ$2,Monitoring_eng!$A$1:$AT$68,Results!$C58,FALSE)),"",IF(HLOOKUP(AJ$2,Monitoring_eng!$A$1:$AT$68,Results!$C58,FALSE)=$I58,$P58,IF(HLOOKUP(AJ$2,Monitoring_eng!$A$1:$AT$68,Results!$C58,FALSE)=$K58,$Q58,IF(HLOOKUP(AJ$2,Monitoring_eng!$A$1:$AT$68,Results!$C58,FALSE)=$M58,$R58,IF(HLOOKUP(AJ$2,Monitoring_eng!$A$1:$AT$68,Results!$C58,FALSE)=$O58,$S58,"CHYBA")))))</f>
        <v>2</v>
      </c>
      <c r="AK58" s="22">
        <f>IF(ISBLANK(HLOOKUP(AK$2,Monitoring_eng!$A$1:$AT$68,Results!$C58,FALSE)),"",IF(HLOOKUP(AK$2,Monitoring_eng!$A$1:$AT$68,Results!$C58,FALSE)=$I58,$P58,IF(HLOOKUP(AK$2,Monitoring_eng!$A$1:$AT$68,Results!$C58,FALSE)=$K58,$Q58,IF(HLOOKUP(AK$2,Monitoring_eng!$A$1:$AT$68,Results!$C58,FALSE)=$M58,$R58,IF(HLOOKUP(AK$2,Monitoring_eng!$A$1:$AT$68,Results!$C58,FALSE)=$O58,$S58,"CHYBA")))))</f>
        <v>2</v>
      </c>
      <c r="AL58" s="22">
        <f>IF(ISBLANK(HLOOKUP(AL$2,Monitoring_eng!$A$1:$AT$68,Results!$C58,FALSE)),"",IF(HLOOKUP(AL$2,Monitoring_eng!$A$1:$AT$68,Results!$C58,FALSE)=$I58,$P58,IF(HLOOKUP(AL$2,Monitoring_eng!$A$1:$AT$68,Results!$C58,FALSE)=$K58,$Q58,IF(HLOOKUP(AL$2,Monitoring_eng!$A$1:$AT$68,Results!$C58,FALSE)=$M58,$R58,IF(HLOOKUP(AL$2,Monitoring_eng!$A$1:$AT$68,Results!$C58,FALSE)=$O58,$S58,"CHYBA")))))</f>
        <v>2</v>
      </c>
      <c r="AM58" s="22">
        <f>IF(ISBLANK(HLOOKUP(AM$2,Monitoring_eng!$A$1:$AT$68,Results!$C58,FALSE)),"",IF(HLOOKUP(AM$2,Monitoring_eng!$A$1:$AT$68,Results!$C58,FALSE)=$I58,$P58,IF(HLOOKUP(AM$2,Monitoring_eng!$A$1:$AT$68,Results!$C58,FALSE)=$K58,$Q58,IF(HLOOKUP(AM$2,Monitoring_eng!$A$1:$AT$68,Results!$C58,FALSE)=$M58,$R58,IF(HLOOKUP(AM$2,Monitoring_eng!$A$1:$AT$68,Results!$C58,FALSE)=$O58,$S58,"CHYBA")))))</f>
        <v>2</v>
      </c>
      <c r="AN58" s="22">
        <f>IF(ISBLANK(HLOOKUP(AN$2,Monitoring_eng!$A$1:$AT$68,Results!$C58,FALSE)),"",IF(HLOOKUP(AN$2,Monitoring_eng!$A$1:$AT$68,Results!$C58,FALSE)=$I58,$P58,IF(HLOOKUP(AN$2,Monitoring_eng!$A$1:$AT$68,Results!$C58,FALSE)=$K58,$Q58,IF(HLOOKUP(AN$2,Monitoring_eng!$A$1:$AT$68,Results!$C58,FALSE)=$M58,$R58,IF(HLOOKUP(AN$2,Monitoring_eng!$A$1:$AT$68,Results!$C58,FALSE)=$O58,$S58,"CHYBA")))))</f>
        <v>0</v>
      </c>
      <c r="AO58" s="22">
        <f>IF(ISBLANK(HLOOKUP(AO$2,Monitoring_eng!$A$1:$AT$68,Results!$C58,FALSE)),"",IF(HLOOKUP(AO$2,Monitoring_eng!$A$1:$AT$68,Results!$C58,FALSE)=$I58,$P58,IF(HLOOKUP(AO$2,Monitoring_eng!$A$1:$AT$68,Results!$C58,FALSE)=$K58,$Q58,IF(HLOOKUP(AO$2,Monitoring_eng!$A$1:$AT$68,Results!$C58,FALSE)=$M58,$R58,IF(HLOOKUP(AO$2,Monitoring_eng!$A$1:$AT$68,Results!$C58,FALSE)=$O58,$S58,"CHYBA")))))</f>
        <v>2</v>
      </c>
    </row>
    <row r="59" spans="1:41" x14ac:dyDescent="0.3">
      <c r="A59" s="22" t="s">
        <v>451</v>
      </c>
      <c r="B59" s="22" t="s">
        <v>220</v>
      </c>
      <c r="C59" s="22">
        <v>58</v>
      </c>
      <c r="D59" s="30" t="s">
        <v>221</v>
      </c>
      <c r="E59" s="30" t="s">
        <v>355</v>
      </c>
      <c r="F59" s="31" t="s">
        <v>448</v>
      </c>
      <c r="G59" s="38">
        <v>2</v>
      </c>
      <c r="H59" s="22" t="s">
        <v>296</v>
      </c>
      <c r="I59" s="22" t="s">
        <v>49</v>
      </c>
      <c r="J59" s="22" t="s">
        <v>295</v>
      </c>
      <c r="K59" s="22" t="s">
        <v>48</v>
      </c>
      <c r="L59" s="22" t="s">
        <v>310</v>
      </c>
      <c r="M59" s="22" t="s">
        <v>95</v>
      </c>
      <c r="N59" s="22" t="s">
        <v>385</v>
      </c>
      <c r="O59" s="22" t="s">
        <v>385</v>
      </c>
      <c r="P59" s="22">
        <f t="shared" si="0"/>
        <v>2</v>
      </c>
      <c r="Q59" s="22">
        <v>0</v>
      </c>
      <c r="R59" s="22">
        <f t="shared" si="1"/>
        <v>1</v>
      </c>
      <c r="S59" s="22" t="s">
        <v>385</v>
      </c>
      <c r="T59" s="22">
        <f>IF(ISBLANK(HLOOKUP(T$2,Monitoring_eng!$A$1:$AT$68,Results!$C59,FALSE)),"",IF(HLOOKUP(T$2,Monitoring_eng!$A$1:$AT$68,Results!$C59,FALSE)=$I59,$P59,IF(HLOOKUP(T$2,Monitoring_eng!$A$1:$AT$68,Results!$C59,FALSE)=$K59,$Q59,IF(HLOOKUP(T$2,Monitoring_eng!$A$1:$AT$68,Results!$C59,FALSE)=$M59,$R59,IF(HLOOKUP(T$2,Monitoring_eng!$A$1:$AT$68,Results!$C59,FALSE)=$O59,$S59,"CHYBA")))))</f>
        <v>0</v>
      </c>
      <c r="U59" s="22">
        <f>IF(ISBLANK(HLOOKUP(U$2,Monitoring_eng!$A$1:$AT$68,Results!$C59,FALSE)),"",IF(HLOOKUP(U$2,Monitoring_eng!$A$1:$AT$68,Results!$C59,FALSE)=$I59,$P59,IF(HLOOKUP(U$2,Monitoring_eng!$A$1:$AT$68,Results!$C59,FALSE)=$K59,$Q59,IF(HLOOKUP(U$2,Monitoring_eng!$A$1:$AT$68,Results!$C59,FALSE)=$M59,$R59,IF(HLOOKUP(U$2,Monitoring_eng!$A$1:$AT$68,Results!$C59,FALSE)=$O59,$S59,"CHYBA")))))</f>
        <v>2</v>
      </c>
      <c r="V59" s="22">
        <f>IF(ISBLANK(HLOOKUP(V$2,Monitoring_eng!$A$1:$AT$68,Results!$C59,FALSE)),"",IF(HLOOKUP(V$2,Monitoring_eng!$A$1:$AT$68,Results!$C59,FALSE)=$I59,$P59,IF(HLOOKUP(V$2,Monitoring_eng!$A$1:$AT$68,Results!$C59,FALSE)=$K59,$Q59,IF(HLOOKUP(V$2,Monitoring_eng!$A$1:$AT$68,Results!$C59,FALSE)=$M59,$R59,IF(HLOOKUP(V$2,Monitoring_eng!$A$1:$AT$68,Results!$C59,FALSE)=$O59,$S59,"CHYBA")))))</f>
        <v>2</v>
      </c>
      <c r="W59" s="22">
        <f>IF(ISBLANK(HLOOKUP(W$2,Monitoring_eng!$A$1:$AT$68,Results!$C59,FALSE)),"",IF(HLOOKUP(W$2,Monitoring_eng!$A$1:$AT$68,Results!$C59,FALSE)=$I59,$P59,IF(HLOOKUP(W$2,Monitoring_eng!$A$1:$AT$68,Results!$C59,FALSE)=$K59,$Q59,IF(HLOOKUP(W$2,Monitoring_eng!$A$1:$AT$68,Results!$C59,FALSE)=$M59,$R59,IF(HLOOKUP(W$2,Monitoring_eng!$A$1:$AT$68,Results!$C59,FALSE)=$O59,$S59,"CHYBA")))))</f>
        <v>0</v>
      </c>
      <c r="X59" s="22">
        <f>IF(ISBLANK(HLOOKUP(X$2,Monitoring_eng!$A$1:$AT$68,Results!$C59,FALSE)),"",IF(HLOOKUP(X$2,Monitoring_eng!$A$1:$AT$68,Results!$C59,FALSE)=$I59,$P59,IF(HLOOKUP(X$2,Monitoring_eng!$A$1:$AT$68,Results!$C59,FALSE)=$K59,$Q59,IF(HLOOKUP(X$2,Monitoring_eng!$A$1:$AT$68,Results!$C59,FALSE)=$M59,$R59,IF(HLOOKUP(X$2,Monitoring_eng!$A$1:$AT$68,Results!$C59,FALSE)=$O59,$S59,"CHYBA")))))</f>
        <v>0</v>
      </c>
      <c r="Y59" s="22">
        <f>IF(ISBLANK(HLOOKUP(Y$2,Monitoring_eng!$A$1:$AT$68,Results!$C59,FALSE)),"",IF(HLOOKUP(Y$2,Monitoring_eng!$A$1:$AT$68,Results!$C59,FALSE)=$I59,$P59,IF(HLOOKUP(Y$2,Monitoring_eng!$A$1:$AT$68,Results!$C59,FALSE)=$K59,$Q59,IF(HLOOKUP(Y$2,Monitoring_eng!$A$1:$AT$68,Results!$C59,FALSE)=$M59,$R59,IF(HLOOKUP(Y$2,Monitoring_eng!$A$1:$AT$68,Results!$C59,FALSE)=$O59,$S59,"CHYBA")))))</f>
        <v>0</v>
      </c>
      <c r="Z59" s="22">
        <f>IF(ISBLANK(HLOOKUP(Z$2,Monitoring_eng!$A$1:$AT$68,Results!$C59,FALSE)),"",IF(HLOOKUP(Z$2,Monitoring_eng!$A$1:$AT$68,Results!$C59,FALSE)=$I59,$P59,IF(HLOOKUP(Z$2,Monitoring_eng!$A$1:$AT$68,Results!$C59,FALSE)=$K59,$Q59,IF(HLOOKUP(Z$2,Monitoring_eng!$A$1:$AT$68,Results!$C59,FALSE)=$M59,$R59,IF(HLOOKUP(Z$2,Monitoring_eng!$A$1:$AT$68,Results!$C59,FALSE)=$O59,$S59,"CHYBA")))))</f>
        <v>0</v>
      </c>
      <c r="AA59" s="22">
        <f>IF(ISBLANK(HLOOKUP(AA$2,Monitoring_eng!$A$1:$AT$68,Results!$C59,FALSE)),"",IF(HLOOKUP(AA$2,Monitoring_eng!$A$1:$AT$68,Results!$C59,FALSE)=$I59,$P59,IF(HLOOKUP(AA$2,Monitoring_eng!$A$1:$AT$68,Results!$C59,FALSE)=$K59,$Q59,IF(HLOOKUP(AA$2,Monitoring_eng!$A$1:$AT$68,Results!$C59,FALSE)=$M59,$R59,IF(HLOOKUP(AA$2,Monitoring_eng!$A$1:$AT$68,Results!$C59,FALSE)=$O59,$S59,"CHYBA")))))</f>
        <v>0</v>
      </c>
      <c r="AB59" s="22">
        <f>IF(ISBLANK(HLOOKUP(AB$2,Monitoring_eng!$A$1:$AT$68,Results!$C59,FALSE)),"",IF(HLOOKUP(AB$2,Monitoring_eng!$A$1:$AT$68,Results!$C59,FALSE)=$I59,$P59,IF(HLOOKUP(AB$2,Monitoring_eng!$A$1:$AT$68,Results!$C59,FALSE)=$K59,$Q59,IF(HLOOKUP(AB$2,Monitoring_eng!$A$1:$AT$68,Results!$C59,FALSE)=$M59,$R59,IF(HLOOKUP(AB$2,Monitoring_eng!$A$1:$AT$68,Results!$C59,FALSE)=$O59,$S59,"CHYBA")))))</f>
        <v>0</v>
      </c>
      <c r="AC59" s="22">
        <f>IF(ISBLANK(HLOOKUP(AC$2,Monitoring_eng!$A$1:$AT$68,Results!$C59,FALSE)),"",IF(HLOOKUP(AC$2,Monitoring_eng!$A$1:$AT$68,Results!$C59,FALSE)=$I59,$P59,IF(HLOOKUP(AC$2,Monitoring_eng!$A$1:$AT$68,Results!$C59,FALSE)=$K59,$Q59,IF(HLOOKUP(AC$2,Monitoring_eng!$A$1:$AT$68,Results!$C59,FALSE)=$M59,$R59,IF(HLOOKUP(AC$2,Monitoring_eng!$A$1:$AT$68,Results!$C59,FALSE)=$O59,$S59,"CHYBA")))))</f>
        <v>0</v>
      </c>
      <c r="AD59" s="22">
        <f>IF(ISBLANK(HLOOKUP(AD$2,Monitoring_eng!$A$1:$AT$68,Results!$C59,FALSE)),"",IF(HLOOKUP(AD$2,Monitoring_eng!$A$1:$AT$68,Results!$C59,FALSE)=$I59,$P59,IF(HLOOKUP(AD$2,Monitoring_eng!$A$1:$AT$68,Results!$C59,FALSE)=$K59,$Q59,IF(HLOOKUP(AD$2,Monitoring_eng!$A$1:$AT$68,Results!$C59,FALSE)=$M59,$R59,IF(HLOOKUP(AD$2,Monitoring_eng!$A$1:$AT$68,Results!$C59,FALSE)=$O59,$S59,"CHYBA")))))</f>
        <v>0</v>
      </c>
      <c r="AE59" s="22">
        <f>IF(ISBLANK(HLOOKUP(AE$2,Monitoring_eng!$A$1:$AT$68,Results!$C59,FALSE)),"",IF(HLOOKUP(AE$2,Monitoring_eng!$A$1:$AT$68,Results!$C59,FALSE)=$I59,$P59,IF(HLOOKUP(AE$2,Monitoring_eng!$A$1:$AT$68,Results!$C59,FALSE)=$K59,$Q59,IF(HLOOKUP(AE$2,Monitoring_eng!$A$1:$AT$68,Results!$C59,FALSE)=$M59,$R59,IF(HLOOKUP(AE$2,Monitoring_eng!$A$1:$AT$68,Results!$C59,FALSE)=$O59,$S59,"CHYBA")))))</f>
        <v>0</v>
      </c>
      <c r="AF59" s="22">
        <f>IF(ISBLANK(HLOOKUP(AF$2,Monitoring_eng!$A$1:$AT$68,Results!$C59,FALSE)),"",IF(HLOOKUP(AF$2,Monitoring_eng!$A$1:$AT$68,Results!$C59,FALSE)=$I59,$P59,IF(HLOOKUP(AF$2,Monitoring_eng!$A$1:$AT$68,Results!$C59,FALSE)=$K59,$Q59,IF(HLOOKUP(AF$2,Monitoring_eng!$A$1:$AT$68,Results!$C59,FALSE)=$M59,$R59,IF(HLOOKUP(AF$2,Monitoring_eng!$A$1:$AT$68,Results!$C59,FALSE)=$O59,$S59,"CHYBA")))))</f>
        <v>0</v>
      </c>
      <c r="AG59" s="22">
        <f>IF(ISBLANK(HLOOKUP(AG$2,Monitoring_eng!$A$1:$AT$68,Results!$C59,FALSE)),"",IF(HLOOKUP(AG$2,Monitoring_eng!$A$1:$AT$68,Results!$C59,FALSE)=$I59,$P59,IF(HLOOKUP(AG$2,Monitoring_eng!$A$1:$AT$68,Results!$C59,FALSE)=$K59,$Q59,IF(HLOOKUP(AG$2,Monitoring_eng!$A$1:$AT$68,Results!$C59,FALSE)=$M59,$R59,IF(HLOOKUP(AG$2,Monitoring_eng!$A$1:$AT$68,Results!$C59,FALSE)=$O59,$S59,"CHYBA")))))</f>
        <v>2</v>
      </c>
      <c r="AH59" s="22">
        <f>IF(ISBLANK(HLOOKUP(AH$2,Monitoring_eng!$A$1:$AT$68,Results!$C59,FALSE)),"",IF(HLOOKUP(AH$2,Monitoring_eng!$A$1:$AT$68,Results!$C59,FALSE)=$I59,$P59,IF(HLOOKUP(AH$2,Monitoring_eng!$A$1:$AT$68,Results!$C59,FALSE)=$K59,$Q59,IF(HLOOKUP(AH$2,Monitoring_eng!$A$1:$AT$68,Results!$C59,FALSE)=$M59,$R59,IF(HLOOKUP(AH$2,Monitoring_eng!$A$1:$AT$68,Results!$C59,FALSE)=$O59,$S59,"CHYBA")))))</f>
        <v>0</v>
      </c>
      <c r="AI59" s="22">
        <f>IF(ISBLANK(HLOOKUP(AI$2,Monitoring_eng!$A$1:$AT$68,Results!$C59,FALSE)),"",IF(HLOOKUP(AI$2,Monitoring_eng!$A$1:$AT$68,Results!$C59,FALSE)=$I59,$P59,IF(HLOOKUP(AI$2,Monitoring_eng!$A$1:$AT$68,Results!$C59,FALSE)=$K59,$Q59,IF(HLOOKUP(AI$2,Monitoring_eng!$A$1:$AT$68,Results!$C59,FALSE)=$M59,$R59,IF(HLOOKUP(AI$2,Monitoring_eng!$A$1:$AT$68,Results!$C59,FALSE)=$O59,$S59,"CHYBA")))))</f>
        <v>0</v>
      </c>
      <c r="AJ59" s="22">
        <f>IF(ISBLANK(HLOOKUP(AJ$2,Monitoring_eng!$A$1:$AT$68,Results!$C59,FALSE)),"",IF(HLOOKUP(AJ$2,Monitoring_eng!$A$1:$AT$68,Results!$C59,FALSE)=$I59,$P59,IF(HLOOKUP(AJ$2,Monitoring_eng!$A$1:$AT$68,Results!$C59,FALSE)=$K59,$Q59,IF(HLOOKUP(AJ$2,Monitoring_eng!$A$1:$AT$68,Results!$C59,FALSE)=$M59,$R59,IF(HLOOKUP(AJ$2,Monitoring_eng!$A$1:$AT$68,Results!$C59,FALSE)=$O59,$S59,"CHYBA")))))</f>
        <v>2</v>
      </c>
      <c r="AK59" s="22">
        <f>IF(ISBLANK(HLOOKUP(AK$2,Monitoring_eng!$A$1:$AT$68,Results!$C59,FALSE)),"",IF(HLOOKUP(AK$2,Monitoring_eng!$A$1:$AT$68,Results!$C59,FALSE)=$I59,$P59,IF(HLOOKUP(AK$2,Monitoring_eng!$A$1:$AT$68,Results!$C59,FALSE)=$K59,$Q59,IF(HLOOKUP(AK$2,Monitoring_eng!$A$1:$AT$68,Results!$C59,FALSE)=$M59,$R59,IF(HLOOKUP(AK$2,Monitoring_eng!$A$1:$AT$68,Results!$C59,FALSE)=$O59,$S59,"CHYBA")))))</f>
        <v>2</v>
      </c>
      <c r="AL59" s="22">
        <f>IF(ISBLANK(HLOOKUP(AL$2,Monitoring_eng!$A$1:$AT$68,Results!$C59,FALSE)),"",IF(HLOOKUP(AL$2,Monitoring_eng!$A$1:$AT$68,Results!$C59,FALSE)=$I59,$P59,IF(HLOOKUP(AL$2,Monitoring_eng!$A$1:$AT$68,Results!$C59,FALSE)=$K59,$Q59,IF(HLOOKUP(AL$2,Monitoring_eng!$A$1:$AT$68,Results!$C59,FALSE)=$M59,$R59,IF(HLOOKUP(AL$2,Monitoring_eng!$A$1:$AT$68,Results!$C59,FALSE)=$O59,$S59,"CHYBA")))))</f>
        <v>2</v>
      </c>
      <c r="AM59" s="22">
        <f>IF(ISBLANK(HLOOKUP(AM$2,Monitoring_eng!$A$1:$AT$68,Results!$C59,FALSE)),"",IF(HLOOKUP(AM$2,Monitoring_eng!$A$1:$AT$68,Results!$C59,FALSE)=$I59,$P59,IF(HLOOKUP(AM$2,Monitoring_eng!$A$1:$AT$68,Results!$C59,FALSE)=$K59,$Q59,IF(HLOOKUP(AM$2,Monitoring_eng!$A$1:$AT$68,Results!$C59,FALSE)=$M59,$R59,IF(HLOOKUP(AM$2,Monitoring_eng!$A$1:$AT$68,Results!$C59,FALSE)=$O59,$S59,"CHYBA")))))</f>
        <v>2</v>
      </c>
      <c r="AN59" s="22">
        <f>IF(ISBLANK(HLOOKUP(AN$2,Monitoring_eng!$A$1:$AT$68,Results!$C59,FALSE)),"",IF(HLOOKUP(AN$2,Monitoring_eng!$A$1:$AT$68,Results!$C59,FALSE)=$I59,$P59,IF(HLOOKUP(AN$2,Monitoring_eng!$A$1:$AT$68,Results!$C59,FALSE)=$K59,$Q59,IF(HLOOKUP(AN$2,Monitoring_eng!$A$1:$AT$68,Results!$C59,FALSE)=$M59,$R59,IF(HLOOKUP(AN$2,Monitoring_eng!$A$1:$AT$68,Results!$C59,FALSE)=$O59,$S59,"CHYBA")))))</f>
        <v>1</v>
      </c>
      <c r="AO59" s="22">
        <f>IF(ISBLANK(HLOOKUP(AO$2,Monitoring_eng!$A$1:$AT$68,Results!$C59,FALSE)),"",IF(HLOOKUP(AO$2,Monitoring_eng!$A$1:$AT$68,Results!$C59,FALSE)=$I59,$P59,IF(HLOOKUP(AO$2,Monitoring_eng!$A$1:$AT$68,Results!$C59,FALSE)=$K59,$Q59,IF(HLOOKUP(AO$2,Monitoring_eng!$A$1:$AT$68,Results!$C59,FALSE)=$M59,$R59,IF(HLOOKUP(AO$2,Monitoring_eng!$A$1:$AT$68,Results!$C59,FALSE)=$O59,$S59,"CHYBA")))))</f>
        <v>0</v>
      </c>
    </row>
    <row r="60" spans="1:41" x14ac:dyDescent="0.3">
      <c r="A60" s="22" t="s">
        <v>452</v>
      </c>
      <c r="B60" s="22" t="s">
        <v>222</v>
      </c>
      <c r="C60" s="22">
        <v>59</v>
      </c>
      <c r="D60" s="30" t="s">
        <v>453</v>
      </c>
      <c r="E60" s="30" t="s">
        <v>356</v>
      </c>
      <c r="F60" s="31" t="s">
        <v>448</v>
      </c>
      <c r="G60" s="38">
        <v>1</v>
      </c>
      <c r="H60" s="22" t="s">
        <v>296</v>
      </c>
      <c r="I60" s="22" t="s">
        <v>49</v>
      </c>
      <c r="J60" s="22" t="s">
        <v>295</v>
      </c>
      <c r="K60" s="22" t="s">
        <v>48</v>
      </c>
      <c r="L60" s="22" t="s">
        <v>310</v>
      </c>
      <c r="M60" s="22" t="s">
        <v>95</v>
      </c>
      <c r="N60" s="22" t="s">
        <v>385</v>
      </c>
      <c r="O60" s="22" t="s">
        <v>385</v>
      </c>
      <c r="P60" s="22">
        <f t="shared" si="0"/>
        <v>1</v>
      </c>
      <c r="Q60" s="22">
        <v>0</v>
      </c>
      <c r="R60" s="22">
        <f t="shared" si="1"/>
        <v>0.5</v>
      </c>
      <c r="S60" s="22" t="s">
        <v>385</v>
      </c>
      <c r="T60" s="22">
        <f>IF(ISBLANK(HLOOKUP(T$2,Monitoring_eng!$A$1:$AT$68,Results!$C60,FALSE)),"",IF(HLOOKUP(T$2,Monitoring_eng!$A$1:$AT$68,Results!$C60,FALSE)=$I60,$P60,IF(HLOOKUP(T$2,Monitoring_eng!$A$1:$AT$68,Results!$C60,FALSE)=$K60,$Q60,IF(HLOOKUP(T$2,Monitoring_eng!$A$1:$AT$68,Results!$C60,FALSE)=$M60,$R60,IF(HLOOKUP(T$2,Monitoring_eng!$A$1:$AT$68,Results!$C60,FALSE)=$O60,$S60,"CHYBA")))))</f>
        <v>0</v>
      </c>
      <c r="U60" s="22">
        <f>IF(ISBLANK(HLOOKUP(U$2,Monitoring_eng!$A$1:$AT$68,Results!$C60,FALSE)),"",IF(HLOOKUP(U$2,Monitoring_eng!$A$1:$AT$68,Results!$C60,FALSE)=$I60,$P60,IF(HLOOKUP(U$2,Monitoring_eng!$A$1:$AT$68,Results!$C60,FALSE)=$K60,$Q60,IF(HLOOKUP(U$2,Monitoring_eng!$A$1:$AT$68,Results!$C60,FALSE)=$M60,$R60,IF(HLOOKUP(U$2,Monitoring_eng!$A$1:$AT$68,Results!$C60,FALSE)=$O60,$S60,"CHYBA")))))</f>
        <v>0</v>
      </c>
      <c r="V60" s="22">
        <f>IF(ISBLANK(HLOOKUP(V$2,Monitoring_eng!$A$1:$AT$68,Results!$C60,FALSE)),"",IF(HLOOKUP(V$2,Monitoring_eng!$A$1:$AT$68,Results!$C60,FALSE)=$I60,$P60,IF(HLOOKUP(V$2,Monitoring_eng!$A$1:$AT$68,Results!$C60,FALSE)=$K60,$Q60,IF(HLOOKUP(V$2,Monitoring_eng!$A$1:$AT$68,Results!$C60,FALSE)=$M60,$R60,IF(HLOOKUP(V$2,Monitoring_eng!$A$1:$AT$68,Results!$C60,FALSE)=$O60,$S60,"CHYBA")))))</f>
        <v>0</v>
      </c>
      <c r="W60" s="22">
        <f>IF(ISBLANK(HLOOKUP(W$2,Monitoring_eng!$A$1:$AT$68,Results!$C60,FALSE)),"",IF(HLOOKUP(W$2,Monitoring_eng!$A$1:$AT$68,Results!$C60,FALSE)=$I60,$P60,IF(HLOOKUP(W$2,Monitoring_eng!$A$1:$AT$68,Results!$C60,FALSE)=$K60,$Q60,IF(HLOOKUP(W$2,Monitoring_eng!$A$1:$AT$68,Results!$C60,FALSE)=$M60,$R60,IF(HLOOKUP(W$2,Monitoring_eng!$A$1:$AT$68,Results!$C60,FALSE)=$O60,$S60,"CHYBA")))))</f>
        <v>0</v>
      </c>
      <c r="X60" s="22">
        <f>IF(ISBLANK(HLOOKUP(X$2,Monitoring_eng!$A$1:$AT$68,Results!$C60,FALSE)),"",IF(HLOOKUP(X$2,Monitoring_eng!$A$1:$AT$68,Results!$C60,FALSE)=$I60,$P60,IF(HLOOKUP(X$2,Monitoring_eng!$A$1:$AT$68,Results!$C60,FALSE)=$K60,$Q60,IF(HLOOKUP(X$2,Monitoring_eng!$A$1:$AT$68,Results!$C60,FALSE)=$M60,$R60,IF(HLOOKUP(X$2,Monitoring_eng!$A$1:$AT$68,Results!$C60,FALSE)=$O60,$S60,"CHYBA")))))</f>
        <v>0</v>
      </c>
      <c r="Y60" s="22">
        <f>IF(ISBLANK(HLOOKUP(Y$2,Monitoring_eng!$A$1:$AT$68,Results!$C60,FALSE)),"",IF(HLOOKUP(Y$2,Monitoring_eng!$A$1:$AT$68,Results!$C60,FALSE)=$I60,$P60,IF(HLOOKUP(Y$2,Monitoring_eng!$A$1:$AT$68,Results!$C60,FALSE)=$K60,$Q60,IF(HLOOKUP(Y$2,Monitoring_eng!$A$1:$AT$68,Results!$C60,FALSE)=$M60,$R60,IF(HLOOKUP(Y$2,Monitoring_eng!$A$1:$AT$68,Results!$C60,FALSE)=$O60,$S60,"CHYBA")))))</f>
        <v>0</v>
      </c>
      <c r="Z60" s="22">
        <f>IF(ISBLANK(HLOOKUP(Z$2,Monitoring_eng!$A$1:$AT$68,Results!$C60,FALSE)),"",IF(HLOOKUP(Z$2,Monitoring_eng!$A$1:$AT$68,Results!$C60,FALSE)=$I60,$P60,IF(HLOOKUP(Z$2,Monitoring_eng!$A$1:$AT$68,Results!$C60,FALSE)=$K60,$Q60,IF(HLOOKUP(Z$2,Monitoring_eng!$A$1:$AT$68,Results!$C60,FALSE)=$M60,$R60,IF(HLOOKUP(Z$2,Monitoring_eng!$A$1:$AT$68,Results!$C60,FALSE)=$O60,$S60,"CHYBA")))))</f>
        <v>0</v>
      </c>
      <c r="AA60" s="22">
        <f>IF(ISBLANK(HLOOKUP(AA$2,Monitoring_eng!$A$1:$AT$68,Results!$C60,FALSE)),"",IF(HLOOKUP(AA$2,Monitoring_eng!$A$1:$AT$68,Results!$C60,FALSE)=$I60,$P60,IF(HLOOKUP(AA$2,Monitoring_eng!$A$1:$AT$68,Results!$C60,FALSE)=$K60,$Q60,IF(HLOOKUP(AA$2,Monitoring_eng!$A$1:$AT$68,Results!$C60,FALSE)=$M60,$R60,IF(HLOOKUP(AA$2,Monitoring_eng!$A$1:$AT$68,Results!$C60,FALSE)=$O60,$S60,"CHYBA")))))</f>
        <v>0</v>
      </c>
      <c r="AB60" s="22">
        <f>IF(ISBLANK(HLOOKUP(AB$2,Monitoring_eng!$A$1:$AT$68,Results!$C60,FALSE)),"",IF(HLOOKUP(AB$2,Monitoring_eng!$A$1:$AT$68,Results!$C60,FALSE)=$I60,$P60,IF(HLOOKUP(AB$2,Monitoring_eng!$A$1:$AT$68,Results!$C60,FALSE)=$K60,$Q60,IF(HLOOKUP(AB$2,Monitoring_eng!$A$1:$AT$68,Results!$C60,FALSE)=$M60,$R60,IF(HLOOKUP(AB$2,Monitoring_eng!$A$1:$AT$68,Results!$C60,FALSE)=$O60,$S60,"CHYBA")))))</f>
        <v>0</v>
      </c>
      <c r="AC60" s="22">
        <f>IF(ISBLANK(HLOOKUP(AC$2,Monitoring_eng!$A$1:$AT$68,Results!$C60,FALSE)),"",IF(HLOOKUP(AC$2,Monitoring_eng!$A$1:$AT$68,Results!$C60,FALSE)=$I60,$P60,IF(HLOOKUP(AC$2,Monitoring_eng!$A$1:$AT$68,Results!$C60,FALSE)=$K60,$Q60,IF(HLOOKUP(AC$2,Monitoring_eng!$A$1:$AT$68,Results!$C60,FALSE)=$M60,$R60,IF(HLOOKUP(AC$2,Monitoring_eng!$A$1:$AT$68,Results!$C60,FALSE)=$O60,$S60,"CHYBA")))))</f>
        <v>0</v>
      </c>
      <c r="AD60" s="22">
        <f>IF(ISBLANK(HLOOKUP(AD$2,Monitoring_eng!$A$1:$AT$68,Results!$C60,FALSE)),"",IF(HLOOKUP(AD$2,Monitoring_eng!$A$1:$AT$68,Results!$C60,FALSE)=$I60,$P60,IF(HLOOKUP(AD$2,Monitoring_eng!$A$1:$AT$68,Results!$C60,FALSE)=$K60,$Q60,IF(HLOOKUP(AD$2,Monitoring_eng!$A$1:$AT$68,Results!$C60,FALSE)=$M60,$R60,IF(HLOOKUP(AD$2,Monitoring_eng!$A$1:$AT$68,Results!$C60,FALSE)=$O60,$S60,"CHYBA")))))</f>
        <v>0</v>
      </c>
      <c r="AE60" s="22">
        <f>IF(ISBLANK(HLOOKUP(AE$2,Monitoring_eng!$A$1:$AT$68,Results!$C60,FALSE)),"",IF(HLOOKUP(AE$2,Monitoring_eng!$A$1:$AT$68,Results!$C60,FALSE)=$I60,$P60,IF(HLOOKUP(AE$2,Monitoring_eng!$A$1:$AT$68,Results!$C60,FALSE)=$K60,$Q60,IF(HLOOKUP(AE$2,Monitoring_eng!$A$1:$AT$68,Results!$C60,FALSE)=$M60,$R60,IF(HLOOKUP(AE$2,Monitoring_eng!$A$1:$AT$68,Results!$C60,FALSE)=$O60,$S60,"CHYBA")))))</f>
        <v>0</v>
      </c>
      <c r="AF60" s="22">
        <f>IF(ISBLANK(HLOOKUP(AF$2,Monitoring_eng!$A$1:$AT$68,Results!$C60,FALSE)),"",IF(HLOOKUP(AF$2,Monitoring_eng!$A$1:$AT$68,Results!$C60,FALSE)=$I60,$P60,IF(HLOOKUP(AF$2,Monitoring_eng!$A$1:$AT$68,Results!$C60,FALSE)=$K60,$Q60,IF(HLOOKUP(AF$2,Monitoring_eng!$A$1:$AT$68,Results!$C60,FALSE)=$M60,$R60,IF(HLOOKUP(AF$2,Monitoring_eng!$A$1:$AT$68,Results!$C60,FALSE)=$O60,$S60,"CHYBA")))))</f>
        <v>0</v>
      </c>
      <c r="AG60" s="22">
        <f>IF(ISBLANK(HLOOKUP(AG$2,Monitoring_eng!$A$1:$AT$68,Results!$C60,FALSE)),"",IF(HLOOKUP(AG$2,Monitoring_eng!$A$1:$AT$68,Results!$C60,FALSE)=$I60,$P60,IF(HLOOKUP(AG$2,Monitoring_eng!$A$1:$AT$68,Results!$C60,FALSE)=$K60,$Q60,IF(HLOOKUP(AG$2,Monitoring_eng!$A$1:$AT$68,Results!$C60,FALSE)=$M60,$R60,IF(HLOOKUP(AG$2,Monitoring_eng!$A$1:$AT$68,Results!$C60,FALSE)=$O60,$S60,"CHYBA")))))</f>
        <v>1</v>
      </c>
      <c r="AH60" s="22">
        <f>IF(ISBLANK(HLOOKUP(AH$2,Monitoring_eng!$A$1:$AT$68,Results!$C60,FALSE)),"",IF(HLOOKUP(AH$2,Monitoring_eng!$A$1:$AT$68,Results!$C60,FALSE)=$I60,$P60,IF(HLOOKUP(AH$2,Monitoring_eng!$A$1:$AT$68,Results!$C60,FALSE)=$K60,$Q60,IF(HLOOKUP(AH$2,Monitoring_eng!$A$1:$AT$68,Results!$C60,FALSE)=$M60,$R60,IF(HLOOKUP(AH$2,Monitoring_eng!$A$1:$AT$68,Results!$C60,FALSE)=$O60,$S60,"CHYBA")))))</f>
        <v>0</v>
      </c>
      <c r="AI60" s="22">
        <f>IF(ISBLANK(HLOOKUP(AI$2,Monitoring_eng!$A$1:$AT$68,Results!$C60,FALSE)),"",IF(HLOOKUP(AI$2,Monitoring_eng!$A$1:$AT$68,Results!$C60,FALSE)=$I60,$P60,IF(HLOOKUP(AI$2,Monitoring_eng!$A$1:$AT$68,Results!$C60,FALSE)=$K60,$Q60,IF(HLOOKUP(AI$2,Monitoring_eng!$A$1:$AT$68,Results!$C60,FALSE)=$M60,$R60,IF(HLOOKUP(AI$2,Monitoring_eng!$A$1:$AT$68,Results!$C60,FALSE)=$O60,$S60,"CHYBA")))))</f>
        <v>0</v>
      </c>
      <c r="AJ60" s="22">
        <f>IF(ISBLANK(HLOOKUP(AJ$2,Monitoring_eng!$A$1:$AT$68,Results!$C60,FALSE)),"",IF(HLOOKUP(AJ$2,Monitoring_eng!$A$1:$AT$68,Results!$C60,FALSE)=$I60,$P60,IF(HLOOKUP(AJ$2,Monitoring_eng!$A$1:$AT$68,Results!$C60,FALSE)=$K60,$Q60,IF(HLOOKUP(AJ$2,Monitoring_eng!$A$1:$AT$68,Results!$C60,FALSE)=$M60,$R60,IF(HLOOKUP(AJ$2,Monitoring_eng!$A$1:$AT$68,Results!$C60,FALSE)=$O60,$S60,"CHYBA")))))</f>
        <v>1</v>
      </c>
      <c r="AK60" s="22">
        <f>IF(ISBLANK(HLOOKUP(AK$2,Monitoring_eng!$A$1:$AT$68,Results!$C60,FALSE)),"",IF(HLOOKUP(AK$2,Monitoring_eng!$A$1:$AT$68,Results!$C60,FALSE)=$I60,$P60,IF(HLOOKUP(AK$2,Monitoring_eng!$A$1:$AT$68,Results!$C60,FALSE)=$K60,$Q60,IF(HLOOKUP(AK$2,Monitoring_eng!$A$1:$AT$68,Results!$C60,FALSE)=$M60,$R60,IF(HLOOKUP(AK$2,Monitoring_eng!$A$1:$AT$68,Results!$C60,FALSE)=$O60,$S60,"CHYBA")))))</f>
        <v>1</v>
      </c>
      <c r="AL60" s="22">
        <f>IF(ISBLANK(HLOOKUP(AL$2,Monitoring_eng!$A$1:$AT$68,Results!$C60,FALSE)),"",IF(HLOOKUP(AL$2,Monitoring_eng!$A$1:$AT$68,Results!$C60,FALSE)=$I60,$P60,IF(HLOOKUP(AL$2,Monitoring_eng!$A$1:$AT$68,Results!$C60,FALSE)=$K60,$Q60,IF(HLOOKUP(AL$2,Monitoring_eng!$A$1:$AT$68,Results!$C60,FALSE)=$M60,$R60,IF(HLOOKUP(AL$2,Monitoring_eng!$A$1:$AT$68,Results!$C60,FALSE)=$O60,$S60,"CHYBA")))))</f>
        <v>0</v>
      </c>
      <c r="AM60" s="22">
        <f>IF(ISBLANK(HLOOKUP(AM$2,Monitoring_eng!$A$1:$AT$68,Results!$C60,FALSE)),"",IF(HLOOKUP(AM$2,Monitoring_eng!$A$1:$AT$68,Results!$C60,FALSE)=$I60,$P60,IF(HLOOKUP(AM$2,Monitoring_eng!$A$1:$AT$68,Results!$C60,FALSE)=$K60,$Q60,IF(HLOOKUP(AM$2,Monitoring_eng!$A$1:$AT$68,Results!$C60,FALSE)=$M60,$R60,IF(HLOOKUP(AM$2,Monitoring_eng!$A$1:$AT$68,Results!$C60,FALSE)=$O60,$S60,"CHYBA")))))</f>
        <v>0</v>
      </c>
      <c r="AN60" s="22">
        <f>IF(ISBLANK(HLOOKUP(AN$2,Monitoring_eng!$A$1:$AT$68,Results!$C60,FALSE)),"",IF(HLOOKUP(AN$2,Monitoring_eng!$A$1:$AT$68,Results!$C60,FALSE)=$I60,$P60,IF(HLOOKUP(AN$2,Monitoring_eng!$A$1:$AT$68,Results!$C60,FALSE)=$K60,$Q60,IF(HLOOKUP(AN$2,Monitoring_eng!$A$1:$AT$68,Results!$C60,FALSE)=$M60,$R60,IF(HLOOKUP(AN$2,Monitoring_eng!$A$1:$AT$68,Results!$C60,FALSE)=$O60,$S60,"CHYBA")))))</f>
        <v>0</v>
      </c>
      <c r="AO60" s="22">
        <f>IF(ISBLANK(HLOOKUP(AO$2,Monitoring_eng!$A$1:$AT$68,Results!$C60,FALSE)),"",IF(HLOOKUP(AO$2,Monitoring_eng!$A$1:$AT$68,Results!$C60,FALSE)=$I60,$P60,IF(HLOOKUP(AO$2,Monitoring_eng!$A$1:$AT$68,Results!$C60,FALSE)=$K60,$Q60,IF(HLOOKUP(AO$2,Monitoring_eng!$A$1:$AT$68,Results!$C60,FALSE)=$M60,$R60,IF(HLOOKUP(AO$2,Monitoring_eng!$A$1:$AT$68,Results!$C60,FALSE)=$O60,$S60,"CHYBA")))))</f>
        <v>0</v>
      </c>
    </row>
    <row r="61" spans="1:41" x14ac:dyDescent="0.3">
      <c r="A61" s="22" t="s">
        <v>454</v>
      </c>
      <c r="B61" s="22" t="s">
        <v>224</v>
      </c>
      <c r="C61" s="22">
        <v>60</v>
      </c>
      <c r="D61" s="26" t="s">
        <v>225</v>
      </c>
      <c r="E61" s="26" t="s">
        <v>357</v>
      </c>
      <c r="F61" s="32" t="s">
        <v>455</v>
      </c>
      <c r="G61" s="38">
        <v>2</v>
      </c>
      <c r="H61" s="22" t="s">
        <v>296</v>
      </c>
      <c r="I61" s="22" t="s">
        <v>49</v>
      </c>
      <c r="J61" s="22" t="s">
        <v>295</v>
      </c>
      <c r="K61" s="22" t="s">
        <v>48</v>
      </c>
      <c r="L61" s="22" t="s">
        <v>310</v>
      </c>
      <c r="M61" s="22" t="s">
        <v>95</v>
      </c>
      <c r="N61" s="22" t="s">
        <v>385</v>
      </c>
      <c r="O61" s="22" t="s">
        <v>385</v>
      </c>
      <c r="P61" s="22">
        <f t="shared" si="0"/>
        <v>2</v>
      </c>
      <c r="Q61" s="22">
        <v>0</v>
      </c>
      <c r="R61" s="22">
        <f t="shared" si="1"/>
        <v>1</v>
      </c>
      <c r="S61" s="22" t="s">
        <v>385</v>
      </c>
      <c r="T61" s="22">
        <f>IF(ISBLANK(HLOOKUP(T$2,Monitoring_eng!$A$1:$AT$68,Results!$C61,FALSE)),"",IF(HLOOKUP(T$2,Monitoring_eng!$A$1:$AT$68,Results!$C61,FALSE)=$I61,$P61,IF(HLOOKUP(T$2,Monitoring_eng!$A$1:$AT$68,Results!$C61,FALSE)=$K61,$Q61,IF(HLOOKUP(T$2,Monitoring_eng!$A$1:$AT$68,Results!$C61,FALSE)=$M61,$R61,IF(HLOOKUP(T$2,Monitoring_eng!$A$1:$AT$68,Results!$C61,FALSE)=$O61,$S61,"CHYBA")))))</f>
        <v>2</v>
      </c>
      <c r="U61" s="22">
        <f>IF(ISBLANK(HLOOKUP(U$2,Monitoring_eng!$A$1:$AT$68,Results!$C61,FALSE)),"",IF(HLOOKUP(U$2,Monitoring_eng!$A$1:$AT$68,Results!$C61,FALSE)=$I61,$P61,IF(HLOOKUP(U$2,Monitoring_eng!$A$1:$AT$68,Results!$C61,FALSE)=$K61,$Q61,IF(HLOOKUP(U$2,Monitoring_eng!$A$1:$AT$68,Results!$C61,FALSE)=$M61,$R61,IF(HLOOKUP(U$2,Monitoring_eng!$A$1:$AT$68,Results!$C61,FALSE)=$O61,$S61,"CHYBA")))))</f>
        <v>2</v>
      </c>
      <c r="V61" s="22">
        <f>IF(ISBLANK(HLOOKUP(V$2,Monitoring_eng!$A$1:$AT$68,Results!$C61,FALSE)),"",IF(HLOOKUP(V$2,Monitoring_eng!$A$1:$AT$68,Results!$C61,FALSE)=$I61,$P61,IF(HLOOKUP(V$2,Monitoring_eng!$A$1:$AT$68,Results!$C61,FALSE)=$K61,$Q61,IF(HLOOKUP(V$2,Monitoring_eng!$A$1:$AT$68,Results!$C61,FALSE)=$M61,$R61,IF(HLOOKUP(V$2,Monitoring_eng!$A$1:$AT$68,Results!$C61,FALSE)=$O61,$S61,"CHYBA")))))</f>
        <v>0</v>
      </c>
      <c r="W61" s="22">
        <f>IF(ISBLANK(HLOOKUP(W$2,Monitoring_eng!$A$1:$AT$68,Results!$C61,FALSE)),"",IF(HLOOKUP(W$2,Monitoring_eng!$A$1:$AT$68,Results!$C61,FALSE)=$I61,$P61,IF(HLOOKUP(W$2,Monitoring_eng!$A$1:$AT$68,Results!$C61,FALSE)=$K61,$Q61,IF(HLOOKUP(W$2,Monitoring_eng!$A$1:$AT$68,Results!$C61,FALSE)=$M61,$R61,IF(HLOOKUP(W$2,Monitoring_eng!$A$1:$AT$68,Results!$C61,FALSE)=$O61,$S61,"CHYBA")))))</f>
        <v>0</v>
      </c>
      <c r="X61" s="22">
        <f>IF(ISBLANK(HLOOKUP(X$2,Monitoring_eng!$A$1:$AT$68,Results!$C61,FALSE)),"",IF(HLOOKUP(X$2,Monitoring_eng!$A$1:$AT$68,Results!$C61,FALSE)=$I61,$P61,IF(HLOOKUP(X$2,Monitoring_eng!$A$1:$AT$68,Results!$C61,FALSE)=$K61,$Q61,IF(HLOOKUP(X$2,Monitoring_eng!$A$1:$AT$68,Results!$C61,FALSE)=$M61,$R61,IF(HLOOKUP(X$2,Monitoring_eng!$A$1:$AT$68,Results!$C61,FALSE)=$O61,$S61,"CHYBA")))))</f>
        <v>2</v>
      </c>
      <c r="Y61" s="22">
        <f>IF(ISBLANK(HLOOKUP(Y$2,Monitoring_eng!$A$1:$AT$68,Results!$C61,FALSE)),"",IF(HLOOKUP(Y$2,Monitoring_eng!$A$1:$AT$68,Results!$C61,FALSE)=$I61,$P61,IF(HLOOKUP(Y$2,Monitoring_eng!$A$1:$AT$68,Results!$C61,FALSE)=$K61,$Q61,IF(HLOOKUP(Y$2,Monitoring_eng!$A$1:$AT$68,Results!$C61,FALSE)=$M61,$R61,IF(HLOOKUP(Y$2,Monitoring_eng!$A$1:$AT$68,Results!$C61,FALSE)=$O61,$S61,"CHYBA")))))</f>
        <v>0</v>
      </c>
      <c r="Z61" s="22">
        <f>IF(ISBLANK(HLOOKUP(Z$2,Monitoring_eng!$A$1:$AT$68,Results!$C61,FALSE)),"",IF(HLOOKUP(Z$2,Monitoring_eng!$A$1:$AT$68,Results!$C61,FALSE)=$I61,$P61,IF(HLOOKUP(Z$2,Monitoring_eng!$A$1:$AT$68,Results!$C61,FALSE)=$K61,$Q61,IF(HLOOKUP(Z$2,Monitoring_eng!$A$1:$AT$68,Results!$C61,FALSE)=$M61,$R61,IF(HLOOKUP(Z$2,Monitoring_eng!$A$1:$AT$68,Results!$C61,FALSE)=$O61,$S61,"CHYBA")))))</f>
        <v>2</v>
      </c>
      <c r="AA61" s="22">
        <f>IF(ISBLANK(HLOOKUP(AA$2,Monitoring_eng!$A$1:$AT$68,Results!$C61,FALSE)),"",IF(HLOOKUP(AA$2,Monitoring_eng!$A$1:$AT$68,Results!$C61,FALSE)=$I61,$P61,IF(HLOOKUP(AA$2,Monitoring_eng!$A$1:$AT$68,Results!$C61,FALSE)=$K61,$Q61,IF(HLOOKUP(AA$2,Monitoring_eng!$A$1:$AT$68,Results!$C61,FALSE)=$M61,$R61,IF(HLOOKUP(AA$2,Monitoring_eng!$A$1:$AT$68,Results!$C61,FALSE)=$O61,$S61,"CHYBA")))))</f>
        <v>2</v>
      </c>
      <c r="AB61" s="22">
        <f>IF(ISBLANK(HLOOKUP(AB$2,Monitoring_eng!$A$1:$AT$68,Results!$C61,FALSE)),"",IF(HLOOKUP(AB$2,Monitoring_eng!$A$1:$AT$68,Results!$C61,FALSE)=$I61,$P61,IF(HLOOKUP(AB$2,Monitoring_eng!$A$1:$AT$68,Results!$C61,FALSE)=$K61,$Q61,IF(HLOOKUP(AB$2,Monitoring_eng!$A$1:$AT$68,Results!$C61,FALSE)=$M61,$R61,IF(HLOOKUP(AB$2,Monitoring_eng!$A$1:$AT$68,Results!$C61,FALSE)=$O61,$S61,"CHYBA")))))</f>
        <v>2</v>
      </c>
      <c r="AC61" s="22">
        <f>IF(ISBLANK(HLOOKUP(AC$2,Monitoring_eng!$A$1:$AT$68,Results!$C61,FALSE)),"",IF(HLOOKUP(AC$2,Monitoring_eng!$A$1:$AT$68,Results!$C61,FALSE)=$I61,$P61,IF(HLOOKUP(AC$2,Monitoring_eng!$A$1:$AT$68,Results!$C61,FALSE)=$K61,$Q61,IF(HLOOKUP(AC$2,Monitoring_eng!$A$1:$AT$68,Results!$C61,FALSE)=$M61,$R61,IF(HLOOKUP(AC$2,Monitoring_eng!$A$1:$AT$68,Results!$C61,FALSE)=$O61,$S61,"CHYBA")))))</f>
        <v>2</v>
      </c>
      <c r="AD61" s="22">
        <f>IF(ISBLANK(HLOOKUP(AD$2,Monitoring_eng!$A$1:$AT$68,Results!$C61,FALSE)),"",IF(HLOOKUP(AD$2,Monitoring_eng!$A$1:$AT$68,Results!$C61,FALSE)=$I61,$P61,IF(HLOOKUP(AD$2,Monitoring_eng!$A$1:$AT$68,Results!$C61,FALSE)=$K61,$Q61,IF(HLOOKUP(AD$2,Monitoring_eng!$A$1:$AT$68,Results!$C61,FALSE)=$M61,$R61,IF(HLOOKUP(AD$2,Monitoring_eng!$A$1:$AT$68,Results!$C61,FALSE)=$O61,$S61,"CHYBA")))))</f>
        <v>2</v>
      </c>
      <c r="AE61" s="22">
        <f>IF(ISBLANK(HLOOKUP(AE$2,Monitoring_eng!$A$1:$AT$68,Results!$C61,FALSE)),"",IF(HLOOKUP(AE$2,Monitoring_eng!$A$1:$AT$68,Results!$C61,FALSE)=$I61,$P61,IF(HLOOKUP(AE$2,Monitoring_eng!$A$1:$AT$68,Results!$C61,FALSE)=$K61,$Q61,IF(HLOOKUP(AE$2,Monitoring_eng!$A$1:$AT$68,Results!$C61,FALSE)=$M61,$R61,IF(HLOOKUP(AE$2,Monitoring_eng!$A$1:$AT$68,Results!$C61,FALSE)=$O61,$S61,"CHYBA")))))</f>
        <v>2</v>
      </c>
      <c r="AF61" s="22">
        <f>IF(ISBLANK(HLOOKUP(AF$2,Monitoring_eng!$A$1:$AT$68,Results!$C61,FALSE)),"",IF(HLOOKUP(AF$2,Monitoring_eng!$A$1:$AT$68,Results!$C61,FALSE)=$I61,$P61,IF(HLOOKUP(AF$2,Monitoring_eng!$A$1:$AT$68,Results!$C61,FALSE)=$K61,$Q61,IF(HLOOKUP(AF$2,Monitoring_eng!$A$1:$AT$68,Results!$C61,FALSE)=$M61,$R61,IF(HLOOKUP(AF$2,Monitoring_eng!$A$1:$AT$68,Results!$C61,FALSE)=$O61,$S61,"CHYBA")))))</f>
        <v>2</v>
      </c>
      <c r="AG61" s="22">
        <f>IF(ISBLANK(HLOOKUP(AG$2,Monitoring_eng!$A$1:$AT$68,Results!$C61,FALSE)),"",IF(HLOOKUP(AG$2,Monitoring_eng!$A$1:$AT$68,Results!$C61,FALSE)=$I61,$P61,IF(HLOOKUP(AG$2,Monitoring_eng!$A$1:$AT$68,Results!$C61,FALSE)=$K61,$Q61,IF(HLOOKUP(AG$2,Monitoring_eng!$A$1:$AT$68,Results!$C61,FALSE)=$M61,$R61,IF(HLOOKUP(AG$2,Monitoring_eng!$A$1:$AT$68,Results!$C61,FALSE)=$O61,$S61,"CHYBA")))))</f>
        <v>2</v>
      </c>
      <c r="AH61" s="22">
        <f>IF(ISBLANK(HLOOKUP(AH$2,Monitoring_eng!$A$1:$AT$68,Results!$C61,FALSE)),"",IF(HLOOKUP(AH$2,Monitoring_eng!$A$1:$AT$68,Results!$C61,FALSE)=$I61,$P61,IF(HLOOKUP(AH$2,Monitoring_eng!$A$1:$AT$68,Results!$C61,FALSE)=$K61,$Q61,IF(HLOOKUP(AH$2,Monitoring_eng!$A$1:$AT$68,Results!$C61,FALSE)=$M61,$R61,IF(HLOOKUP(AH$2,Monitoring_eng!$A$1:$AT$68,Results!$C61,FALSE)=$O61,$S61,"CHYBA")))))</f>
        <v>2</v>
      </c>
      <c r="AI61" s="22">
        <f>IF(ISBLANK(HLOOKUP(AI$2,Monitoring_eng!$A$1:$AT$68,Results!$C61,FALSE)),"",IF(HLOOKUP(AI$2,Monitoring_eng!$A$1:$AT$68,Results!$C61,FALSE)=$I61,$P61,IF(HLOOKUP(AI$2,Monitoring_eng!$A$1:$AT$68,Results!$C61,FALSE)=$K61,$Q61,IF(HLOOKUP(AI$2,Monitoring_eng!$A$1:$AT$68,Results!$C61,FALSE)=$M61,$R61,IF(HLOOKUP(AI$2,Monitoring_eng!$A$1:$AT$68,Results!$C61,FALSE)=$O61,$S61,"CHYBA")))))</f>
        <v>2</v>
      </c>
      <c r="AJ61" s="22">
        <f>IF(ISBLANK(HLOOKUP(AJ$2,Monitoring_eng!$A$1:$AT$68,Results!$C61,FALSE)),"",IF(HLOOKUP(AJ$2,Monitoring_eng!$A$1:$AT$68,Results!$C61,FALSE)=$I61,$P61,IF(HLOOKUP(AJ$2,Monitoring_eng!$A$1:$AT$68,Results!$C61,FALSE)=$K61,$Q61,IF(HLOOKUP(AJ$2,Monitoring_eng!$A$1:$AT$68,Results!$C61,FALSE)=$M61,$R61,IF(HLOOKUP(AJ$2,Monitoring_eng!$A$1:$AT$68,Results!$C61,FALSE)=$O61,$S61,"CHYBA")))))</f>
        <v>2</v>
      </c>
      <c r="AK61" s="22">
        <f>IF(ISBLANK(HLOOKUP(AK$2,Monitoring_eng!$A$1:$AT$68,Results!$C61,FALSE)),"",IF(HLOOKUP(AK$2,Monitoring_eng!$A$1:$AT$68,Results!$C61,FALSE)=$I61,$P61,IF(HLOOKUP(AK$2,Monitoring_eng!$A$1:$AT$68,Results!$C61,FALSE)=$K61,$Q61,IF(HLOOKUP(AK$2,Monitoring_eng!$A$1:$AT$68,Results!$C61,FALSE)=$M61,$R61,IF(HLOOKUP(AK$2,Monitoring_eng!$A$1:$AT$68,Results!$C61,FALSE)=$O61,$S61,"CHYBA")))))</f>
        <v>2</v>
      </c>
      <c r="AL61" s="22">
        <f>IF(ISBLANK(HLOOKUP(AL$2,Monitoring_eng!$A$1:$AT$68,Results!$C61,FALSE)),"",IF(HLOOKUP(AL$2,Monitoring_eng!$A$1:$AT$68,Results!$C61,FALSE)=$I61,$P61,IF(HLOOKUP(AL$2,Monitoring_eng!$A$1:$AT$68,Results!$C61,FALSE)=$K61,$Q61,IF(HLOOKUP(AL$2,Monitoring_eng!$A$1:$AT$68,Results!$C61,FALSE)=$M61,$R61,IF(HLOOKUP(AL$2,Monitoring_eng!$A$1:$AT$68,Results!$C61,FALSE)=$O61,$S61,"CHYBA")))))</f>
        <v>2</v>
      </c>
      <c r="AM61" s="22">
        <f>IF(ISBLANK(HLOOKUP(AM$2,Monitoring_eng!$A$1:$AT$68,Results!$C61,FALSE)),"",IF(HLOOKUP(AM$2,Monitoring_eng!$A$1:$AT$68,Results!$C61,FALSE)=$I61,$P61,IF(HLOOKUP(AM$2,Monitoring_eng!$A$1:$AT$68,Results!$C61,FALSE)=$K61,$Q61,IF(HLOOKUP(AM$2,Monitoring_eng!$A$1:$AT$68,Results!$C61,FALSE)=$M61,$R61,IF(HLOOKUP(AM$2,Monitoring_eng!$A$1:$AT$68,Results!$C61,FALSE)=$O61,$S61,"CHYBA")))))</f>
        <v>0</v>
      </c>
      <c r="AN61" s="22">
        <f>IF(ISBLANK(HLOOKUP(AN$2,Monitoring_eng!$A$1:$AT$68,Results!$C61,FALSE)),"",IF(HLOOKUP(AN$2,Monitoring_eng!$A$1:$AT$68,Results!$C61,FALSE)=$I61,$P61,IF(HLOOKUP(AN$2,Monitoring_eng!$A$1:$AT$68,Results!$C61,FALSE)=$K61,$Q61,IF(HLOOKUP(AN$2,Monitoring_eng!$A$1:$AT$68,Results!$C61,FALSE)=$M61,$R61,IF(HLOOKUP(AN$2,Monitoring_eng!$A$1:$AT$68,Results!$C61,FALSE)=$O61,$S61,"CHYBA")))))</f>
        <v>0</v>
      </c>
      <c r="AO61" s="22">
        <f>IF(ISBLANK(HLOOKUP(AO$2,Monitoring_eng!$A$1:$AT$68,Results!$C61,FALSE)),"",IF(HLOOKUP(AO$2,Monitoring_eng!$A$1:$AT$68,Results!$C61,FALSE)=$I61,$P61,IF(HLOOKUP(AO$2,Monitoring_eng!$A$1:$AT$68,Results!$C61,FALSE)=$K61,$Q61,IF(HLOOKUP(AO$2,Monitoring_eng!$A$1:$AT$68,Results!$C61,FALSE)=$M61,$R61,IF(HLOOKUP(AO$2,Monitoring_eng!$A$1:$AT$68,Results!$C61,FALSE)=$O61,$S61,"CHYBA")))))</f>
        <v>2</v>
      </c>
    </row>
    <row r="62" spans="1:41" x14ac:dyDescent="0.3">
      <c r="A62" s="22" t="s">
        <v>456</v>
      </c>
      <c r="B62" s="22" t="s">
        <v>227</v>
      </c>
      <c r="C62" s="22">
        <v>61</v>
      </c>
      <c r="D62" s="26" t="s">
        <v>228</v>
      </c>
      <c r="E62" s="26" t="s">
        <v>358</v>
      </c>
      <c r="F62" s="32" t="s">
        <v>455</v>
      </c>
      <c r="G62" s="38">
        <v>3</v>
      </c>
      <c r="H62" s="22" t="s">
        <v>296</v>
      </c>
      <c r="I62" s="22" t="s">
        <v>49</v>
      </c>
      <c r="J62" s="22" t="s">
        <v>295</v>
      </c>
      <c r="K62" s="22" t="s">
        <v>48</v>
      </c>
      <c r="L62" s="22" t="s">
        <v>310</v>
      </c>
      <c r="M62" s="22" t="s">
        <v>95</v>
      </c>
      <c r="N62" s="22" t="s">
        <v>385</v>
      </c>
      <c r="O62" s="22" t="s">
        <v>385</v>
      </c>
      <c r="P62" s="22">
        <f t="shared" si="0"/>
        <v>3</v>
      </c>
      <c r="Q62" s="22">
        <v>0</v>
      </c>
      <c r="R62" s="22">
        <f t="shared" si="1"/>
        <v>1.5</v>
      </c>
      <c r="S62" s="22" t="s">
        <v>385</v>
      </c>
      <c r="T62" s="22">
        <f>IF(ISBLANK(HLOOKUP(T$2,Monitoring_eng!$A$1:$AT$68,Results!$C62,FALSE)),"",IF(HLOOKUP(T$2,Monitoring_eng!$A$1:$AT$68,Results!$C62,FALSE)=$I62,$P62,IF(HLOOKUP(T$2,Monitoring_eng!$A$1:$AT$68,Results!$C62,FALSE)=$K62,$Q62,IF(HLOOKUP(T$2,Monitoring_eng!$A$1:$AT$68,Results!$C62,FALSE)=$M62,$R62,IF(HLOOKUP(T$2,Monitoring_eng!$A$1:$AT$68,Results!$C62,FALSE)=$O62,$S62,"CHYBA")))))</f>
        <v>0</v>
      </c>
      <c r="U62" s="22">
        <f>IF(ISBLANK(HLOOKUP(U$2,Monitoring_eng!$A$1:$AT$68,Results!$C62,FALSE)),"",IF(HLOOKUP(U$2,Monitoring_eng!$A$1:$AT$68,Results!$C62,FALSE)=$I62,$P62,IF(HLOOKUP(U$2,Monitoring_eng!$A$1:$AT$68,Results!$C62,FALSE)=$K62,$Q62,IF(HLOOKUP(U$2,Monitoring_eng!$A$1:$AT$68,Results!$C62,FALSE)=$M62,$R62,IF(HLOOKUP(U$2,Monitoring_eng!$A$1:$AT$68,Results!$C62,FALSE)=$O62,$S62,"CHYBA")))))</f>
        <v>1.5</v>
      </c>
      <c r="V62" s="22">
        <f>IF(ISBLANK(HLOOKUP(V$2,Monitoring_eng!$A$1:$AT$68,Results!$C62,FALSE)),"",IF(HLOOKUP(V$2,Monitoring_eng!$A$1:$AT$68,Results!$C62,FALSE)=$I62,$P62,IF(HLOOKUP(V$2,Monitoring_eng!$A$1:$AT$68,Results!$C62,FALSE)=$K62,$Q62,IF(HLOOKUP(V$2,Monitoring_eng!$A$1:$AT$68,Results!$C62,FALSE)=$M62,$R62,IF(HLOOKUP(V$2,Monitoring_eng!$A$1:$AT$68,Results!$C62,FALSE)=$O62,$S62,"CHYBA")))))</f>
        <v>0</v>
      </c>
      <c r="W62" s="22">
        <f>IF(ISBLANK(HLOOKUP(W$2,Monitoring_eng!$A$1:$AT$68,Results!$C62,FALSE)),"",IF(HLOOKUP(W$2,Monitoring_eng!$A$1:$AT$68,Results!$C62,FALSE)=$I62,$P62,IF(HLOOKUP(W$2,Monitoring_eng!$A$1:$AT$68,Results!$C62,FALSE)=$K62,$Q62,IF(HLOOKUP(W$2,Monitoring_eng!$A$1:$AT$68,Results!$C62,FALSE)=$M62,$R62,IF(HLOOKUP(W$2,Monitoring_eng!$A$1:$AT$68,Results!$C62,FALSE)=$O62,$S62,"CHYBA")))))</f>
        <v>0</v>
      </c>
      <c r="X62" s="22">
        <f>IF(ISBLANK(HLOOKUP(X$2,Monitoring_eng!$A$1:$AT$68,Results!$C62,FALSE)),"",IF(HLOOKUP(X$2,Monitoring_eng!$A$1:$AT$68,Results!$C62,FALSE)=$I62,$P62,IF(HLOOKUP(X$2,Monitoring_eng!$A$1:$AT$68,Results!$C62,FALSE)=$K62,$Q62,IF(HLOOKUP(X$2,Monitoring_eng!$A$1:$AT$68,Results!$C62,FALSE)=$M62,$R62,IF(HLOOKUP(X$2,Monitoring_eng!$A$1:$AT$68,Results!$C62,FALSE)=$O62,$S62,"CHYBA")))))</f>
        <v>0</v>
      </c>
      <c r="Y62" s="22">
        <f>IF(ISBLANK(HLOOKUP(Y$2,Monitoring_eng!$A$1:$AT$68,Results!$C62,FALSE)),"",IF(HLOOKUP(Y$2,Monitoring_eng!$A$1:$AT$68,Results!$C62,FALSE)=$I62,$P62,IF(HLOOKUP(Y$2,Monitoring_eng!$A$1:$AT$68,Results!$C62,FALSE)=$K62,$Q62,IF(HLOOKUP(Y$2,Monitoring_eng!$A$1:$AT$68,Results!$C62,FALSE)=$M62,$R62,IF(HLOOKUP(Y$2,Monitoring_eng!$A$1:$AT$68,Results!$C62,FALSE)=$O62,$S62,"CHYBA")))))</f>
        <v>1.5</v>
      </c>
      <c r="Z62" s="22">
        <f>IF(ISBLANK(HLOOKUP(Z$2,Monitoring_eng!$A$1:$AT$68,Results!$C62,FALSE)),"",IF(HLOOKUP(Z$2,Monitoring_eng!$A$1:$AT$68,Results!$C62,FALSE)=$I62,$P62,IF(HLOOKUP(Z$2,Monitoring_eng!$A$1:$AT$68,Results!$C62,FALSE)=$K62,$Q62,IF(HLOOKUP(Z$2,Monitoring_eng!$A$1:$AT$68,Results!$C62,FALSE)=$M62,$R62,IF(HLOOKUP(Z$2,Monitoring_eng!$A$1:$AT$68,Results!$C62,FALSE)=$O62,$S62,"CHYBA")))))</f>
        <v>0</v>
      </c>
      <c r="AA62" s="22">
        <f>IF(ISBLANK(HLOOKUP(AA$2,Monitoring_eng!$A$1:$AT$68,Results!$C62,FALSE)),"",IF(HLOOKUP(AA$2,Monitoring_eng!$A$1:$AT$68,Results!$C62,FALSE)=$I62,$P62,IF(HLOOKUP(AA$2,Monitoring_eng!$A$1:$AT$68,Results!$C62,FALSE)=$K62,$Q62,IF(HLOOKUP(AA$2,Monitoring_eng!$A$1:$AT$68,Results!$C62,FALSE)=$M62,$R62,IF(HLOOKUP(AA$2,Monitoring_eng!$A$1:$AT$68,Results!$C62,FALSE)=$O62,$S62,"CHYBA")))))</f>
        <v>0</v>
      </c>
      <c r="AB62" s="22">
        <f>IF(ISBLANK(HLOOKUP(AB$2,Monitoring_eng!$A$1:$AT$68,Results!$C62,FALSE)),"",IF(HLOOKUP(AB$2,Monitoring_eng!$A$1:$AT$68,Results!$C62,FALSE)=$I62,$P62,IF(HLOOKUP(AB$2,Monitoring_eng!$A$1:$AT$68,Results!$C62,FALSE)=$K62,$Q62,IF(HLOOKUP(AB$2,Monitoring_eng!$A$1:$AT$68,Results!$C62,FALSE)=$M62,$R62,IF(HLOOKUP(AB$2,Monitoring_eng!$A$1:$AT$68,Results!$C62,FALSE)=$O62,$S62,"CHYBA")))))</f>
        <v>0</v>
      </c>
      <c r="AC62" s="22">
        <f>IF(ISBLANK(HLOOKUP(AC$2,Monitoring_eng!$A$1:$AT$68,Results!$C62,FALSE)),"",IF(HLOOKUP(AC$2,Monitoring_eng!$A$1:$AT$68,Results!$C62,FALSE)=$I62,$P62,IF(HLOOKUP(AC$2,Monitoring_eng!$A$1:$AT$68,Results!$C62,FALSE)=$K62,$Q62,IF(HLOOKUP(AC$2,Monitoring_eng!$A$1:$AT$68,Results!$C62,FALSE)=$M62,$R62,IF(HLOOKUP(AC$2,Monitoring_eng!$A$1:$AT$68,Results!$C62,FALSE)=$O62,$S62,"CHYBA")))))</f>
        <v>0</v>
      </c>
      <c r="AD62" s="22">
        <f>IF(ISBLANK(HLOOKUP(AD$2,Monitoring_eng!$A$1:$AT$68,Results!$C62,FALSE)),"",IF(HLOOKUP(AD$2,Monitoring_eng!$A$1:$AT$68,Results!$C62,FALSE)=$I62,$P62,IF(HLOOKUP(AD$2,Monitoring_eng!$A$1:$AT$68,Results!$C62,FALSE)=$K62,$Q62,IF(HLOOKUP(AD$2,Monitoring_eng!$A$1:$AT$68,Results!$C62,FALSE)=$M62,$R62,IF(HLOOKUP(AD$2,Monitoring_eng!$A$1:$AT$68,Results!$C62,FALSE)=$O62,$S62,"CHYBA")))))</f>
        <v>0</v>
      </c>
      <c r="AE62" s="22">
        <f>IF(ISBLANK(HLOOKUP(AE$2,Monitoring_eng!$A$1:$AT$68,Results!$C62,FALSE)),"",IF(HLOOKUP(AE$2,Monitoring_eng!$A$1:$AT$68,Results!$C62,FALSE)=$I62,$P62,IF(HLOOKUP(AE$2,Monitoring_eng!$A$1:$AT$68,Results!$C62,FALSE)=$K62,$Q62,IF(HLOOKUP(AE$2,Monitoring_eng!$A$1:$AT$68,Results!$C62,FALSE)=$M62,$R62,IF(HLOOKUP(AE$2,Monitoring_eng!$A$1:$AT$68,Results!$C62,FALSE)=$O62,$S62,"CHYBA")))))</f>
        <v>0</v>
      </c>
      <c r="AF62" s="22">
        <f>IF(ISBLANK(HLOOKUP(AF$2,Monitoring_eng!$A$1:$AT$68,Results!$C62,FALSE)),"",IF(HLOOKUP(AF$2,Monitoring_eng!$A$1:$AT$68,Results!$C62,FALSE)=$I62,$P62,IF(HLOOKUP(AF$2,Monitoring_eng!$A$1:$AT$68,Results!$C62,FALSE)=$K62,$Q62,IF(HLOOKUP(AF$2,Monitoring_eng!$A$1:$AT$68,Results!$C62,FALSE)=$M62,$R62,IF(HLOOKUP(AF$2,Monitoring_eng!$A$1:$AT$68,Results!$C62,FALSE)=$O62,$S62,"CHYBA")))))</f>
        <v>0</v>
      </c>
      <c r="AG62" s="22">
        <f>IF(ISBLANK(HLOOKUP(AG$2,Monitoring_eng!$A$1:$AT$68,Results!$C62,FALSE)),"",IF(HLOOKUP(AG$2,Monitoring_eng!$A$1:$AT$68,Results!$C62,FALSE)=$I62,$P62,IF(HLOOKUP(AG$2,Monitoring_eng!$A$1:$AT$68,Results!$C62,FALSE)=$K62,$Q62,IF(HLOOKUP(AG$2,Monitoring_eng!$A$1:$AT$68,Results!$C62,FALSE)=$M62,$R62,IF(HLOOKUP(AG$2,Monitoring_eng!$A$1:$AT$68,Results!$C62,FALSE)=$O62,$S62,"CHYBA")))))</f>
        <v>0</v>
      </c>
      <c r="AH62" s="22">
        <f>IF(ISBLANK(HLOOKUP(AH$2,Monitoring_eng!$A$1:$AT$68,Results!$C62,FALSE)),"",IF(HLOOKUP(AH$2,Monitoring_eng!$A$1:$AT$68,Results!$C62,FALSE)=$I62,$P62,IF(HLOOKUP(AH$2,Monitoring_eng!$A$1:$AT$68,Results!$C62,FALSE)=$K62,$Q62,IF(HLOOKUP(AH$2,Monitoring_eng!$A$1:$AT$68,Results!$C62,FALSE)=$M62,$R62,IF(HLOOKUP(AH$2,Monitoring_eng!$A$1:$AT$68,Results!$C62,FALSE)=$O62,$S62,"CHYBA")))))</f>
        <v>1.5</v>
      </c>
      <c r="AI62" s="22">
        <f>IF(ISBLANK(HLOOKUP(AI$2,Monitoring_eng!$A$1:$AT$68,Results!$C62,FALSE)),"",IF(HLOOKUP(AI$2,Monitoring_eng!$A$1:$AT$68,Results!$C62,FALSE)=$I62,$P62,IF(HLOOKUP(AI$2,Monitoring_eng!$A$1:$AT$68,Results!$C62,FALSE)=$K62,$Q62,IF(HLOOKUP(AI$2,Monitoring_eng!$A$1:$AT$68,Results!$C62,FALSE)=$M62,$R62,IF(HLOOKUP(AI$2,Monitoring_eng!$A$1:$AT$68,Results!$C62,FALSE)=$O62,$S62,"CHYBA")))))</f>
        <v>1.5</v>
      </c>
      <c r="AJ62" s="22">
        <f>IF(ISBLANK(HLOOKUP(AJ$2,Monitoring_eng!$A$1:$AT$68,Results!$C62,FALSE)),"",IF(HLOOKUP(AJ$2,Monitoring_eng!$A$1:$AT$68,Results!$C62,FALSE)=$I62,$P62,IF(HLOOKUP(AJ$2,Monitoring_eng!$A$1:$AT$68,Results!$C62,FALSE)=$K62,$Q62,IF(HLOOKUP(AJ$2,Monitoring_eng!$A$1:$AT$68,Results!$C62,FALSE)=$M62,$R62,IF(HLOOKUP(AJ$2,Monitoring_eng!$A$1:$AT$68,Results!$C62,FALSE)=$O62,$S62,"CHYBA")))))</f>
        <v>0</v>
      </c>
      <c r="AK62" s="22">
        <f>IF(ISBLANK(HLOOKUP(AK$2,Monitoring_eng!$A$1:$AT$68,Results!$C62,FALSE)),"",IF(HLOOKUP(AK$2,Monitoring_eng!$A$1:$AT$68,Results!$C62,FALSE)=$I62,$P62,IF(HLOOKUP(AK$2,Monitoring_eng!$A$1:$AT$68,Results!$C62,FALSE)=$K62,$Q62,IF(HLOOKUP(AK$2,Monitoring_eng!$A$1:$AT$68,Results!$C62,FALSE)=$M62,$R62,IF(HLOOKUP(AK$2,Monitoring_eng!$A$1:$AT$68,Results!$C62,FALSE)=$O62,$S62,"CHYBA")))))</f>
        <v>0</v>
      </c>
      <c r="AL62" s="22">
        <f>IF(ISBLANK(HLOOKUP(AL$2,Monitoring_eng!$A$1:$AT$68,Results!$C62,FALSE)),"",IF(HLOOKUP(AL$2,Monitoring_eng!$A$1:$AT$68,Results!$C62,FALSE)=$I62,$P62,IF(HLOOKUP(AL$2,Monitoring_eng!$A$1:$AT$68,Results!$C62,FALSE)=$K62,$Q62,IF(HLOOKUP(AL$2,Monitoring_eng!$A$1:$AT$68,Results!$C62,FALSE)=$M62,$R62,IF(HLOOKUP(AL$2,Monitoring_eng!$A$1:$AT$68,Results!$C62,FALSE)=$O62,$S62,"CHYBA")))))</f>
        <v>3</v>
      </c>
      <c r="AM62" s="22">
        <f>IF(ISBLANK(HLOOKUP(AM$2,Monitoring_eng!$A$1:$AT$68,Results!$C62,FALSE)),"",IF(HLOOKUP(AM$2,Monitoring_eng!$A$1:$AT$68,Results!$C62,FALSE)=$I62,$P62,IF(HLOOKUP(AM$2,Monitoring_eng!$A$1:$AT$68,Results!$C62,FALSE)=$K62,$Q62,IF(HLOOKUP(AM$2,Monitoring_eng!$A$1:$AT$68,Results!$C62,FALSE)=$M62,$R62,IF(HLOOKUP(AM$2,Monitoring_eng!$A$1:$AT$68,Results!$C62,FALSE)=$O62,$S62,"CHYBA")))))</f>
        <v>0</v>
      </c>
      <c r="AN62" s="22">
        <f>IF(ISBLANK(HLOOKUP(AN$2,Monitoring_eng!$A$1:$AT$68,Results!$C62,FALSE)),"",IF(HLOOKUP(AN$2,Monitoring_eng!$A$1:$AT$68,Results!$C62,FALSE)=$I62,$P62,IF(HLOOKUP(AN$2,Monitoring_eng!$A$1:$AT$68,Results!$C62,FALSE)=$K62,$Q62,IF(HLOOKUP(AN$2,Monitoring_eng!$A$1:$AT$68,Results!$C62,FALSE)=$M62,$R62,IF(HLOOKUP(AN$2,Monitoring_eng!$A$1:$AT$68,Results!$C62,FALSE)=$O62,$S62,"CHYBA")))))</f>
        <v>0</v>
      </c>
      <c r="AO62" s="22">
        <f>IF(ISBLANK(HLOOKUP(AO$2,Monitoring_eng!$A$1:$AT$68,Results!$C62,FALSE)),"",IF(HLOOKUP(AO$2,Monitoring_eng!$A$1:$AT$68,Results!$C62,FALSE)=$I62,$P62,IF(HLOOKUP(AO$2,Monitoring_eng!$A$1:$AT$68,Results!$C62,FALSE)=$K62,$Q62,IF(HLOOKUP(AO$2,Monitoring_eng!$A$1:$AT$68,Results!$C62,FALSE)=$M62,$R62,IF(HLOOKUP(AO$2,Monitoring_eng!$A$1:$AT$68,Results!$C62,FALSE)=$O62,$S62,"CHYBA")))))</f>
        <v>0</v>
      </c>
    </row>
    <row r="63" spans="1:41" x14ac:dyDescent="0.3">
      <c r="A63" s="22" t="s">
        <v>457</v>
      </c>
      <c r="B63" s="22" t="s">
        <v>229</v>
      </c>
      <c r="C63" s="22">
        <v>62</v>
      </c>
      <c r="D63" s="26" t="s">
        <v>230</v>
      </c>
      <c r="E63" s="26" t="s">
        <v>359</v>
      </c>
      <c r="F63" s="32" t="s">
        <v>455</v>
      </c>
      <c r="G63" s="38">
        <v>2</v>
      </c>
      <c r="H63" s="22" t="s">
        <v>296</v>
      </c>
      <c r="I63" s="22" t="s">
        <v>49</v>
      </c>
      <c r="J63" s="22" t="s">
        <v>295</v>
      </c>
      <c r="K63" s="22" t="s">
        <v>48</v>
      </c>
      <c r="L63" s="22" t="s">
        <v>310</v>
      </c>
      <c r="M63" s="22" t="s">
        <v>95</v>
      </c>
      <c r="N63" s="22" t="s">
        <v>385</v>
      </c>
      <c r="O63" s="22" t="s">
        <v>385</v>
      </c>
      <c r="P63" s="22">
        <f t="shared" si="0"/>
        <v>2</v>
      </c>
      <c r="Q63" s="22">
        <v>0</v>
      </c>
      <c r="R63" s="22">
        <f t="shared" si="1"/>
        <v>1</v>
      </c>
      <c r="S63" s="22" t="s">
        <v>385</v>
      </c>
      <c r="T63" s="22">
        <f>IF(ISBLANK(HLOOKUP(T$2,Monitoring_eng!$A$1:$AT$68,Results!$C63,FALSE)),"",IF(HLOOKUP(T$2,Monitoring_eng!$A$1:$AT$68,Results!$C63,FALSE)=$I63,$P63,IF(HLOOKUP(T$2,Monitoring_eng!$A$1:$AT$68,Results!$C63,FALSE)=$K63,$Q63,IF(HLOOKUP(T$2,Monitoring_eng!$A$1:$AT$68,Results!$C63,FALSE)=$M63,$R63,IF(HLOOKUP(T$2,Monitoring_eng!$A$1:$AT$68,Results!$C63,FALSE)=$O63,$S63,"CHYBA")))))</f>
        <v>2</v>
      </c>
      <c r="U63" s="22">
        <f>IF(ISBLANK(HLOOKUP(U$2,Monitoring_eng!$A$1:$AT$68,Results!$C63,FALSE)),"",IF(HLOOKUP(U$2,Monitoring_eng!$A$1:$AT$68,Results!$C63,FALSE)=$I63,$P63,IF(HLOOKUP(U$2,Monitoring_eng!$A$1:$AT$68,Results!$C63,FALSE)=$K63,$Q63,IF(HLOOKUP(U$2,Monitoring_eng!$A$1:$AT$68,Results!$C63,FALSE)=$M63,$R63,IF(HLOOKUP(U$2,Monitoring_eng!$A$1:$AT$68,Results!$C63,FALSE)=$O63,$S63,"CHYBA")))))</f>
        <v>2</v>
      </c>
      <c r="V63" s="22">
        <f>IF(ISBLANK(HLOOKUP(V$2,Monitoring_eng!$A$1:$AT$68,Results!$C63,FALSE)),"",IF(HLOOKUP(V$2,Monitoring_eng!$A$1:$AT$68,Results!$C63,FALSE)=$I63,$P63,IF(HLOOKUP(V$2,Monitoring_eng!$A$1:$AT$68,Results!$C63,FALSE)=$K63,$Q63,IF(HLOOKUP(V$2,Monitoring_eng!$A$1:$AT$68,Results!$C63,FALSE)=$M63,$R63,IF(HLOOKUP(V$2,Monitoring_eng!$A$1:$AT$68,Results!$C63,FALSE)=$O63,$S63,"CHYBA")))))</f>
        <v>2</v>
      </c>
      <c r="W63" s="22">
        <f>IF(ISBLANK(HLOOKUP(W$2,Monitoring_eng!$A$1:$AT$68,Results!$C63,FALSE)),"",IF(HLOOKUP(W$2,Monitoring_eng!$A$1:$AT$68,Results!$C63,FALSE)=$I63,$P63,IF(HLOOKUP(W$2,Monitoring_eng!$A$1:$AT$68,Results!$C63,FALSE)=$K63,$Q63,IF(HLOOKUP(W$2,Monitoring_eng!$A$1:$AT$68,Results!$C63,FALSE)=$M63,$R63,IF(HLOOKUP(W$2,Monitoring_eng!$A$1:$AT$68,Results!$C63,FALSE)=$O63,$S63,"CHYBA")))))</f>
        <v>0</v>
      </c>
      <c r="X63" s="22">
        <f>IF(ISBLANK(HLOOKUP(X$2,Monitoring_eng!$A$1:$AT$68,Results!$C63,FALSE)),"",IF(HLOOKUP(X$2,Monitoring_eng!$A$1:$AT$68,Results!$C63,FALSE)=$I63,$P63,IF(HLOOKUP(X$2,Monitoring_eng!$A$1:$AT$68,Results!$C63,FALSE)=$K63,$Q63,IF(HLOOKUP(X$2,Monitoring_eng!$A$1:$AT$68,Results!$C63,FALSE)=$M63,$R63,IF(HLOOKUP(X$2,Monitoring_eng!$A$1:$AT$68,Results!$C63,FALSE)=$O63,$S63,"CHYBA")))))</f>
        <v>0</v>
      </c>
      <c r="Y63" s="22">
        <f>IF(ISBLANK(HLOOKUP(Y$2,Monitoring_eng!$A$1:$AT$68,Results!$C63,FALSE)),"",IF(HLOOKUP(Y$2,Monitoring_eng!$A$1:$AT$68,Results!$C63,FALSE)=$I63,$P63,IF(HLOOKUP(Y$2,Monitoring_eng!$A$1:$AT$68,Results!$C63,FALSE)=$K63,$Q63,IF(HLOOKUP(Y$2,Monitoring_eng!$A$1:$AT$68,Results!$C63,FALSE)=$M63,$R63,IF(HLOOKUP(Y$2,Monitoring_eng!$A$1:$AT$68,Results!$C63,FALSE)=$O63,$S63,"CHYBA")))))</f>
        <v>2</v>
      </c>
      <c r="Z63" s="22">
        <f>IF(ISBLANK(HLOOKUP(Z$2,Monitoring_eng!$A$1:$AT$68,Results!$C63,FALSE)),"",IF(HLOOKUP(Z$2,Monitoring_eng!$A$1:$AT$68,Results!$C63,FALSE)=$I63,$P63,IF(HLOOKUP(Z$2,Monitoring_eng!$A$1:$AT$68,Results!$C63,FALSE)=$K63,$Q63,IF(HLOOKUP(Z$2,Monitoring_eng!$A$1:$AT$68,Results!$C63,FALSE)=$M63,$R63,IF(HLOOKUP(Z$2,Monitoring_eng!$A$1:$AT$68,Results!$C63,FALSE)=$O63,$S63,"CHYBA")))))</f>
        <v>2</v>
      </c>
      <c r="AA63" s="22">
        <f>IF(ISBLANK(HLOOKUP(AA$2,Monitoring_eng!$A$1:$AT$68,Results!$C63,FALSE)),"",IF(HLOOKUP(AA$2,Monitoring_eng!$A$1:$AT$68,Results!$C63,FALSE)=$I63,$P63,IF(HLOOKUP(AA$2,Monitoring_eng!$A$1:$AT$68,Results!$C63,FALSE)=$K63,$Q63,IF(HLOOKUP(AA$2,Monitoring_eng!$A$1:$AT$68,Results!$C63,FALSE)=$M63,$R63,IF(HLOOKUP(AA$2,Monitoring_eng!$A$1:$AT$68,Results!$C63,FALSE)=$O63,$S63,"CHYBA")))))</f>
        <v>2</v>
      </c>
      <c r="AB63" s="22">
        <f>IF(ISBLANK(HLOOKUP(AB$2,Monitoring_eng!$A$1:$AT$68,Results!$C63,FALSE)),"",IF(HLOOKUP(AB$2,Monitoring_eng!$A$1:$AT$68,Results!$C63,FALSE)=$I63,$P63,IF(HLOOKUP(AB$2,Monitoring_eng!$A$1:$AT$68,Results!$C63,FALSE)=$K63,$Q63,IF(HLOOKUP(AB$2,Monitoring_eng!$A$1:$AT$68,Results!$C63,FALSE)=$M63,$R63,IF(HLOOKUP(AB$2,Monitoring_eng!$A$1:$AT$68,Results!$C63,FALSE)=$O63,$S63,"CHYBA")))))</f>
        <v>0</v>
      </c>
      <c r="AC63" s="22">
        <f>IF(ISBLANK(HLOOKUP(AC$2,Monitoring_eng!$A$1:$AT$68,Results!$C63,FALSE)),"",IF(HLOOKUP(AC$2,Monitoring_eng!$A$1:$AT$68,Results!$C63,FALSE)=$I63,$P63,IF(HLOOKUP(AC$2,Monitoring_eng!$A$1:$AT$68,Results!$C63,FALSE)=$K63,$Q63,IF(HLOOKUP(AC$2,Monitoring_eng!$A$1:$AT$68,Results!$C63,FALSE)=$M63,$R63,IF(HLOOKUP(AC$2,Monitoring_eng!$A$1:$AT$68,Results!$C63,FALSE)=$O63,$S63,"CHYBA")))))</f>
        <v>2</v>
      </c>
      <c r="AD63" s="22">
        <f>IF(ISBLANK(HLOOKUP(AD$2,Monitoring_eng!$A$1:$AT$68,Results!$C63,FALSE)),"",IF(HLOOKUP(AD$2,Monitoring_eng!$A$1:$AT$68,Results!$C63,FALSE)=$I63,$P63,IF(HLOOKUP(AD$2,Monitoring_eng!$A$1:$AT$68,Results!$C63,FALSE)=$K63,$Q63,IF(HLOOKUP(AD$2,Monitoring_eng!$A$1:$AT$68,Results!$C63,FALSE)=$M63,$R63,IF(HLOOKUP(AD$2,Monitoring_eng!$A$1:$AT$68,Results!$C63,FALSE)=$O63,$S63,"CHYBA")))))</f>
        <v>2</v>
      </c>
      <c r="AE63" s="22">
        <f>IF(ISBLANK(HLOOKUP(AE$2,Monitoring_eng!$A$1:$AT$68,Results!$C63,FALSE)),"",IF(HLOOKUP(AE$2,Monitoring_eng!$A$1:$AT$68,Results!$C63,FALSE)=$I63,$P63,IF(HLOOKUP(AE$2,Monitoring_eng!$A$1:$AT$68,Results!$C63,FALSE)=$K63,$Q63,IF(HLOOKUP(AE$2,Monitoring_eng!$A$1:$AT$68,Results!$C63,FALSE)=$M63,$R63,IF(HLOOKUP(AE$2,Monitoring_eng!$A$1:$AT$68,Results!$C63,FALSE)=$O63,$S63,"CHYBA")))))</f>
        <v>0</v>
      </c>
      <c r="AF63" s="22">
        <f>IF(ISBLANK(HLOOKUP(AF$2,Monitoring_eng!$A$1:$AT$68,Results!$C63,FALSE)),"",IF(HLOOKUP(AF$2,Monitoring_eng!$A$1:$AT$68,Results!$C63,FALSE)=$I63,$P63,IF(HLOOKUP(AF$2,Monitoring_eng!$A$1:$AT$68,Results!$C63,FALSE)=$K63,$Q63,IF(HLOOKUP(AF$2,Monitoring_eng!$A$1:$AT$68,Results!$C63,FALSE)=$M63,$R63,IF(HLOOKUP(AF$2,Monitoring_eng!$A$1:$AT$68,Results!$C63,FALSE)=$O63,$S63,"CHYBA")))))</f>
        <v>2</v>
      </c>
      <c r="AG63" s="22">
        <f>IF(ISBLANK(HLOOKUP(AG$2,Monitoring_eng!$A$1:$AT$68,Results!$C63,FALSE)),"",IF(HLOOKUP(AG$2,Monitoring_eng!$A$1:$AT$68,Results!$C63,FALSE)=$I63,$P63,IF(HLOOKUP(AG$2,Monitoring_eng!$A$1:$AT$68,Results!$C63,FALSE)=$K63,$Q63,IF(HLOOKUP(AG$2,Monitoring_eng!$A$1:$AT$68,Results!$C63,FALSE)=$M63,$R63,IF(HLOOKUP(AG$2,Monitoring_eng!$A$1:$AT$68,Results!$C63,FALSE)=$O63,$S63,"CHYBA")))))</f>
        <v>2</v>
      </c>
      <c r="AH63" s="22">
        <f>IF(ISBLANK(HLOOKUP(AH$2,Monitoring_eng!$A$1:$AT$68,Results!$C63,FALSE)),"",IF(HLOOKUP(AH$2,Monitoring_eng!$A$1:$AT$68,Results!$C63,FALSE)=$I63,$P63,IF(HLOOKUP(AH$2,Monitoring_eng!$A$1:$AT$68,Results!$C63,FALSE)=$K63,$Q63,IF(HLOOKUP(AH$2,Monitoring_eng!$A$1:$AT$68,Results!$C63,FALSE)=$M63,$R63,IF(HLOOKUP(AH$2,Monitoring_eng!$A$1:$AT$68,Results!$C63,FALSE)=$O63,$S63,"CHYBA")))))</f>
        <v>2</v>
      </c>
      <c r="AI63" s="22">
        <f>IF(ISBLANK(HLOOKUP(AI$2,Monitoring_eng!$A$1:$AT$68,Results!$C63,FALSE)),"",IF(HLOOKUP(AI$2,Monitoring_eng!$A$1:$AT$68,Results!$C63,FALSE)=$I63,$P63,IF(HLOOKUP(AI$2,Monitoring_eng!$A$1:$AT$68,Results!$C63,FALSE)=$K63,$Q63,IF(HLOOKUP(AI$2,Monitoring_eng!$A$1:$AT$68,Results!$C63,FALSE)=$M63,$R63,IF(HLOOKUP(AI$2,Monitoring_eng!$A$1:$AT$68,Results!$C63,FALSE)=$O63,$S63,"CHYBA")))))</f>
        <v>0</v>
      </c>
      <c r="AJ63" s="22">
        <f>IF(ISBLANK(HLOOKUP(AJ$2,Monitoring_eng!$A$1:$AT$68,Results!$C63,FALSE)),"",IF(HLOOKUP(AJ$2,Monitoring_eng!$A$1:$AT$68,Results!$C63,FALSE)=$I63,$P63,IF(HLOOKUP(AJ$2,Monitoring_eng!$A$1:$AT$68,Results!$C63,FALSE)=$K63,$Q63,IF(HLOOKUP(AJ$2,Monitoring_eng!$A$1:$AT$68,Results!$C63,FALSE)=$M63,$R63,IF(HLOOKUP(AJ$2,Monitoring_eng!$A$1:$AT$68,Results!$C63,FALSE)=$O63,$S63,"CHYBA")))))</f>
        <v>1</v>
      </c>
      <c r="AK63" s="22">
        <f>IF(ISBLANK(HLOOKUP(AK$2,Monitoring_eng!$A$1:$AT$68,Results!$C63,FALSE)),"",IF(HLOOKUP(AK$2,Monitoring_eng!$A$1:$AT$68,Results!$C63,FALSE)=$I63,$P63,IF(HLOOKUP(AK$2,Monitoring_eng!$A$1:$AT$68,Results!$C63,FALSE)=$K63,$Q63,IF(HLOOKUP(AK$2,Monitoring_eng!$A$1:$AT$68,Results!$C63,FALSE)=$M63,$R63,IF(HLOOKUP(AK$2,Monitoring_eng!$A$1:$AT$68,Results!$C63,FALSE)=$O63,$S63,"CHYBA")))))</f>
        <v>2</v>
      </c>
      <c r="AL63" s="22">
        <f>IF(ISBLANK(HLOOKUP(AL$2,Monitoring_eng!$A$1:$AT$68,Results!$C63,FALSE)),"",IF(HLOOKUP(AL$2,Monitoring_eng!$A$1:$AT$68,Results!$C63,FALSE)=$I63,$P63,IF(HLOOKUP(AL$2,Monitoring_eng!$A$1:$AT$68,Results!$C63,FALSE)=$K63,$Q63,IF(HLOOKUP(AL$2,Monitoring_eng!$A$1:$AT$68,Results!$C63,FALSE)=$M63,$R63,IF(HLOOKUP(AL$2,Monitoring_eng!$A$1:$AT$68,Results!$C63,FALSE)=$O63,$S63,"CHYBA")))))</f>
        <v>2</v>
      </c>
      <c r="AM63" s="22">
        <f>IF(ISBLANK(HLOOKUP(AM$2,Monitoring_eng!$A$1:$AT$68,Results!$C63,FALSE)),"",IF(HLOOKUP(AM$2,Monitoring_eng!$A$1:$AT$68,Results!$C63,FALSE)=$I63,$P63,IF(HLOOKUP(AM$2,Monitoring_eng!$A$1:$AT$68,Results!$C63,FALSE)=$K63,$Q63,IF(HLOOKUP(AM$2,Monitoring_eng!$A$1:$AT$68,Results!$C63,FALSE)=$M63,$R63,IF(HLOOKUP(AM$2,Monitoring_eng!$A$1:$AT$68,Results!$C63,FALSE)=$O63,$S63,"CHYBA")))))</f>
        <v>2</v>
      </c>
      <c r="AN63" s="22">
        <f>IF(ISBLANK(HLOOKUP(AN$2,Monitoring_eng!$A$1:$AT$68,Results!$C63,FALSE)),"",IF(HLOOKUP(AN$2,Monitoring_eng!$A$1:$AT$68,Results!$C63,FALSE)=$I63,$P63,IF(HLOOKUP(AN$2,Monitoring_eng!$A$1:$AT$68,Results!$C63,FALSE)=$K63,$Q63,IF(HLOOKUP(AN$2,Monitoring_eng!$A$1:$AT$68,Results!$C63,FALSE)=$M63,$R63,IF(HLOOKUP(AN$2,Monitoring_eng!$A$1:$AT$68,Results!$C63,FALSE)=$O63,$S63,"CHYBA")))))</f>
        <v>2</v>
      </c>
      <c r="AO63" s="22">
        <f>IF(ISBLANK(HLOOKUP(AO$2,Monitoring_eng!$A$1:$AT$68,Results!$C63,FALSE)),"",IF(HLOOKUP(AO$2,Monitoring_eng!$A$1:$AT$68,Results!$C63,FALSE)=$I63,$P63,IF(HLOOKUP(AO$2,Monitoring_eng!$A$1:$AT$68,Results!$C63,FALSE)=$K63,$Q63,IF(HLOOKUP(AO$2,Monitoring_eng!$A$1:$AT$68,Results!$C63,FALSE)=$M63,$R63,IF(HLOOKUP(AO$2,Monitoring_eng!$A$1:$AT$68,Results!$C63,FALSE)=$O63,$S63,"CHYBA")))))</f>
        <v>2</v>
      </c>
    </row>
    <row r="64" spans="1:41" x14ac:dyDescent="0.3">
      <c r="A64" s="22" t="s">
        <v>458</v>
      </c>
      <c r="B64" s="22" t="s">
        <v>232</v>
      </c>
      <c r="C64" s="22">
        <v>63</v>
      </c>
      <c r="D64" s="26" t="s">
        <v>233</v>
      </c>
      <c r="E64" s="26" t="s">
        <v>360</v>
      </c>
      <c r="F64" s="32" t="s">
        <v>455</v>
      </c>
      <c r="G64" s="38">
        <v>1</v>
      </c>
      <c r="H64" s="22" t="s">
        <v>296</v>
      </c>
      <c r="I64" s="22" t="s">
        <v>49</v>
      </c>
      <c r="J64" s="22" t="s">
        <v>295</v>
      </c>
      <c r="K64" s="22" t="s">
        <v>48</v>
      </c>
      <c r="L64" s="22" t="s">
        <v>310</v>
      </c>
      <c r="M64" s="22" t="s">
        <v>95</v>
      </c>
      <c r="N64" s="22" t="s">
        <v>385</v>
      </c>
      <c r="O64" s="22" t="s">
        <v>385</v>
      </c>
      <c r="P64" s="22">
        <f t="shared" si="0"/>
        <v>1</v>
      </c>
      <c r="Q64" s="22">
        <v>0</v>
      </c>
      <c r="R64" s="22">
        <f t="shared" si="1"/>
        <v>0.5</v>
      </c>
      <c r="S64" s="22" t="s">
        <v>385</v>
      </c>
      <c r="T64" s="22">
        <f>IF(ISBLANK(HLOOKUP(T$2,Monitoring_eng!$A$1:$AT$68,Results!$C64,FALSE)),"",IF(HLOOKUP(T$2,Monitoring_eng!$A$1:$AT$68,Results!$C64,FALSE)=$I64,$P64,IF(HLOOKUP(T$2,Monitoring_eng!$A$1:$AT$68,Results!$C64,FALSE)=$K64,$Q64,IF(HLOOKUP(T$2,Monitoring_eng!$A$1:$AT$68,Results!$C64,FALSE)=$M64,$R64,IF(HLOOKUP(T$2,Monitoring_eng!$A$1:$AT$68,Results!$C64,FALSE)=$O64,$S64,"CHYBA")))))</f>
        <v>1</v>
      </c>
      <c r="U64" s="22">
        <f>IF(ISBLANK(HLOOKUP(U$2,Monitoring_eng!$A$1:$AT$68,Results!$C64,FALSE)),"",IF(HLOOKUP(U$2,Monitoring_eng!$A$1:$AT$68,Results!$C64,FALSE)=$I64,$P64,IF(HLOOKUP(U$2,Monitoring_eng!$A$1:$AT$68,Results!$C64,FALSE)=$K64,$Q64,IF(HLOOKUP(U$2,Monitoring_eng!$A$1:$AT$68,Results!$C64,FALSE)=$M64,$R64,IF(HLOOKUP(U$2,Monitoring_eng!$A$1:$AT$68,Results!$C64,FALSE)=$O64,$S64,"CHYBA")))))</f>
        <v>1</v>
      </c>
      <c r="V64" s="22">
        <f>IF(ISBLANK(HLOOKUP(V$2,Monitoring_eng!$A$1:$AT$68,Results!$C64,FALSE)),"",IF(HLOOKUP(V$2,Monitoring_eng!$A$1:$AT$68,Results!$C64,FALSE)=$I64,$P64,IF(HLOOKUP(V$2,Monitoring_eng!$A$1:$AT$68,Results!$C64,FALSE)=$K64,$Q64,IF(HLOOKUP(V$2,Monitoring_eng!$A$1:$AT$68,Results!$C64,FALSE)=$M64,$R64,IF(HLOOKUP(V$2,Monitoring_eng!$A$1:$AT$68,Results!$C64,FALSE)=$O64,$S64,"CHYBA")))))</f>
        <v>1</v>
      </c>
      <c r="W64" s="22">
        <f>IF(ISBLANK(HLOOKUP(W$2,Monitoring_eng!$A$1:$AT$68,Results!$C64,FALSE)),"",IF(HLOOKUP(W$2,Monitoring_eng!$A$1:$AT$68,Results!$C64,FALSE)=$I64,$P64,IF(HLOOKUP(W$2,Monitoring_eng!$A$1:$AT$68,Results!$C64,FALSE)=$K64,$Q64,IF(HLOOKUP(W$2,Monitoring_eng!$A$1:$AT$68,Results!$C64,FALSE)=$M64,$R64,IF(HLOOKUP(W$2,Monitoring_eng!$A$1:$AT$68,Results!$C64,FALSE)=$O64,$S64,"CHYBA")))))</f>
        <v>0</v>
      </c>
      <c r="X64" s="22">
        <f>IF(ISBLANK(HLOOKUP(X$2,Monitoring_eng!$A$1:$AT$68,Results!$C64,FALSE)),"",IF(HLOOKUP(X$2,Monitoring_eng!$A$1:$AT$68,Results!$C64,FALSE)=$I64,$P64,IF(HLOOKUP(X$2,Monitoring_eng!$A$1:$AT$68,Results!$C64,FALSE)=$K64,$Q64,IF(HLOOKUP(X$2,Monitoring_eng!$A$1:$AT$68,Results!$C64,FALSE)=$M64,$R64,IF(HLOOKUP(X$2,Monitoring_eng!$A$1:$AT$68,Results!$C64,FALSE)=$O64,$S64,"CHYBA")))))</f>
        <v>0</v>
      </c>
      <c r="Y64" s="22">
        <f>IF(ISBLANK(HLOOKUP(Y$2,Monitoring_eng!$A$1:$AT$68,Results!$C64,FALSE)),"",IF(HLOOKUP(Y$2,Monitoring_eng!$A$1:$AT$68,Results!$C64,FALSE)=$I64,$P64,IF(HLOOKUP(Y$2,Monitoring_eng!$A$1:$AT$68,Results!$C64,FALSE)=$K64,$Q64,IF(HLOOKUP(Y$2,Monitoring_eng!$A$1:$AT$68,Results!$C64,FALSE)=$M64,$R64,IF(HLOOKUP(Y$2,Monitoring_eng!$A$1:$AT$68,Results!$C64,FALSE)=$O64,$S64,"CHYBA")))))</f>
        <v>1</v>
      </c>
      <c r="Z64" s="22">
        <f>IF(ISBLANK(HLOOKUP(Z$2,Monitoring_eng!$A$1:$AT$68,Results!$C64,FALSE)),"",IF(HLOOKUP(Z$2,Monitoring_eng!$A$1:$AT$68,Results!$C64,FALSE)=$I64,$P64,IF(HLOOKUP(Z$2,Monitoring_eng!$A$1:$AT$68,Results!$C64,FALSE)=$K64,$Q64,IF(HLOOKUP(Z$2,Monitoring_eng!$A$1:$AT$68,Results!$C64,FALSE)=$M64,$R64,IF(HLOOKUP(Z$2,Monitoring_eng!$A$1:$AT$68,Results!$C64,FALSE)=$O64,$S64,"CHYBA")))))</f>
        <v>1</v>
      </c>
      <c r="AA64" s="22">
        <f>IF(ISBLANK(HLOOKUP(AA$2,Monitoring_eng!$A$1:$AT$68,Results!$C64,FALSE)),"",IF(HLOOKUP(AA$2,Monitoring_eng!$A$1:$AT$68,Results!$C64,FALSE)=$I64,$P64,IF(HLOOKUP(AA$2,Monitoring_eng!$A$1:$AT$68,Results!$C64,FALSE)=$K64,$Q64,IF(HLOOKUP(AA$2,Monitoring_eng!$A$1:$AT$68,Results!$C64,FALSE)=$M64,$R64,IF(HLOOKUP(AA$2,Monitoring_eng!$A$1:$AT$68,Results!$C64,FALSE)=$O64,$S64,"CHYBA")))))</f>
        <v>1</v>
      </c>
      <c r="AB64" s="22">
        <f>IF(ISBLANK(HLOOKUP(AB$2,Monitoring_eng!$A$1:$AT$68,Results!$C64,FALSE)),"",IF(HLOOKUP(AB$2,Monitoring_eng!$A$1:$AT$68,Results!$C64,FALSE)=$I64,$P64,IF(HLOOKUP(AB$2,Monitoring_eng!$A$1:$AT$68,Results!$C64,FALSE)=$K64,$Q64,IF(HLOOKUP(AB$2,Monitoring_eng!$A$1:$AT$68,Results!$C64,FALSE)=$M64,$R64,IF(HLOOKUP(AB$2,Monitoring_eng!$A$1:$AT$68,Results!$C64,FALSE)=$O64,$S64,"CHYBA")))))</f>
        <v>0</v>
      </c>
      <c r="AC64" s="22">
        <f>IF(ISBLANK(HLOOKUP(AC$2,Monitoring_eng!$A$1:$AT$68,Results!$C64,FALSE)),"",IF(HLOOKUP(AC$2,Monitoring_eng!$A$1:$AT$68,Results!$C64,FALSE)=$I64,$P64,IF(HLOOKUP(AC$2,Monitoring_eng!$A$1:$AT$68,Results!$C64,FALSE)=$K64,$Q64,IF(HLOOKUP(AC$2,Monitoring_eng!$A$1:$AT$68,Results!$C64,FALSE)=$M64,$R64,IF(HLOOKUP(AC$2,Monitoring_eng!$A$1:$AT$68,Results!$C64,FALSE)=$O64,$S64,"CHYBA")))))</f>
        <v>1</v>
      </c>
      <c r="AD64" s="22">
        <f>IF(ISBLANK(HLOOKUP(AD$2,Monitoring_eng!$A$1:$AT$68,Results!$C64,FALSE)),"",IF(HLOOKUP(AD$2,Monitoring_eng!$A$1:$AT$68,Results!$C64,FALSE)=$I64,$P64,IF(HLOOKUP(AD$2,Monitoring_eng!$A$1:$AT$68,Results!$C64,FALSE)=$K64,$Q64,IF(HLOOKUP(AD$2,Monitoring_eng!$A$1:$AT$68,Results!$C64,FALSE)=$M64,$R64,IF(HLOOKUP(AD$2,Monitoring_eng!$A$1:$AT$68,Results!$C64,FALSE)=$O64,$S64,"CHYBA")))))</f>
        <v>1</v>
      </c>
      <c r="AE64" s="22">
        <f>IF(ISBLANK(HLOOKUP(AE$2,Monitoring_eng!$A$1:$AT$68,Results!$C64,FALSE)),"",IF(HLOOKUP(AE$2,Monitoring_eng!$A$1:$AT$68,Results!$C64,FALSE)=$I64,$P64,IF(HLOOKUP(AE$2,Monitoring_eng!$A$1:$AT$68,Results!$C64,FALSE)=$K64,$Q64,IF(HLOOKUP(AE$2,Monitoring_eng!$A$1:$AT$68,Results!$C64,FALSE)=$M64,$R64,IF(HLOOKUP(AE$2,Monitoring_eng!$A$1:$AT$68,Results!$C64,FALSE)=$O64,$S64,"CHYBA")))))</f>
        <v>0</v>
      </c>
      <c r="AF64" s="22">
        <f>IF(ISBLANK(HLOOKUP(AF$2,Monitoring_eng!$A$1:$AT$68,Results!$C64,FALSE)),"",IF(HLOOKUP(AF$2,Monitoring_eng!$A$1:$AT$68,Results!$C64,FALSE)=$I64,$P64,IF(HLOOKUP(AF$2,Monitoring_eng!$A$1:$AT$68,Results!$C64,FALSE)=$K64,$Q64,IF(HLOOKUP(AF$2,Monitoring_eng!$A$1:$AT$68,Results!$C64,FALSE)=$M64,$R64,IF(HLOOKUP(AF$2,Monitoring_eng!$A$1:$AT$68,Results!$C64,FALSE)=$O64,$S64,"CHYBA")))))</f>
        <v>1</v>
      </c>
      <c r="AG64" s="22">
        <f>IF(ISBLANK(HLOOKUP(AG$2,Monitoring_eng!$A$1:$AT$68,Results!$C64,FALSE)),"",IF(HLOOKUP(AG$2,Monitoring_eng!$A$1:$AT$68,Results!$C64,FALSE)=$I64,$P64,IF(HLOOKUP(AG$2,Monitoring_eng!$A$1:$AT$68,Results!$C64,FALSE)=$K64,$Q64,IF(HLOOKUP(AG$2,Monitoring_eng!$A$1:$AT$68,Results!$C64,FALSE)=$M64,$R64,IF(HLOOKUP(AG$2,Monitoring_eng!$A$1:$AT$68,Results!$C64,FALSE)=$O64,$S64,"CHYBA")))))</f>
        <v>1</v>
      </c>
      <c r="AH64" s="22">
        <f>IF(ISBLANK(HLOOKUP(AH$2,Monitoring_eng!$A$1:$AT$68,Results!$C64,FALSE)),"",IF(HLOOKUP(AH$2,Monitoring_eng!$A$1:$AT$68,Results!$C64,FALSE)=$I64,$P64,IF(HLOOKUP(AH$2,Monitoring_eng!$A$1:$AT$68,Results!$C64,FALSE)=$K64,$Q64,IF(HLOOKUP(AH$2,Monitoring_eng!$A$1:$AT$68,Results!$C64,FALSE)=$M64,$R64,IF(HLOOKUP(AH$2,Monitoring_eng!$A$1:$AT$68,Results!$C64,FALSE)=$O64,$S64,"CHYBA")))))</f>
        <v>1</v>
      </c>
      <c r="AI64" s="22">
        <f>IF(ISBLANK(HLOOKUP(AI$2,Monitoring_eng!$A$1:$AT$68,Results!$C64,FALSE)),"",IF(HLOOKUP(AI$2,Monitoring_eng!$A$1:$AT$68,Results!$C64,FALSE)=$I64,$P64,IF(HLOOKUP(AI$2,Monitoring_eng!$A$1:$AT$68,Results!$C64,FALSE)=$K64,$Q64,IF(HLOOKUP(AI$2,Monitoring_eng!$A$1:$AT$68,Results!$C64,FALSE)=$M64,$R64,IF(HLOOKUP(AI$2,Monitoring_eng!$A$1:$AT$68,Results!$C64,FALSE)=$O64,$S64,"CHYBA")))))</f>
        <v>1</v>
      </c>
      <c r="AJ64" s="22">
        <f>IF(ISBLANK(HLOOKUP(AJ$2,Monitoring_eng!$A$1:$AT$68,Results!$C64,FALSE)),"",IF(HLOOKUP(AJ$2,Monitoring_eng!$A$1:$AT$68,Results!$C64,FALSE)=$I64,$P64,IF(HLOOKUP(AJ$2,Monitoring_eng!$A$1:$AT$68,Results!$C64,FALSE)=$K64,$Q64,IF(HLOOKUP(AJ$2,Monitoring_eng!$A$1:$AT$68,Results!$C64,FALSE)=$M64,$R64,IF(HLOOKUP(AJ$2,Monitoring_eng!$A$1:$AT$68,Results!$C64,FALSE)=$O64,$S64,"CHYBA")))))</f>
        <v>0</v>
      </c>
      <c r="AK64" s="22">
        <f>IF(ISBLANK(HLOOKUP(AK$2,Monitoring_eng!$A$1:$AT$68,Results!$C64,FALSE)),"",IF(HLOOKUP(AK$2,Monitoring_eng!$A$1:$AT$68,Results!$C64,FALSE)=$I64,$P64,IF(HLOOKUP(AK$2,Monitoring_eng!$A$1:$AT$68,Results!$C64,FALSE)=$K64,$Q64,IF(HLOOKUP(AK$2,Monitoring_eng!$A$1:$AT$68,Results!$C64,FALSE)=$M64,$R64,IF(HLOOKUP(AK$2,Monitoring_eng!$A$1:$AT$68,Results!$C64,FALSE)=$O64,$S64,"CHYBA")))))</f>
        <v>1</v>
      </c>
      <c r="AL64" s="22">
        <f>IF(ISBLANK(HLOOKUP(AL$2,Monitoring_eng!$A$1:$AT$68,Results!$C64,FALSE)),"",IF(HLOOKUP(AL$2,Monitoring_eng!$A$1:$AT$68,Results!$C64,FALSE)=$I64,$P64,IF(HLOOKUP(AL$2,Monitoring_eng!$A$1:$AT$68,Results!$C64,FALSE)=$K64,$Q64,IF(HLOOKUP(AL$2,Monitoring_eng!$A$1:$AT$68,Results!$C64,FALSE)=$M64,$R64,IF(HLOOKUP(AL$2,Monitoring_eng!$A$1:$AT$68,Results!$C64,FALSE)=$O64,$S64,"CHYBA")))))</f>
        <v>1</v>
      </c>
      <c r="AM64" s="22">
        <f>IF(ISBLANK(HLOOKUP(AM$2,Monitoring_eng!$A$1:$AT$68,Results!$C64,FALSE)),"",IF(HLOOKUP(AM$2,Monitoring_eng!$A$1:$AT$68,Results!$C64,FALSE)=$I64,$P64,IF(HLOOKUP(AM$2,Monitoring_eng!$A$1:$AT$68,Results!$C64,FALSE)=$K64,$Q64,IF(HLOOKUP(AM$2,Monitoring_eng!$A$1:$AT$68,Results!$C64,FALSE)=$M64,$R64,IF(HLOOKUP(AM$2,Monitoring_eng!$A$1:$AT$68,Results!$C64,FALSE)=$O64,$S64,"CHYBA")))))</f>
        <v>0</v>
      </c>
      <c r="AN64" s="22">
        <f>IF(ISBLANK(HLOOKUP(AN$2,Monitoring_eng!$A$1:$AT$68,Results!$C64,FALSE)),"",IF(HLOOKUP(AN$2,Monitoring_eng!$A$1:$AT$68,Results!$C64,FALSE)=$I64,$P64,IF(HLOOKUP(AN$2,Monitoring_eng!$A$1:$AT$68,Results!$C64,FALSE)=$K64,$Q64,IF(HLOOKUP(AN$2,Monitoring_eng!$A$1:$AT$68,Results!$C64,FALSE)=$M64,$R64,IF(HLOOKUP(AN$2,Monitoring_eng!$A$1:$AT$68,Results!$C64,FALSE)=$O64,$S64,"CHYBA")))))</f>
        <v>1</v>
      </c>
      <c r="AO64" s="22">
        <f>IF(ISBLANK(HLOOKUP(AO$2,Monitoring_eng!$A$1:$AT$68,Results!$C64,FALSE)),"",IF(HLOOKUP(AO$2,Monitoring_eng!$A$1:$AT$68,Results!$C64,FALSE)=$I64,$P64,IF(HLOOKUP(AO$2,Monitoring_eng!$A$1:$AT$68,Results!$C64,FALSE)=$K64,$Q64,IF(HLOOKUP(AO$2,Monitoring_eng!$A$1:$AT$68,Results!$C64,FALSE)=$M64,$R64,IF(HLOOKUP(AO$2,Monitoring_eng!$A$1:$AT$68,Results!$C64,FALSE)=$O64,$S64,"CHYBA")))))</f>
        <v>0.5</v>
      </c>
    </row>
    <row r="65" spans="1:41" x14ac:dyDescent="0.3">
      <c r="A65" s="22" t="s">
        <v>459</v>
      </c>
      <c r="B65" s="22" t="s">
        <v>234</v>
      </c>
      <c r="C65" s="22">
        <v>64</v>
      </c>
      <c r="D65" s="26" t="s">
        <v>235</v>
      </c>
      <c r="E65" s="26" t="s">
        <v>361</v>
      </c>
      <c r="F65" s="32" t="s">
        <v>455</v>
      </c>
      <c r="G65" s="38">
        <v>3</v>
      </c>
      <c r="H65" s="22" t="s">
        <v>296</v>
      </c>
      <c r="I65" s="22" t="s">
        <v>49</v>
      </c>
      <c r="J65" s="22" t="s">
        <v>295</v>
      </c>
      <c r="K65" s="22" t="s">
        <v>48</v>
      </c>
      <c r="L65" s="22" t="s">
        <v>310</v>
      </c>
      <c r="M65" s="22" t="s">
        <v>95</v>
      </c>
      <c r="N65" s="22" t="s">
        <v>385</v>
      </c>
      <c r="O65" s="22" t="s">
        <v>385</v>
      </c>
      <c r="P65" s="22">
        <f t="shared" si="0"/>
        <v>3</v>
      </c>
      <c r="Q65" s="22">
        <v>0</v>
      </c>
      <c r="R65" s="22">
        <f t="shared" si="1"/>
        <v>1.5</v>
      </c>
      <c r="S65" s="22" t="s">
        <v>385</v>
      </c>
      <c r="T65" s="22">
        <f>IF(ISBLANK(HLOOKUP(T$2,Monitoring_eng!$A$1:$AT$68,Results!$C65,FALSE)),"",IF(HLOOKUP(T$2,Monitoring_eng!$A$1:$AT$68,Results!$C65,FALSE)=$I65,$P65,IF(HLOOKUP(T$2,Monitoring_eng!$A$1:$AT$68,Results!$C65,FALSE)=$K65,$Q65,IF(HLOOKUP(T$2,Monitoring_eng!$A$1:$AT$68,Results!$C65,FALSE)=$M65,$R65,IF(HLOOKUP(T$2,Monitoring_eng!$A$1:$AT$68,Results!$C65,FALSE)=$O65,$S65,"CHYBA")))))</f>
        <v>3</v>
      </c>
      <c r="U65" s="22">
        <f>IF(ISBLANK(HLOOKUP(U$2,Monitoring_eng!$A$1:$AT$68,Results!$C65,FALSE)),"",IF(HLOOKUP(U$2,Monitoring_eng!$A$1:$AT$68,Results!$C65,FALSE)=$I65,$P65,IF(HLOOKUP(U$2,Monitoring_eng!$A$1:$AT$68,Results!$C65,FALSE)=$K65,$Q65,IF(HLOOKUP(U$2,Monitoring_eng!$A$1:$AT$68,Results!$C65,FALSE)=$M65,$R65,IF(HLOOKUP(U$2,Monitoring_eng!$A$1:$AT$68,Results!$C65,FALSE)=$O65,$S65,"CHYBA")))))</f>
        <v>0</v>
      </c>
      <c r="V65" s="22">
        <f>IF(ISBLANK(HLOOKUP(V$2,Monitoring_eng!$A$1:$AT$68,Results!$C65,FALSE)),"",IF(HLOOKUP(V$2,Monitoring_eng!$A$1:$AT$68,Results!$C65,FALSE)=$I65,$P65,IF(HLOOKUP(V$2,Monitoring_eng!$A$1:$AT$68,Results!$C65,FALSE)=$K65,$Q65,IF(HLOOKUP(V$2,Monitoring_eng!$A$1:$AT$68,Results!$C65,FALSE)=$M65,$R65,IF(HLOOKUP(V$2,Monitoring_eng!$A$1:$AT$68,Results!$C65,FALSE)=$O65,$S65,"CHYBA")))))</f>
        <v>0</v>
      </c>
      <c r="W65" s="22">
        <f>IF(ISBLANK(HLOOKUP(W$2,Monitoring_eng!$A$1:$AT$68,Results!$C65,FALSE)),"",IF(HLOOKUP(W$2,Monitoring_eng!$A$1:$AT$68,Results!$C65,FALSE)=$I65,$P65,IF(HLOOKUP(W$2,Monitoring_eng!$A$1:$AT$68,Results!$C65,FALSE)=$K65,$Q65,IF(HLOOKUP(W$2,Monitoring_eng!$A$1:$AT$68,Results!$C65,FALSE)=$M65,$R65,IF(HLOOKUP(W$2,Monitoring_eng!$A$1:$AT$68,Results!$C65,FALSE)=$O65,$S65,"CHYBA")))))</f>
        <v>0</v>
      </c>
      <c r="X65" s="22">
        <f>IF(ISBLANK(HLOOKUP(X$2,Monitoring_eng!$A$1:$AT$68,Results!$C65,FALSE)),"",IF(HLOOKUP(X$2,Monitoring_eng!$A$1:$AT$68,Results!$C65,FALSE)=$I65,$P65,IF(HLOOKUP(X$2,Monitoring_eng!$A$1:$AT$68,Results!$C65,FALSE)=$K65,$Q65,IF(HLOOKUP(X$2,Monitoring_eng!$A$1:$AT$68,Results!$C65,FALSE)=$M65,$R65,IF(HLOOKUP(X$2,Monitoring_eng!$A$1:$AT$68,Results!$C65,FALSE)=$O65,$S65,"CHYBA")))))</f>
        <v>0</v>
      </c>
      <c r="Y65" s="22">
        <f>IF(ISBLANK(HLOOKUP(Y$2,Monitoring_eng!$A$1:$AT$68,Results!$C65,FALSE)),"",IF(HLOOKUP(Y$2,Monitoring_eng!$A$1:$AT$68,Results!$C65,FALSE)=$I65,$P65,IF(HLOOKUP(Y$2,Monitoring_eng!$A$1:$AT$68,Results!$C65,FALSE)=$K65,$Q65,IF(HLOOKUP(Y$2,Monitoring_eng!$A$1:$AT$68,Results!$C65,FALSE)=$M65,$R65,IF(HLOOKUP(Y$2,Monitoring_eng!$A$1:$AT$68,Results!$C65,FALSE)=$O65,$S65,"CHYBA")))))</f>
        <v>0</v>
      </c>
      <c r="Z65" s="22">
        <f>IF(ISBLANK(HLOOKUP(Z$2,Monitoring_eng!$A$1:$AT$68,Results!$C65,FALSE)),"",IF(HLOOKUP(Z$2,Monitoring_eng!$A$1:$AT$68,Results!$C65,FALSE)=$I65,$P65,IF(HLOOKUP(Z$2,Monitoring_eng!$A$1:$AT$68,Results!$C65,FALSE)=$K65,$Q65,IF(HLOOKUP(Z$2,Monitoring_eng!$A$1:$AT$68,Results!$C65,FALSE)=$M65,$R65,IF(HLOOKUP(Z$2,Monitoring_eng!$A$1:$AT$68,Results!$C65,FALSE)=$O65,$S65,"CHYBA")))))</f>
        <v>0</v>
      </c>
      <c r="AA65" s="22">
        <f>IF(ISBLANK(HLOOKUP(AA$2,Monitoring_eng!$A$1:$AT$68,Results!$C65,FALSE)),"",IF(HLOOKUP(AA$2,Monitoring_eng!$A$1:$AT$68,Results!$C65,FALSE)=$I65,$P65,IF(HLOOKUP(AA$2,Monitoring_eng!$A$1:$AT$68,Results!$C65,FALSE)=$K65,$Q65,IF(HLOOKUP(AA$2,Monitoring_eng!$A$1:$AT$68,Results!$C65,FALSE)=$M65,$R65,IF(HLOOKUP(AA$2,Monitoring_eng!$A$1:$AT$68,Results!$C65,FALSE)=$O65,$S65,"CHYBA")))))</f>
        <v>3</v>
      </c>
      <c r="AB65" s="22">
        <f>IF(ISBLANK(HLOOKUP(AB$2,Monitoring_eng!$A$1:$AT$68,Results!$C65,FALSE)),"",IF(HLOOKUP(AB$2,Monitoring_eng!$A$1:$AT$68,Results!$C65,FALSE)=$I65,$P65,IF(HLOOKUP(AB$2,Monitoring_eng!$A$1:$AT$68,Results!$C65,FALSE)=$K65,$Q65,IF(HLOOKUP(AB$2,Monitoring_eng!$A$1:$AT$68,Results!$C65,FALSE)=$M65,$R65,IF(HLOOKUP(AB$2,Monitoring_eng!$A$1:$AT$68,Results!$C65,FALSE)=$O65,$S65,"CHYBA")))))</f>
        <v>0</v>
      </c>
      <c r="AC65" s="22">
        <f>IF(ISBLANK(HLOOKUP(AC$2,Monitoring_eng!$A$1:$AT$68,Results!$C65,FALSE)),"",IF(HLOOKUP(AC$2,Monitoring_eng!$A$1:$AT$68,Results!$C65,FALSE)=$I65,$P65,IF(HLOOKUP(AC$2,Monitoring_eng!$A$1:$AT$68,Results!$C65,FALSE)=$K65,$Q65,IF(HLOOKUP(AC$2,Monitoring_eng!$A$1:$AT$68,Results!$C65,FALSE)=$M65,$R65,IF(HLOOKUP(AC$2,Monitoring_eng!$A$1:$AT$68,Results!$C65,FALSE)=$O65,$S65,"CHYBA")))))</f>
        <v>0</v>
      </c>
      <c r="AD65" s="22">
        <f>IF(ISBLANK(HLOOKUP(AD$2,Monitoring_eng!$A$1:$AT$68,Results!$C65,FALSE)),"",IF(HLOOKUP(AD$2,Monitoring_eng!$A$1:$AT$68,Results!$C65,FALSE)=$I65,$P65,IF(HLOOKUP(AD$2,Monitoring_eng!$A$1:$AT$68,Results!$C65,FALSE)=$K65,$Q65,IF(HLOOKUP(AD$2,Monitoring_eng!$A$1:$AT$68,Results!$C65,FALSE)=$M65,$R65,IF(HLOOKUP(AD$2,Monitoring_eng!$A$1:$AT$68,Results!$C65,FALSE)=$O65,$S65,"CHYBA")))))</f>
        <v>1.5</v>
      </c>
      <c r="AE65" s="22">
        <f>IF(ISBLANK(HLOOKUP(AE$2,Monitoring_eng!$A$1:$AT$68,Results!$C65,FALSE)),"",IF(HLOOKUP(AE$2,Monitoring_eng!$A$1:$AT$68,Results!$C65,FALSE)=$I65,$P65,IF(HLOOKUP(AE$2,Monitoring_eng!$A$1:$AT$68,Results!$C65,FALSE)=$K65,$Q65,IF(HLOOKUP(AE$2,Monitoring_eng!$A$1:$AT$68,Results!$C65,FALSE)=$M65,$R65,IF(HLOOKUP(AE$2,Monitoring_eng!$A$1:$AT$68,Results!$C65,FALSE)=$O65,$S65,"CHYBA")))))</f>
        <v>0</v>
      </c>
      <c r="AF65" s="22">
        <f>IF(ISBLANK(HLOOKUP(AF$2,Monitoring_eng!$A$1:$AT$68,Results!$C65,FALSE)),"",IF(HLOOKUP(AF$2,Monitoring_eng!$A$1:$AT$68,Results!$C65,FALSE)=$I65,$P65,IF(HLOOKUP(AF$2,Monitoring_eng!$A$1:$AT$68,Results!$C65,FALSE)=$K65,$Q65,IF(HLOOKUP(AF$2,Monitoring_eng!$A$1:$AT$68,Results!$C65,FALSE)=$M65,$R65,IF(HLOOKUP(AF$2,Monitoring_eng!$A$1:$AT$68,Results!$C65,FALSE)=$O65,$S65,"CHYBA")))))</f>
        <v>0</v>
      </c>
      <c r="AG65" s="22">
        <f>IF(ISBLANK(HLOOKUP(AG$2,Monitoring_eng!$A$1:$AT$68,Results!$C65,FALSE)),"",IF(HLOOKUP(AG$2,Monitoring_eng!$A$1:$AT$68,Results!$C65,FALSE)=$I65,$P65,IF(HLOOKUP(AG$2,Monitoring_eng!$A$1:$AT$68,Results!$C65,FALSE)=$K65,$Q65,IF(HLOOKUP(AG$2,Monitoring_eng!$A$1:$AT$68,Results!$C65,FALSE)=$M65,$R65,IF(HLOOKUP(AG$2,Monitoring_eng!$A$1:$AT$68,Results!$C65,FALSE)=$O65,$S65,"CHYBA")))))</f>
        <v>3</v>
      </c>
      <c r="AH65" s="22">
        <f>IF(ISBLANK(HLOOKUP(AH$2,Monitoring_eng!$A$1:$AT$68,Results!$C65,FALSE)),"",IF(HLOOKUP(AH$2,Monitoring_eng!$A$1:$AT$68,Results!$C65,FALSE)=$I65,$P65,IF(HLOOKUP(AH$2,Monitoring_eng!$A$1:$AT$68,Results!$C65,FALSE)=$K65,$Q65,IF(HLOOKUP(AH$2,Monitoring_eng!$A$1:$AT$68,Results!$C65,FALSE)=$M65,$R65,IF(HLOOKUP(AH$2,Monitoring_eng!$A$1:$AT$68,Results!$C65,FALSE)=$O65,$S65,"CHYBA")))))</f>
        <v>3</v>
      </c>
      <c r="AI65" s="22">
        <f>IF(ISBLANK(HLOOKUP(AI$2,Monitoring_eng!$A$1:$AT$68,Results!$C65,FALSE)),"",IF(HLOOKUP(AI$2,Monitoring_eng!$A$1:$AT$68,Results!$C65,FALSE)=$I65,$P65,IF(HLOOKUP(AI$2,Monitoring_eng!$A$1:$AT$68,Results!$C65,FALSE)=$K65,$Q65,IF(HLOOKUP(AI$2,Monitoring_eng!$A$1:$AT$68,Results!$C65,FALSE)=$M65,$R65,IF(HLOOKUP(AI$2,Monitoring_eng!$A$1:$AT$68,Results!$C65,FALSE)=$O65,$S65,"CHYBA")))))</f>
        <v>0</v>
      </c>
      <c r="AJ65" s="22">
        <f>IF(ISBLANK(HLOOKUP(AJ$2,Monitoring_eng!$A$1:$AT$68,Results!$C65,FALSE)),"",IF(HLOOKUP(AJ$2,Monitoring_eng!$A$1:$AT$68,Results!$C65,FALSE)=$I65,$P65,IF(HLOOKUP(AJ$2,Monitoring_eng!$A$1:$AT$68,Results!$C65,FALSE)=$K65,$Q65,IF(HLOOKUP(AJ$2,Monitoring_eng!$A$1:$AT$68,Results!$C65,FALSE)=$M65,$R65,IF(HLOOKUP(AJ$2,Monitoring_eng!$A$1:$AT$68,Results!$C65,FALSE)=$O65,$S65,"CHYBA")))))</f>
        <v>0</v>
      </c>
      <c r="AK65" s="22">
        <f>IF(ISBLANK(HLOOKUP(AK$2,Monitoring_eng!$A$1:$AT$68,Results!$C65,FALSE)),"",IF(HLOOKUP(AK$2,Monitoring_eng!$A$1:$AT$68,Results!$C65,FALSE)=$I65,$P65,IF(HLOOKUP(AK$2,Monitoring_eng!$A$1:$AT$68,Results!$C65,FALSE)=$K65,$Q65,IF(HLOOKUP(AK$2,Monitoring_eng!$A$1:$AT$68,Results!$C65,FALSE)=$M65,$R65,IF(HLOOKUP(AK$2,Monitoring_eng!$A$1:$AT$68,Results!$C65,FALSE)=$O65,$S65,"CHYBA")))))</f>
        <v>0</v>
      </c>
      <c r="AL65" s="22">
        <f>IF(ISBLANK(HLOOKUP(AL$2,Monitoring_eng!$A$1:$AT$68,Results!$C65,FALSE)),"",IF(HLOOKUP(AL$2,Monitoring_eng!$A$1:$AT$68,Results!$C65,FALSE)=$I65,$P65,IF(HLOOKUP(AL$2,Monitoring_eng!$A$1:$AT$68,Results!$C65,FALSE)=$K65,$Q65,IF(HLOOKUP(AL$2,Monitoring_eng!$A$1:$AT$68,Results!$C65,FALSE)=$M65,$R65,IF(HLOOKUP(AL$2,Monitoring_eng!$A$1:$AT$68,Results!$C65,FALSE)=$O65,$S65,"CHYBA")))))</f>
        <v>0</v>
      </c>
      <c r="AM65" s="22">
        <f>IF(ISBLANK(HLOOKUP(AM$2,Monitoring_eng!$A$1:$AT$68,Results!$C65,FALSE)),"",IF(HLOOKUP(AM$2,Monitoring_eng!$A$1:$AT$68,Results!$C65,FALSE)=$I65,$P65,IF(HLOOKUP(AM$2,Monitoring_eng!$A$1:$AT$68,Results!$C65,FALSE)=$K65,$Q65,IF(HLOOKUP(AM$2,Monitoring_eng!$A$1:$AT$68,Results!$C65,FALSE)=$M65,$R65,IF(HLOOKUP(AM$2,Monitoring_eng!$A$1:$AT$68,Results!$C65,FALSE)=$O65,$S65,"CHYBA")))))</f>
        <v>3</v>
      </c>
      <c r="AN65" s="22">
        <f>IF(ISBLANK(HLOOKUP(AN$2,Monitoring_eng!$A$1:$AT$68,Results!$C65,FALSE)),"",IF(HLOOKUP(AN$2,Monitoring_eng!$A$1:$AT$68,Results!$C65,FALSE)=$I65,$P65,IF(HLOOKUP(AN$2,Monitoring_eng!$A$1:$AT$68,Results!$C65,FALSE)=$K65,$Q65,IF(HLOOKUP(AN$2,Monitoring_eng!$A$1:$AT$68,Results!$C65,FALSE)=$M65,$R65,IF(HLOOKUP(AN$2,Monitoring_eng!$A$1:$AT$68,Results!$C65,FALSE)=$O65,$S65,"CHYBA")))))</f>
        <v>0</v>
      </c>
      <c r="AO65" s="22">
        <f>IF(ISBLANK(HLOOKUP(AO$2,Monitoring_eng!$A$1:$AT$68,Results!$C65,FALSE)),"",IF(HLOOKUP(AO$2,Monitoring_eng!$A$1:$AT$68,Results!$C65,FALSE)=$I65,$P65,IF(HLOOKUP(AO$2,Monitoring_eng!$A$1:$AT$68,Results!$C65,FALSE)=$K65,$Q65,IF(HLOOKUP(AO$2,Monitoring_eng!$A$1:$AT$68,Results!$C65,FALSE)=$M65,$R65,IF(HLOOKUP(AO$2,Monitoring_eng!$A$1:$AT$68,Results!$C65,FALSE)=$O65,$S65,"CHYBA")))))</f>
        <v>0</v>
      </c>
    </row>
    <row r="66" spans="1:41" x14ac:dyDescent="0.3">
      <c r="A66" s="22" t="s">
        <v>460</v>
      </c>
      <c r="B66" s="22" t="s">
        <v>236</v>
      </c>
      <c r="C66" s="22">
        <v>65</v>
      </c>
      <c r="D66" s="26" t="s">
        <v>237</v>
      </c>
      <c r="E66" s="26" t="s">
        <v>362</v>
      </c>
      <c r="F66" s="32" t="s">
        <v>455</v>
      </c>
      <c r="G66" s="38">
        <v>2</v>
      </c>
      <c r="H66" s="22" t="s">
        <v>296</v>
      </c>
      <c r="I66" s="22" t="s">
        <v>49</v>
      </c>
      <c r="J66" s="22" t="s">
        <v>295</v>
      </c>
      <c r="K66" s="22" t="s">
        <v>48</v>
      </c>
      <c r="L66" s="22" t="s">
        <v>310</v>
      </c>
      <c r="M66" s="22" t="s">
        <v>95</v>
      </c>
      <c r="N66" s="22" t="s">
        <v>385</v>
      </c>
      <c r="O66" s="22" t="s">
        <v>385</v>
      </c>
      <c r="P66" s="22">
        <f t="shared" si="0"/>
        <v>2</v>
      </c>
      <c r="Q66" s="22">
        <v>0</v>
      </c>
      <c r="R66" s="22">
        <f t="shared" si="1"/>
        <v>1</v>
      </c>
      <c r="S66" s="22" t="s">
        <v>385</v>
      </c>
      <c r="T66" s="22">
        <f>IF(ISBLANK(HLOOKUP(T$2,Monitoring_eng!$A$1:$AT$68,Results!$C66,FALSE)),"",IF(HLOOKUP(T$2,Monitoring_eng!$A$1:$AT$68,Results!$C66,FALSE)=$I66,$P66,IF(HLOOKUP(T$2,Monitoring_eng!$A$1:$AT$68,Results!$C66,FALSE)=$K66,$Q66,IF(HLOOKUP(T$2,Monitoring_eng!$A$1:$AT$68,Results!$C66,FALSE)=$M66,$R66,IF(HLOOKUP(T$2,Monitoring_eng!$A$1:$AT$68,Results!$C66,FALSE)=$O66,$S66,"CHYBA")))))</f>
        <v>2</v>
      </c>
      <c r="U66" s="22">
        <f>IF(ISBLANK(HLOOKUP(U$2,Monitoring_eng!$A$1:$AT$68,Results!$C66,FALSE)),"",IF(HLOOKUP(U$2,Monitoring_eng!$A$1:$AT$68,Results!$C66,FALSE)=$I66,$P66,IF(HLOOKUP(U$2,Monitoring_eng!$A$1:$AT$68,Results!$C66,FALSE)=$K66,$Q66,IF(HLOOKUP(U$2,Monitoring_eng!$A$1:$AT$68,Results!$C66,FALSE)=$M66,$R66,IF(HLOOKUP(U$2,Monitoring_eng!$A$1:$AT$68,Results!$C66,FALSE)=$O66,$S66,"CHYBA")))))</f>
        <v>2</v>
      </c>
      <c r="V66" s="22">
        <f>IF(ISBLANK(HLOOKUP(V$2,Monitoring_eng!$A$1:$AT$68,Results!$C66,FALSE)),"",IF(HLOOKUP(V$2,Monitoring_eng!$A$1:$AT$68,Results!$C66,FALSE)=$I66,$P66,IF(HLOOKUP(V$2,Monitoring_eng!$A$1:$AT$68,Results!$C66,FALSE)=$K66,$Q66,IF(HLOOKUP(V$2,Monitoring_eng!$A$1:$AT$68,Results!$C66,FALSE)=$M66,$R66,IF(HLOOKUP(V$2,Monitoring_eng!$A$1:$AT$68,Results!$C66,FALSE)=$O66,$S66,"CHYBA")))))</f>
        <v>0</v>
      </c>
      <c r="W66" s="22">
        <f>IF(ISBLANK(HLOOKUP(W$2,Monitoring_eng!$A$1:$AT$68,Results!$C66,FALSE)),"",IF(HLOOKUP(W$2,Monitoring_eng!$A$1:$AT$68,Results!$C66,FALSE)=$I66,$P66,IF(HLOOKUP(W$2,Monitoring_eng!$A$1:$AT$68,Results!$C66,FALSE)=$K66,$Q66,IF(HLOOKUP(W$2,Monitoring_eng!$A$1:$AT$68,Results!$C66,FALSE)=$M66,$R66,IF(HLOOKUP(W$2,Monitoring_eng!$A$1:$AT$68,Results!$C66,FALSE)=$O66,$S66,"CHYBA")))))</f>
        <v>0</v>
      </c>
      <c r="X66" s="22">
        <f>IF(ISBLANK(HLOOKUP(X$2,Monitoring_eng!$A$1:$AT$68,Results!$C66,FALSE)),"",IF(HLOOKUP(X$2,Monitoring_eng!$A$1:$AT$68,Results!$C66,FALSE)=$I66,$P66,IF(HLOOKUP(X$2,Monitoring_eng!$A$1:$AT$68,Results!$C66,FALSE)=$K66,$Q66,IF(HLOOKUP(X$2,Monitoring_eng!$A$1:$AT$68,Results!$C66,FALSE)=$M66,$R66,IF(HLOOKUP(X$2,Monitoring_eng!$A$1:$AT$68,Results!$C66,FALSE)=$O66,$S66,"CHYBA")))))</f>
        <v>0</v>
      </c>
      <c r="Y66" s="22">
        <f>IF(ISBLANK(HLOOKUP(Y$2,Monitoring_eng!$A$1:$AT$68,Results!$C66,FALSE)),"",IF(HLOOKUP(Y$2,Monitoring_eng!$A$1:$AT$68,Results!$C66,FALSE)=$I66,$P66,IF(HLOOKUP(Y$2,Monitoring_eng!$A$1:$AT$68,Results!$C66,FALSE)=$K66,$Q66,IF(HLOOKUP(Y$2,Monitoring_eng!$A$1:$AT$68,Results!$C66,FALSE)=$M66,$R66,IF(HLOOKUP(Y$2,Monitoring_eng!$A$1:$AT$68,Results!$C66,FALSE)=$O66,$S66,"CHYBA")))))</f>
        <v>2</v>
      </c>
      <c r="Z66" s="22">
        <f>IF(ISBLANK(HLOOKUP(Z$2,Monitoring_eng!$A$1:$AT$68,Results!$C66,FALSE)),"",IF(HLOOKUP(Z$2,Monitoring_eng!$A$1:$AT$68,Results!$C66,FALSE)=$I66,$P66,IF(HLOOKUP(Z$2,Monitoring_eng!$A$1:$AT$68,Results!$C66,FALSE)=$K66,$Q66,IF(HLOOKUP(Z$2,Monitoring_eng!$A$1:$AT$68,Results!$C66,FALSE)=$M66,$R66,IF(HLOOKUP(Z$2,Monitoring_eng!$A$1:$AT$68,Results!$C66,FALSE)=$O66,$S66,"CHYBA")))))</f>
        <v>2</v>
      </c>
      <c r="AA66" s="22">
        <f>IF(ISBLANK(HLOOKUP(AA$2,Monitoring_eng!$A$1:$AT$68,Results!$C66,FALSE)),"",IF(HLOOKUP(AA$2,Monitoring_eng!$A$1:$AT$68,Results!$C66,FALSE)=$I66,$P66,IF(HLOOKUP(AA$2,Monitoring_eng!$A$1:$AT$68,Results!$C66,FALSE)=$K66,$Q66,IF(HLOOKUP(AA$2,Monitoring_eng!$A$1:$AT$68,Results!$C66,FALSE)=$M66,$R66,IF(HLOOKUP(AA$2,Monitoring_eng!$A$1:$AT$68,Results!$C66,FALSE)=$O66,$S66,"CHYBA")))))</f>
        <v>2</v>
      </c>
      <c r="AB66" s="22">
        <f>IF(ISBLANK(HLOOKUP(AB$2,Monitoring_eng!$A$1:$AT$68,Results!$C66,FALSE)),"",IF(HLOOKUP(AB$2,Monitoring_eng!$A$1:$AT$68,Results!$C66,FALSE)=$I66,$P66,IF(HLOOKUP(AB$2,Monitoring_eng!$A$1:$AT$68,Results!$C66,FALSE)=$K66,$Q66,IF(HLOOKUP(AB$2,Monitoring_eng!$A$1:$AT$68,Results!$C66,FALSE)=$M66,$R66,IF(HLOOKUP(AB$2,Monitoring_eng!$A$1:$AT$68,Results!$C66,FALSE)=$O66,$S66,"CHYBA")))))</f>
        <v>0</v>
      </c>
      <c r="AC66" s="22">
        <f>IF(ISBLANK(HLOOKUP(AC$2,Monitoring_eng!$A$1:$AT$68,Results!$C66,FALSE)),"",IF(HLOOKUP(AC$2,Monitoring_eng!$A$1:$AT$68,Results!$C66,FALSE)=$I66,$P66,IF(HLOOKUP(AC$2,Monitoring_eng!$A$1:$AT$68,Results!$C66,FALSE)=$K66,$Q66,IF(HLOOKUP(AC$2,Monitoring_eng!$A$1:$AT$68,Results!$C66,FALSE)=$M66,$R66,IF(HLOOKUP(AC$2,Monitoring_eng!$A$1:$AT$68,Results!$C66,FALSE)=$O66,$S66,"CHYBA")))))</f>
        <v>2</v>
      </c>
      <c r="AD66" s="22">
        <f>IF(ISBLANK(HLOOKUP(AD$2,Monitoring_eng!$A$1:$AT$68,Results!$C66,FALSE)),"",IF(HLOOKUP(AD$2,Monitoring_eng!$A$1:$AT$68,Results!$C66,FALSE)=$I66,$P66,IF(HLOOKUP(AD$2,Monitoring_eng!$A$1:$AT$68,Results!$C66,FALSE)=$K66,$Q66,IF(HLOOKUP(AD$2,Monitoring_eng!$A$1:$AT$68,Results!$C66,FALSE)=$M66,$R66,IF(HLOOKUP(AD$2,Monitoring_eng!$A$1:$AT$68,Results!$C66,FALSE)=$O66,$S66,"CHYBA")))))</f>
        <v>2</v>
      </c>
      <c r="AE66" s="22">
        <f>IF(ISBLANK(HLOOKUP(AE$2,Monitoring_eng!$A$1:$AT$68,Results!$C66,FALSE)),"",IF(HLOOKUP(AE$2,Monitoring_eng!$A$1:$AT$68,Results!$C66,FALSE)=$I66,$P66,IF(HLOOKUP(AE$2,Monitoring_eng!$A$1:$AT$68,Results!$C66,FALSE)=$K66,$Q66,IF(HLOOKUP(AE$2,Monitoring_eng!$A$1:$AT$68,Results!$C66,FALSE)=$M66,$R66,IF(HLOOKUP(AE$2,Monitoring_eng!$A$1:$AT$68,Results!$C66,FALSE)=$O66,$S66,"CHYBA")))))</f>
        <v>0</v>
      </c>
      <c r="AF66" s="22">
        <f>IF(ISBLANK(HLOOKUP(AF$2,Monitoring_eng!$A$1:$AT$68,Results!$C66,FALSE)),"",IF(HLOOKUP(AF$2,Monitoring_eng!$A$1:$AT$68,Results!$C66,FALSE)=$I66,$P66,IF(HLOOKUP(AF$2,Monitoring_eng!$A$1:$AT$68,Results!$C66,FALSE)=$K66,$Q66,IF(HLOOKUP(AF$2,Monitoring_eng!$A$1:$AT$68,Results!$C66,FALSE)=$M66,$R66,IF(HLOOKUP(AF$2,Monitoring_eng!$A$1:$AT$68,Results!$C66,FALSE)=$O66,$S66,"CHYBA")))))</f>
        <v>0</v>
      </c>
      <c r="AG66" s="22">
        <f>IF(ISBLANK(HLOOKUP(AG$2,Monitoring_eng!$A$1:$AT$68,Results!$C66,FALSE)),"",IF(HLOOKUP(AG$2,Monitoring_eng!$A$1:$AT$68,Results!$C66,FALSE)=$I66,$P66,IF(HLOOKUP(AG$2,Monitoring_eng!$A$1:$AT$68,Results!$C66,FALSE)=$K66,$Q66,IF(HLOOKUP(AG$2,Monitoring_eng!$A$1:$AT$68,Results!$C66,FALSE)=$M66,$R66,IF(HLOOKUP(AG$2,Monitoring_eng!$A$1:$AT$68,Results!$C66,FALSE)=$O66,$S66,"CHYBA")))))</f>
        <v>2</v>
      </c>
      <c r="AH66" s="22">
        <f>IF(ISBLANK(HLOOKUP(AH$2,Monitoring_eng!$A$1:$AT$68,Results!$C66,FALSE)),"",IF(HLOOKUP(AH$2,Monitoring_eng!$A$1:$AT$68,Results!$C66,FALSE)=$I66,$P66,IF(HLOOKUP(AH$2,Monitoring_eng!$A$1:$AT$68,Results!$C66,FALSE)=$K66,$Q66,IF(HLOOKUP(AH$2,Monitoring_eng!$A$1:$AT$68,Results!$C66,FALSE)=$M66,$R66,IF(HLOOKUP(AH$2,Monitoring_eng!$A$1:$AT$68,Results!$C66,FALSE)=$O66,$S66,"CHYBA")))))</f>
        <v>2</v>
      </c>
      <c r="AI66" s="22">
        <f>IF(ISBLANK(HLOOKUP(AI$2,Monitoring_eng!$A$1:$AT$68,Results!$C66,FALSE)),"",IF(HLOOKUP(AI$2,Monitoring_eng!$A$1:$AT$68,Results!$C66,FALSE)=$I66,$P66,IF(HLOOKUP(AI$2,Monitoring_eng!$A$1:$AT$68,Results!$C66,FALSE)=$K66,$Q66,IF(HLOOKUP(AI$2,Monitoring_eng!$A$1:$AT$68,Results!$C66,FALSE)=$M66,$R66,IF(HLOOKUP(AI$2,Monitoring_eng!$A$1:$AT$68,Results!$C66,FALSE)=$O66,$S66,"CHYBA")))))</f>
        <v>2</v>
      </c>
      <c r="AJ66" s="22">
        <f>IF(ISBLANK(HLOOKUP(AJ$2,Monitoring_eng!$A$1:$AT$68,Results!$C66,FALSE)),"",IF(HLOOKUP(AJ$2,Monitoring_eng!$A$1:$AT$68,Results!$C66,FALSE)=$I66,$P66,IF(HLOOKUP(AJ$2,Monitoring_eng!$A$1:$AT$68,Results!$C66,FALSE)=$K66,$Q66,IF(HLOOKUP(AJ$2,Monitoring_eng!$A$1:$AT$68,Results!$C66,FALSE)=$M66,$R66,IF(HLOOKUP(AJ$2,Monitoring_eng!$A$1:$AT$68,Results!$C66,FALSE)=$O66,$S66,"CHYBA")))))</f>
        <v>0</v>
      </c>
      <c r="AK66" s="22">
        <f>IF(ISBLANK(HLOOKUP(AK$2,Monitoring_eng!$A$1:$AT$68,Results!$C66,FALSE)),"",IF(HLOOKUP(AK$2,Monitoring_eng!$A$1:$AT$68,Results!$C66,FALSE)=$I66,$P66,IF(HLOOKUP(AK$2,Monitoring_eng!$A$1:$AT$68,Results!$C66,FALSE)=$K66,$Q66,IF(HLOOKUP(AK$2,Monitoring_eng!$A$1:$AT$68,Results!$C66,FALSE)=$M66,$R66,IF(HLOOKUP(AK$2,Monitoring_eng!$A$1:$AT$68,Results!$C66,FALSE)=$O66,$S66,"CHYBA")))))</f>
        <v>0</v>
      </c>
      <c r="AL66" s="22">
        <f>IF(ISBLANK(HLOOKUP(AL$2,Monitoring_eng!$A$1:$AT$68,Results!$C66,FALSE)),"",IF(HLOOKUP(AL$2,Monitoring_eng!$A$1:$AT$68,Results!$C66,FALSE)=$I66,$P66,IF(HLOOKUP(AL$2,Monitoring_eng!$A$1:$AT$68,Results!$C66,FALSE)=$K66,$Q66,IF(HLOOKUP(AL$2,Monitoring_eng!$A$1:$AT$68,Results!$C66,FALSE)=$M66,$R66,IF(HLOOKUP(AL$2,Monitoring_eng!$A$1:$AT$68,Results!$C66,FALSE)=$O66,$S66,"CHYBA")))))</f>
        <v>0</v>
      </c>
      <c r="AM66" s="22">
        <f>IF(ISBLANK(HLOOKUP(AM$2,Monitoring_eng!$A$1:$AT$68,Results!$C66,FALSE)),"",IF(HLOOKUP(AM$2,Monitoring_eng!$A$1:$AT$68,Results!$C66,FALSE)=$I66,$P66,IF(HLOOKUP(AM$2,Monitoring_eng!$A$1:$AT$68,Results!$C66,FALSE)=$K66,$Q66,IF(HLOOKUP(AM$2,Monitoring_eng!$A$1:$AT$68,Results!$C66,FALSE)=$M66,$R66,IF(HLOOKUP(AM$2,Monitoring_eng!$A$1:$AT$68,Results!$C66,FALSE)=$O66,$S66,"CHYBA")))))</f>
        <v>0</v>
      </c>
      <c r="AN66" s="22">
        <f>IF(ISBLANK(HLOOKUP(AN$2,Monitoring_eng!$A$1:$AT$68,Results!$C66,FALSE)),"",IF(HLOOKUP(AN$2,Monitoring_eng!$A$1:$AT$68,Results!$C66,FALSE)=$I66,$P66,IF(HLOOKUP(AN$2,Monitoring_eng!$A$1:$AT$68,Results!$C66,FALSE)=$K66,$Q66,IF(HLOOKUP(AN$2,Monitoring_eng!$A$1:$AT$68,Results!$C66,FALSE)=$M66,$R66,IF(HLOOKUP(AN$2,Monitoring_eng!$A$1:$AT$68,Results!$C66,FALSE)=$O66,$S66,"CHYBA")))))</f>
        <v>2</v>
      </c>
      <c r="AO66" s="22">
        <f>IF(ISBLANK(HLOOKUP(AO$2,Monitoring_eng!$A$1:$AT$68,Results!$C66,FALSE)),"",IF(HLOOKUP(AO$2,Monitoring_eng!$A$1:$AT$68,Results!$C66,FALSE)=$I66,$P66,IF(HLOOKUP(AO$2,Monitoring_eng!$A$1:$AT$68,Results!$C66,FALSE)=$K66,$Q66,IF(HLOOKUP(AO$2,Monitoring_eng!$A$1:$AT$68,Results!$C66,FALSE)=$M66,$R66,IF(HLOOKUP(AO$2,Monitoring_eng!$A$1:$AT$68,Results!$C66,FALSE)=$O66,$S66,"CHYBA")))))</f>
        <v>0</v>
      </c>
    </row>
    <row r="67" spans="1:41" x14ac:dyDescent="0.3">
      <c r="A67" s="22" t="s">
        <v>461</v>
      </c>
      <c r="B67" s="22" t="s">
        <v>238</v>
      </c>
      <c r="C67" s="22">
        <v>66</v>
      </c>
      <c r="D67" s="33" t="s">
        <v>239</v>
      </c>
      <c r="E67" s="33" t="s">
        <v>363</v>
      </c>
      <c r="F67" s="34" t="s">
        <v>462</v>
      </c>
      <c r="G67" s="38">
        <v>2</v>
      </c>
      <c r="H67" s="22" t="s">
        <v>296</v>
      </c>
      <c r="I67" s="22" t="s">
        <v>49</v>
      </c>
      <c r="J67" s="22" t="s">
        <v>295</v>
      </c>
      <c r="K67" s="22" t="s">
        <v>48</v>
      </c>
      <c r="L67" s="22" t="s">
        <v>310</v>
      </c>
      <c r="M67" s="22" t="s">
        <v>95</v>
      </c>
      <c r="N67" s="22" t="s">
        <v>385</v>
      </c>
      <c r="O67" s="22" t="s">
        <v>385</v>
      </c>
      <c r="P67" s="22">
        <f t="shared" si="0"/>
        <v>2</v>
      </c>
      <c r="Q67" s="22">
        <v>0</v>
      </c>
      <c r="R67" s="22">
        <f t="shared" si="1"/>
        <v>1</v>
      </c>
      <c r="S67" s="22" t="s">
        <v>385</v>
      </c>
      <c r="T67" s="22">
        <f>IF(ISBLANK(HLOOKUP(T$2,Monitoring_eng!$A$1:$AT$68,Results!$C67,FALSE)),"",IF(HLOOKUP(T$2,Monitoring_eng!$A$1:$AT$68,Results!$C67,FALSE)=$I67,$P67,IF(HLOOKUP(T$2,Monitoring_eng!$A$1:$AT$68,Results!$C67,FALSE)=$K67,$Q67,IF(HLOOKUP(T$2,Monitoring_eng!$A$1:$AT$68,Results!$C67,FALSE)=$M67,$R67,IF(HLOOKUP(T$2,Monitoring_eng!$A$1:$AT$68,Results!$C67,FALSE)=$O67,$S67,"CHYBA")))))</f>
        <v>0</v>
      </c>
      <c r="U67" s="22">
        <f>IF(ISBLANK(HLOOKUP(U$2,Monitoring_eng!$A$1:$AT$68,Results!$C67,FALSE)),"",IF(HLOOKUP(U$2,Monitoring_eng!$A$1:$AT$68,Results!$C67,FALSE)=$I67,$P67,IF(HLOOKUP(U$2,Monitoring_eng!$A$1:$AT$68,Results!$C67,FALSE)=$K67,$Q67,IF(HLOOKUP(U$2,Monitoring_eng!$A$1:$AT$68,Results!$C67,FALSE)=$M67,$R67,IF(HLOOKUP(U$2,Monitoring_eng!$A$1:$AT$68,Results!$C67,FALSE)=$O67,$S67,"CHYBA")))))</f>
        <v>1</v>
      </c>
      <c r="V67" s="22">
        <f>IF(ISBLANK(HLOOKUP(V$2,Monitoring_eng!$A$1:$AT$68,Results!$C67,FALSE)),"",IF(HLOOKUP(V$2,Monitoring_eng!$A$1:$AT$68,Results!$C67,FALSE)=$I67,$P67,IF(HLOOKUP(V$2,Monitoring_eng!$A$1:$AT$68,Results!$C67,FALSE)=$K67,$Q67,IF(HLOOKUP(V$2,Monitoring_eng!$A$1:$AT$68,Results!$C67,FALSE)=$M67,$R67,IF(HLOOKUP(V$2,Monitoring_eng!$A$1:$AT$68,Results!$C67,FALSE)=$O67,$S67,"CHYBA")))))</f>
        <v>1</v>
      </c>
      <c r="W67" s="22">
        <f>IF(ISBLANK(HLOOKUP(W$2,Monitoring_eng!$A$1:$AT$68,Results!$C67,FALSE)),"",IF(HLOOKUP(W$2,Monitoring_eng!$A$1:$AT$68,Results!$C67,FALSE)=$I67,$P67,IF(HLOOKUP(W$2,Monitoring_eng!$A$1:$AT$68,Results!$C67,FALSE)=$K67,$Q67,IF(HLOOKUP(W$2,Monitoring_eng!$A$1:$AT$68,Results!$C67,FALSE)=$M67,$R67,IF(HLOOKUP(W$2,Monitoring_eng!$A$1:$AT$68,Results!$C67,FALSE)=$O67,$S67,"CHYBA")))))</f>
        <v>2</v>
      </c>
      <c r="X67" s="22">
        <f>IF(ISBLANK(HLOOKUP(X$2,Monitoring_eng!$A$1:$AT$68,Results!$C67,FALSE)),"",IF(HLOOKUP(X$2,Monitoring_eng!$A$1:$AT$68,Results!$C67,FALSE)=$I67,$P67,IF(HLOOKUP(X$2,Monitoring_eng!$A$1:$AT$68,Results!$C67,FALSE)=$K67,$Q67,IF(HLOOKUP(X$2,Monitoring_eng!$A$1:$AT$68,Results!$C67,FALSE)=$M67,$R67,IF(HLOOKUP(X$2,Monitoring_eng!$A$1:$AT$68,Results!$C67,FALSE)=$O67,$S67,"CHYBA")))))</f>
        <v>1</v>
      </c>
      <c r="Y67" s="22">
        <f>IF(ISBLANK(HLOOKUP(Y$2,Monitoring_eng!$A$1:$AT$68,Results!$C67,FALSE)),"",IF(HLOOKUP(Y$2,Monitoring_eng!$A$1:$AT$68,Results!$C67,FALSE)=$I67,$P67,IF(HLOOKUP(Y$2,Monitoring_eng!$A$1:$AT$68,Results!$C67,FALSE)=$K67,$Q67,IF(HLOOKUP(Y$2,Monitoring_eng!$A$1:$AT$68,Results!$C67,FALSE)=$M67,$R67,IF(HLOOKUP(Y$2,Monitoring_eng!$A$1:$AT$68,Results!$C67,FALSE)=$O67,$S67,"CHYBA")))))</f>
        <v>2</v>
      </c>
      <c r="Z67" s="22">
        <f>IF(ISBLANK(HLOOKUP(Z$2,Monitoring_eng!$A$1:$AT$68,Results!$C67,FALSE)),"",IF(HLOOKUP(Z$2,Monitoring_eng!$A$1:$AT$68,Results!$C67,FALSE)=$I67,$P67,IF(HLOOKUP(Z$2,Monitoring_eng!$A$1:$AT$68,Results!$C67,FALSE)=$K67,$Q67,IF(HLOOKUP(Z$2,Monitoring_eng!$A$1:$AT$68,Results!$C67,FALSE)=$M67,$R67,IF(HLOOKUP(Z$2,Monitoring_eng!$A$1:$AT$68,Results!$C67,FALSE)=$O67,$S67,"CHYBA")))))</f>
        <v>0</v>
      </c>
      <c r="AA67" s="22">
        <f>IF(ISBLANK(HLOOKUP(AA$2,Monitoring_eng!$A$1:$AT$68,Results!$C67,FALSE)),"",IF(HLOOKUP(AA$2,Monitoring_eng!$A$1:$AT$68,Results!$C67,FALSE)=$I67,$P67,IF(HLOOKUP(AA$2,Monitoring_eng!$A$1:$AT$68,Results!$C67,FALSE)=$K67,$Q67,IF(HLOOKUP(AA$2,Monitoring_eng!$A$1:$AT$68,Results!$C67,FALSE)=$M67,$R67,IF(HLOOKUP(AA$2,Monitoring_eng!$A$1:$AT$68,Results!$C67,FALSE)=$O67,$S67,"CHYBA")))))</f>
        <v>0</v>
      </c>
      <c r="AB67" s="22">
        <f>IF(ISBLANK(HLOOKUP(AB$2,Monitoring_eng!$A$1:$AT$68,Results!$C67,FALSE)),"",IF(HLOOKUP(AB$2,Monitoring_eng!$A$1:$AT$68,Results!$C67,FALSE)=$I67,$P67,IF(HLOOKUP(AB$2,Monitoring_eng!$A$1:$AT$68,Results!$C67,FALSE)=$K67,$Q67,IF(HLOOKUP(AB$2,Monitoring_eng!$A$1:$AT$68,Results!$C67,FALSE)=$M67,$R67,IF(HLOOKUP(AB$2,Monitoring_eng!$A$1:$AT$68,Results!$C67,FALSE)=$O67,$S67,"CHYBA")))))</f>
        <v>0</v>
      </c>
      <c r="AC67" s="22">
        <f>IF(ISBLANK(HLOOKUP(AC$2,Monitoring_eng!$A$1:$AT$68,Results!$C67,FALSE)),"",IF(HLOOKUP(AC$2,Monitoring_eng!$A$1:$AT$68,Results!$C67,FALSE)=$I67,$P67,IF(HLOOKUP(AC$2,Monitoring_eng!$A$1:$AT$68,Results!$C67,FALSE)=$K67,$Q67,IF(HLOOKUP(AC$2,Monitoring_eng!$A$1:$AT$68,Results!$C67,FALSE)=$M67,$R67,IF(HLOOKUP(AC$2,Monitoring_eng!$A$1:$AT$68,Results!$C67,FALSE)=$O67,$S67,"CHYBA")))))</f>
        <v>0</v>
      </c>
      <c r="AD67" s="22">
        <f>IF(ISBLANK(HLOOKUP(AD$2,Monitoring_eng!$A$1:$AT$68,Results!$C67,FALSE)),"",IF(HLOOKUP(AD$2,Monitoring_eng!$A$1:$AT$68,Results!$C67,FALSE)=$I67,$P67,IF(HLOOKUP(AD$2,Monitoring_eng!$A$1:$AT$68,Results!$C67,FALSE)=$K67,$Q67,IF(HLOOKUP(AD$2,Monitoring_eng!$A$1:$AT$68,Results!$C67,FALSE)=$M67,$R67,IF(HLOOKUP(AD$2,Monitoring_eng!$A$1:$AT$68,Results!$C67,FALSE)=$O67,$S67,"CHYBA")))))</f>
        <v>0</v>
      </c>
      <c r="AE67" s="22">
        <f>IF(ISBLANK(HLOOKUP(AE$2,Monitoring_eng!$A$1:$AT$68,Results!$C67,FALSE)),"",IF(HLOOKUP(AE$2,Monitoring_eng!$A$1:$AT$68,Results!$C67,FALSE)=$I67,$P67,IF(HLOOKUP(AE$2,Monitoring_eng!$A$1:$AT$68,Results!$C67,FALSE)=$K67,$Q67,IF(HLOOKUP(AE$2,Monitoring_eng!$A$1:$AT$68,Results!$C67,FALSE)=$M67,$R67,IF(HLOOKUP(AE$2,Monitoring_eng!$A$1:$AT$68,Results!$C67,FALSE)=$O67,$S67,"CHYBA")))))</f>
        <v>2</v>
      </c>
      <c r="AF67" s="22">
        <f>IF(ISBLANK(HLOOKUP(AF$2,Monitoring_eng!$A$1:$AT$68,Results!$C67,FALSE)),"",IF(HLOOKUP(AF$2,Monitoring_eng!$A$1:$AT$68,Results!$C67,FALSE)=$I67,$P67,IF(HLOOKUP(AF$2,Monitoring_eng!$A$1:$AT$68,Results!$C67,FALSE)=$K67,$Q67,IF(HLOOKUP(AF$2,Monitoring_eng!$A$1:$AT$68,Results!$C67,FALSE)=$M67,$R67,IF(HLOOKUP(AF$2,Monitoring_eng!$A$1:$AT$68,Results!$C67,FALSE)=$O67,$S67,"CHYBA")))))</f>
        <v>2</v>
      </c>
      <c r="AG67" s="22">
        <f>IF(ISBLANK(HLOOKUP(AG$2,Monitoring_eng!$A$1:$AT$68,Results!$C67,FALSE)),"",IF(HLOOKUP(AG$2,Monitoring_eng!$A$1:$AT$68,Results!$C67,FALSE)=$I67,$P67,IF(HLOOKUP(AG$2,Monitoring_eng!$A$1:$AT$68,Results!$C67,FALSE)=$K67,$Q67,IF(HLOOKUP(AG$2,Monitoring_eng!$A$1:$AT$68,Results!$C67,FALSE)=$M67,$R67,IF(HLOOKUP(AG$2,Monitoring_eng!$A$1:$AT$68,Results!$C67,FALSE)=$O67,$S67,"CHYBA")))))</f>
        <v>0</v>
      </c>
      <c r="AH67" s="22">
        <f>IF(ISBLANK(HLOOKUP(AH$2,Monitoring_eng!$A$1:$AT$68,Results!$C67,FALSE)),"",IF(HLOOKUP(AH$2,Monitoring_eng!$A$1:$AT$68,Results!$C67,FALSE)=$I67,$P67,IF(HLOOKUP(AH$2,Monitoring_eng!$A$1:$AT$68,Results!$C67,FALSE)=$K67,$Q67,IF(HLOOKUP(AH$2,Monitoring_eng!$A$1:$AT$68,Results!$C67,FALSE)=$M67,$R67,IF(HLOOKUP(AH$2,Monitoring_eng!$A$1:$AT$68,Results!$C67,FALSE)=$O67,$S67,"CHYBA")))))</f>
        <v>0</v>
      </c>
      <c r="AI67" s="22">
        <f>IF(ISBLANK(HLOOKUP(AI$2,Monitoring_eng!$A$1:$AT$68,Results!$C67,FALSE)),"",IF(HLOOKUP(AI$2,Monitoring_eng!$A$1:$AT$68,Results!$C67,FALSE)=$I67,$P67,IF(HLOOKUP(AI$2,Monitoring_eng!$A$1:$AT$68,Results!$C67,FALSE)=$K67,$Q67,IF(HLOOKUP(AI$2,Monitoring_eng!$A$1:$AT$68,Results!$C67,FALSE)=$M67,$R67,IF(HLOOKUP(AI$2,Monitoring_eng!$A$1:$AT$68,Results!$C67,FALSE)=$O67,$S67,"CHYBA")))))</f>
        <v>0</v>
      </c>
      <c r="AJ67" s="22">
        <f>IF(ISBLANK(HLOOKUP(AJ$2,Monitoring_eng!$A$1:$AT$68,Results!$C67,FALSE)),"",IF(HLOOKUP(AJ$2,Monitoring_eng!$A$1:$AT$68,Results!$C67,FALSE)=$I67,$P67,IF(HLOOKUP(AJ$2,Monitoring_eng!$A$1:$AT$68,Results!$C67,FALSE)=$K67,$Q67,IF(HLOOKUP(AJ$2,Monitoring_eng!$A$1:$AT$68,Results!$C67,FALSE)=$M67,$R67,IF(HLOOKUP(AJ$2,Monitoring_eng!$A$1:$AT$68,Results!$C67,FALSE)=$O67,$S67,"CHYBA")))))</f>
        <v>0</v>
      </c>
      <c r="AK67" s="22">
        <f>IF(ISBLANK(HLOOKUP(AK$2,Monitoring_eng!$A$1:$AT$68,Results!$C67,FALSE)),"",IF(HLOOKUP(AK$2,Monitoring_eng!$A$1:$AT$68,Results!$C67,FALSE)=$I67,$P67,IF(HLOOKUP(AK$2,Monitoring_eng!$A$1:$AT$68,Results!$C67,FALSE)=$K67,$Q67,IF(HLOOKUP(AK$2,Monitoring_eng!$A$1:$AT$68,Results!$C67,FALSE)=$M67,$R67,IF(HLOOKUP(AK$2,Monitoring_eng!$A$1:$AT$68,Results!$C67,FALSE)=$O67,$S67,"CHYBA")))))</f>
        <v>0</v>
      </c>
      <c r="AL67" s="22">
        <f>IF(ISBLANK(HLOOKUP(AL$2,Monitoring_eng!$A$1:$AT$68,Results!$C67,FALSE)),"",IF(HLOOKUP(AL$2,Monitoring_eng!$A$1:$AT$68,Results!$C67,FALSE)=$I67,$P67,IF(HLOOKUP(AL$2,Monitoring_eng!$A$1:$AT$68,Results!$C67,FALSE)=$K67,$Q67,IF(HLOOKUP(AL$2,Monitoring_eng!$A$1:$AT$68,Results!$C67,FALSE)=$M67,$R67,IF(HLOOKUP(AL$2,Monitoring_eng!$A$1:$AT$68,Results!$C67,FALSE)=$O67,$S67,"CHYBA")))))</f>
        <v>0</v>
      </c>
      <c r="AM67" s="22">
        <f>IF(ISBLANK(HLOOKUP(AM$2,Monitoring_eng!$A$1:$AT$68,Results!$C67,FALSE)),"",IF(HLOOKUP(AM$2,Monitoring_eng!$A$1:$AT$68,Results!$C67,FALSE)=$I67,$P67,IF(HLOOKUP(AM$2,Monitoring_eng!$A$1:$AT$68,Results!$C67,FALSE)=$K67,$Q67,IF(HLOOKUP(AM$2,Monitoring_eng!$A$1:$AT$68,Results!$C67,FALSE)=$M67,$R67,IF(HLOOKUP(AM$2,Monitoring_eng!$A$1:$AT$68,Results!$C67,FALSE)=$O67,$S67,"CHYBA")))))</f>
        <v>0</v>
      </c>
      <c r="AN67" s="22">
        <f>IF(ISBLANK(HLOOKUP(AN$2,Monitoring_eng!$A$1:$AT$68,Results!$C67,FALSE)),"",IF(HLOOKUP(AN$2,Monitoring_eng!$A$1:$AT$68,Results!$C67,FALSE)=$I67,$P67,IF(HLOOKUP(AN$2,Monitoring_eng!$A$1:$AT$68,Results!$C67,FALSE)=$K67,$Q67,IF(HLOOKUP(AN$2,Monitoring_eng!$A$1:$AT$68,Results!$C67,FALSE)=$M67,$R67,IF(HLOOKUP(AN$2,Monitoring_eng!$A$1:$AT$68,Results!$C67,FALSE)=$O67,$S67,"CHYBA")))))</f>
        <v>0</v>
      </c>
      <c r="AO67" s="22">
        <f>IF(ISBLANK(HLOOKUP(AO$2,Monitoring_eng!$A$1:$AT$68,Results!$C67,FALSE)),"",IF(HLOOKUP(AO$2,Monitoring_eng!$A$1:$AT$68,Results!$C67,FALSE)=$I67,$P67,IF(HLOOKUP(AO$2,Monitoring_eng!$A$1:$AT$68,Results!$C67,FALSE)=$K67,$Q67,IF(HLOOKUP(AO$2,Monitoring_eng!$A$1:$AT$68,Results!$C67,FALSE)=$M67,$R67,IF(HLOOKUP(AO$2,Monitoring_eng!$A$1:$AT$68,Results!$C67,FALSE)=$O67,$S67,"CHYBA")))))</f>
        <v>0</v>
      </c>
    </row>
    <row r="68" spans="1:41" x14ac:dyDescent="0.3">
      <c r="A68" s="22" t="s">
        <v>463</v>
      </c>
      <c r="B68" s="22" t="s">
        <v>242</v>
      </c>
      <c r="C68" s="22">
        <v>67</v>
      </c>
      <c r="D68" s="33" t="s">
        <v>243</v>
      </c>
      <c r="E68" s="33" t="s">
        <v>364</v>
      </c>
      <c r="F68" s="34" t="s">
        <v>462</v>
      </c>
      <c r="G68" s="38">
        <v>1</v>
      </c>
      <c r="H68" s="22" t="s">
        <v>296</v>
      </c>
      <c r="I68" s="22" t="s">
        <v>49</v>
      </c>
      <c r="J68" s="22" t="s">
        <v>295</v>
      </c>
      <c r="K68" s="22" t="s">
        <v>48</v>
      </c>
      <c r="L68" s="22" t="s">
        <v>310</v>
      </c>
      <c r="M68" s="22" t="s">
        <v>95</v>
      </c>
      <c r="N68" s="22" t="s">
        <v>385</v>
      </c>
      <c r="O68" s="22" t="s">
        <v>385</v>
      </c>
      <c r="P68" s="22">
        <f t="shared" ref="P68" si="2">G68</f>
        <v>1</v>
      </c>
      <c r="Q68" s="22">
        <v>0</v>
      </c>
      <c r="R68" s="22">
        <f t="shared" ref="R68:R69" si="3">P68/2</f>
        <v>0.5</v>
      </c>
      <c r="S68" s="22" t="s">
        <v>385</v>
      </c>
      <c r="T68" s="22">
        <f>IF(ISBLANK(HLOOKUP(T$2,Monitoring_eng!$A$1:$AT$68,Results!$C68,FALSE)),"",IF(HLOOKUP(T$2,Monitoring_eng!$A$1:$AT$68,Results!$C68,FALSE)=$I68,$P68,IF(HLOOKUP(T$2,Monitoring_eng!$A$1:$AT$68,Results!$C68,FALSE)=$K68,$Q68,IF(HLOOKUP(T$2,Monitoring_eng!$A$1:$AT$68,Results!$C68,FALSE)=$M68,$R68,IF(HLOOKUP(T$2,Monitoring_eng!$A$1:$AT$68,Results!$C68,FALSE)=$O68,$S68,"CHYBA")))))</f>
        <v>1</v>
      </c>
      <c r="U68" s="22">
        <f>IF(ISBLANK(HLOOKUP(U$2,Monitoring_eng!$A$1:$AT$68,Results!$C68,FALSE)),"",IF(HLOOKUP(U$2,Monitoring_eng!$A$1:$AT$68,Results!$C68,FALSE)=$I68,$P68,IF(HLOOKUP(U$2,Monitoring_eng!$A$1:$AT$68,Results!$C68,FALSE)=$K68,$Q68,IF(HLOOKUP(U$2,Monitoring_eng!$A$1:$AT$68,Results!$C68,FALSE)=$M68,$R68,IF(HLOOKUP(U$2,Monitoring_eng!$A$1:$AT$68,Results!$C68,FALSE)=$O68,$S68,"CHYBA")))))</f>
        <v>1</v>
      </c>
      <c r="V68" s="22">
        <f>IF(ISBLANK(HLOOKUP(V$2,Monitoring_eng!$A$1:$AT$68,Results!$C68,FALSE)),"",IF(HLOOKUP(V$2,Monitoring_eng!$A$1:$AT$68,Results!$C68,FALSE)=$I68,$P68,IF(HLOOKUP(V$2,Monitoring_eng!$A$1:$AT$68,Results!$C68,FALSE)=$K68,$Q68,IF(HLOOKUP(V$2,Monitoring_eng!$A$1:$AT$68,Results!$C68,FALSE)=$M68,$R68,IF(HLOOKUP(V$2,Monitoring_eng!$A$1:$AT$68,Results!$C68,FALSE)=$O68,$S68,"CHYBA")))))</f>
        <v>1</v>
      </c>
      <c r="W68" s="22">
        <f>IF(ISBLANK(HLOOKUP(W$2,Monitoring_eng!$A$1:$AT$68,Results!$C68,FALSE)),"",IF(HLOOKUP(W$2,Monitoring_eng!$A$1:$AT$68,Results!$C68,FALSE)=$I68,$P68,IF(HLOOKUP(W$2,Monitoring_eng!$A$1:$AT$68,Results!$C68,FALSE)=$K68,$Q68,IF(HLOOKUP(W$2,Monitoring_eng!$A$1:$AT$68,Results!$C68,FALSE)=$M68,$R68,IF(HLOOKUP(W$2,Monitoring_eng!$A$1:$AT$68,Results!$C68,FALSE)=$O68,$S68,"CHYBA")))))</f>
        <v>1</v>
      </c>
      <c r="X68" s="22">
        <f>IF(ISBLANK(HLOOKUP(X$2,Monitoring_eng!$A$1:$AT$68,Results!$C68,FALSE)),"",IF(HLOOKUP(X$2,Monitoring_eng!$A$1:$AT$68,Results!$C68,FALSE)=$I68,$P68,IF(HLOOKUP(X$2,Monitoring_eng!$A$1:$AT$68,Results!$C68,FALSE)=$K68,$Q68,IF(HLOOKUP(X$2,Monitoring_eng!$A$1:$AT$68,Results!$C68,FALSE)=$M68,$R68,IF(HLOOKUP(X$2,Monitoring_eng!$A$1:$AT$68,Results!$C68,FALSE)=$O68,$S68,"CHYBA")))))</f>
        <v>1</v>
      </c>
      <c r="Y68" s="22">
        <f>IF(ISBLANK(HLOOKUP(Y$2,Monitoring_eng!$A$1:$AT$68,Results!$C68,FALSE)),"",IF(HLOOKUP(Y$2,Monitoring_eng!$A$1:$AT$68,Results!$C68,FALSE)=$I68,$P68,IF(HLOOKUP(Y$2,Monitoring_eng!$A$1:$AT$68,Results!$C68,FALSE)=$K68,$Q68,IF(HLOOKUP(Y$2,Monitoring_eng!$A$1:$AT$68,Results!$C68,FALSE)=$M68,$R68,IF(HLOOKUP(Y$2,Monitoring_eng!$A$1:$AT$68,Results!$C68,FALSE)=$O68,$S68,"CHYBA")))))</f>
        <v>1</v>
      </c>
      <c r="Z68" s="22">
        <f>IF(ISBLANK(HLOOKUP(Z$2,Monitoring_eng!$A$1:$AT$68,Results!$C68,FALSE)),"",IF(HLOOKUP(Z$2,Monitoring_eng!$A$1:$AT$68,Results!$C68,FALSE)=$I68,$P68,IF(HLOOKUP(Z$2,Monitoring_eng!$A$1:$AT$68,Results!$C68,FALSE)=$K68,$Q68,IF(HLOOKUP(Z$2,Monitoring_eng!$A$1:$AT$68,Results!$C68,FALSE)=$M68,$R68,IF(HLOOKUP(Z$2,Monitoring_eng!$A$1:$AT$68,Results!$C68,FALSE)=$O68,$S68,"CHYBA")))))</f>
        <v>1</v>
      </c>
      <c r="AA68" s="22">
        <f>IF(ISBLANK(HLOOKUP(AA$2,Monitoring_eng!$A$1:$AT$68,Results!$C68,FALSE)),"",IF(HLOOKUP(AA$2,Monitoring_eng!$A$1:$AT$68,Results!$C68,FALSE)=$I68,$P68,IF(HLOOKUP(AA$2,Monitoring_eng!$A$1:$AT$68,Results!$C68,FALSE)=$K68,$Q68,IF(HLOOKUP(AA$2,Monitoring_eng!$A$1:$AT$68,Results!$C68,FALSE)=$M68,$R68,IF(HLOOKUP(AA$2,Monitoring_eng!$A$1:$AT$68,Results!$C68,FALSE)=$O68,$S68,"CHYBA")))))</f>
        <v>1</v>
      </c>
      <c r="AB68" s="22">
        <f>IF(ISBLANK(HLOOKUP(AB$2,Monitoring_eng!$A$1:$AT$68,Results!$C68,FALSE)),"",IF(HLOOKUP(AB$2,Monitoring_eng!$A$1:$AT$68,Results!$C68,FALSE)=$I68,$P68,IF(HLOOKUP(AB$2,Monitoring_eng!$A$1:$AT$68,Results!$C68,FALSE)=$K68,$Q68,IF(HLOOKUP(AB$2,Monitoring_eng!$A$1:$AT$68,Results!$C68,FALSE)=$M68,$R68,IF(HLOOKUP(AB$2,Monitoring_eng!$A$1:$AT$68,Results!$C68,FALSE)=$O68,$S68,"CHYBA")))))</f>
        <v>1</v>
      </c>
      <c r="AC68" s="22">
        <f>IF(ISBLANK(HLOOKUP(AC$2,Monitoring_eng!$A$1:$AT$68,Results!$C68,FALSE)),"",IF(HLOOKUP(AC$2,Monitoring_eng!$A$1:$AT$68,Results!$C68,FALSE)=$I68,$P68,IF(HLOOKUP(AC$2,Monitoring_eng!$A$1:$AT$68,Results!$C68,FALSE)=$K68,$Q68,IF(HLOOKUP(AC$2,Monitoring_eng!$A$1:$AT$68,Results!$C68,FALSE)=$M68,$R68,IF(HLOOKUP(AC$2,Monitoring_eng!$A$1:$AT$68,Results!$C68,FALSE)=$O68,$S68,"CHYBA")))))</f>
        <v>1</v>
      </c>
      <c r="AD68" s="22">
        <f>IF(ISBLANK(HLOOKUP(AD$2,Monitoring_eng!$A$1:$AT$68,Results!$C68,FALSE)),"",IF(HLOOKUP(AD$2,Monitoring_eng!$A$1:$AT$68,Results!$C68,FALSE)=$I68,$P68,IF(HLOOKUP(AD$2,Monitoring_eng!$A$1:$AT$68,Results!$C68,FALSE)=$K68,$Q68,IF(HLOOKUP(AD$2,Monitoring_eng!$A$1:$AT$68,Results!$C68,FALSE)=$M68,$R68,IF(HLOOKUP(AD$2,Monitoring_eng!$A$1:$AT$68,Results!$C68,FALSE)=$O68,$S68,"CHYBA")))))</f>
        <v>1</v>
      </c>
      <c r="AE68" s="22">
        <f>IF(ISBLANK(HLOOKUP(AE$2,Monitoring_eng!$A$1:$AT$68,Results!$C68,FALSE)),"",IF(HLOOKUP(AE$2,Monitoring_eng!$A$1:$AT$68,Results!$C68,FALSE)=$I68,$P68,IF(HLOOKUP(AE$2,Monitoring_eng!$A$1:$AT$68,Results!$C68,FALSE)=$K68,$Q68,IF(HLOOKUP(AE$2,Monitoring_eng!$A$1:$AT$68,Results!$C68,FALSE)=$M68,$R68,IF(HLOOKUP(AE$2,Monitoring_eng!$A$1:$AT$68,Results!$C68,FALSE)=$O68,$S68,"CHYBA")))))</f>
        <v>1</v>
      </c>
      <c r="AF68" s="22">
        <f>IF(ISBLANK(HLOOKUP(AF$2,Monitoring_eng!$A$1:$AT$68,Results!$C68,FALSE)),"",IF(HLOOKUP(AF$2,Monitoring_eng!$A$1:$AT$68,Results!$C68,FALSE)=$I68,$P68,IF(HLOOKUP(AF$2,Monitoring_eng!$A$1:$AT$68,Results!$C68,FALSE)=$K68,$Q68,IF(HLOOKUP(AF$2,Monitoring_eng!$A$1:$AT$68,Results!$C68,FALSE)=$M68,$R68,IF(HLOOKUP(AF$2,Monitoring_eng!$A$1:$AT$68,Results!$C68,FALSE)=$O68,$S68,"CHYBA")))))</f>
        <v>1</v>
      </c>
      <c r="AG68" s="22">
        <f>IF(ISBLANK(HLOOKUP(AG$2,Monitoring_eng!$A$1:$AT$68,Results!$C68,FALSE)),"",IF(HLOOKUP(AG$2,Monitoring_eng!$A$1:$AT$68,Results!$C68,FALSE)=$I68,$P68,IF(HLOOKUP(AG$2,Monitoring_eng!$A$1:$AT$68,Results!$C68,FALSE)=$K68,$Q68,IF(HLOOKUP(AG$2,Monitoring_eng!$A$1:$AT$68,Results!$C68,FALSE)=$M68,$R68,IF(HLOOKUP(AG$2,Monitoring_eng!$A$1:$AT$68,Results!$C68,FALSE)=$O68,$S68,"CHYBA")))))</f>
        <v>1</v>
      </c>
      <c r="AH68" s="22">
        <f>IF(ISBLANK(HLOOKUP(AH$2,Monitoring_eng!$A$1:$AT$68,Results!$C68,FALSE)),"",IF(HLOOKUP(AH$2,Monitoring_eng!$A$1:$AT$68,Results!$C68,FALSE)=$I68,$P68,IF(HLOOKUP(AH$2,Monitoring_eng!$A$1:$AT$68,Results!$C68,FALSE)=$K68,$Q68,IF(HLOOKUP(AH$2,Monitoring_eng!$A$1:$AT$68,Results!$C68,FALSE)=$M68,$R68,IF(HLOOKUP(AH$2,Monitoring_eng!$A$1:$AT$68,Results!$C68,FALSE)=$O68,$S68,"CHYBA")))))</f>
        <v>1</v>
      </c>
      <c r="AI68" s="22">
        <f>IF(ISBLANK(HLOOKUP(AI$2,Monitoring_eng!$A$1:$AT$68,Results!$C68,FALSE)),"",IF(HLOOKUP(AI$2,Monitoring_eng!$A$1:$AT$68,Results!$C68,FALSE)=$I68,$P68,IF(HLOOKUP(AI$2,Monitoring_eng!$A$1:$AT$68,Results!$C68,FALSE)=$K68,$Q68,IF(HLOOKUP(AI$2,Monitoring_eng!$A$1:$AT$68,Results!$C68,FALSE)=$M68,$R68,IF(HLOOKUP(AI$2,Monitoring_eng!$A$1:$AT$68,Results!$C68,FALSE)=$O68,$S68,"CHYBA")))))</f>
        <v>1</v>
      </c>
      <c r="AJ68" s="22">
        <f>IF(ISBLANK(HLOOKUP(AJ$2,Monitoring_eng!$A$1:$AT$68,Results!$C68,FALSE)),"",IF(HLOOKUP(AJ$2,Monitoring_eng!$A$1:$AT$68,Results!$C68,FALSE)=$I68,$P68,IF(HLOOKUP(AJ$2,Monitoring_eng!$A$1:$AT$68,Results!$C68,FALSE)=$K68,$Q68,IF(HLOOKUP(AJ$2,Monitoring_eng!$A$1:$AT$68,Results!$C68,FALSE)=$M68,$R68,IF(HLOOKUP(AJ$2,Monitoring_eng!$A$1:$AT$68,Results!$C68,FALSE)=$O68,$S68,"CHYBA")))))</f>
        <v>1</v>
      </c>
      <c r="AK68" s="22">
        <f>IF(ISBLANK(HLOOKUP(AK$2,Monitoring_eng!$A$1:$AT$68,Results!$C68,FALSE)),"",IF(HLOOKUP(AK$2,Monitoring_eng!$A$1:$AT$68,Results!$C68,FALSE)=$I68,$P68,IF(HLOOKUP(AK$2,Monitoring_eng!$A$1:$AT$68,Results!$C68,FALSE)=$K68,$Q68,IF(HLOOKUP(AK$2,Monitoring_eng!$A$1:$AT$68,Results!$C68,FALSE)=$M68,$R68,IF(HLOOKUP(AK$2,Monitoring_eng!$A$1:$AT$68,Results!$C68,FALSE)=$O68,$S68,"CHYBA")))))</f>
        <v>1</v>
      </c>
      <c r="AL68" s="22">
        <f>IF(ISBLANK(HLOOKUP(AL$2,Monitoring_eng!$A$1:$AT$68,Results!$C68,FALSE)),"",IF(HLOOKUP(AL$2,Monitoring_eng!$A$1:$AT$68,Results!$C68,FALSE)=$I68,$P68,IF(HLOOKUP(AL$2,Monitoring_eng!$A$1:$AT$68,Results!$C68,FALSE)=$K68,$Q68,IF(HLOOKUP(AL$2,Monitoring_eng!$A$1:$AT$68,Results!$C68,FALSE)=$M68,$R68,IF(HLOOKUP(AL$2,Monitoring_eng!$A$1:$AT$68,Results!$C68,FALSE)=$O68,$S68,"CHYBA")))))</f>
        <v>1</v>
      </c>
      <c r="AM68" s="22">
        <f>IF(ISBLANK(HLOOKUP(AM$2,Monitoring_eng!$A$1:$AT$68,Results!$C68,FALSE)),"",IF(HLOOKUP(AM$2,Monitoring_eng!$A$1:$AT$68,Results!$C68,FALSE)=$I68,$P68,IF(HLOOKUP(AM$2,Monitoring_eng!$A$1:$AT$68,Results!$C68,FALSE)=$K68,$Q68,IF(HLOOKUP(AM$2,Monitoring_eng!$A$1:$AT$68,Results!$C68,FALSE)=$M68,$R68,IF(HLOOKUP(AM$2,Monitoring_eng!$A$1:$AT$68,Results!$C68,FALSE)=$O68,$S68,"CHYBA")))))</f>
        <v>1</v>
      </c>
      <c r="AN68" s="22">
        <f>IF(ISBLANK(HLOOKUP(AN$2,Monitoring_eng!$A$1:$AT$68,Results!$C68,FALSE)),"",IF(HLOOKUP(AN$2,Monitoring_eng!$A$1:$AT$68,Results!$C68,FALSE)=$I68,$P68,IF(HLOOKUP(AN$2,Monitoring_eng!$A$1:$AT$68,Results!$C68,FALSE)=$K68,$Q68,IF(HLOOKUP(AN$2,Monitoring_eng!$A$1:$AT$68,Results!$C68,FALSE)=$M68,$R68,IF(HLOOKUP(AN$2,Monitoring_eng!$A$1:$AT$68,Results!$C68,FALSE)=$O68,$S68,"CHYBA")))))</f>
        <v>1</v>
      </c>
      <c r="AO68" s="22">
        <f>IF(ISBLANK(HLOOKUP(AO$2,Monitoring_eng!$A$1:$AT$68,Results!$C68,FALSE)),"",IF(HLOOKUP(AO$2,Monitoring_eng!$A$1:$AT$68,Results!$C68,FALSE)=$I68,$P68,IF(HLOOKUP(AO$2,Monitoring_eng!$A$1:$AT$68,Results!$C68,FALSE)=$K68,$Q68,IF(HLOOKUP(AO$2,Monitoring_eng!$A$1:$AT$68,Results!$C68,FALSE)=$M68,$R68,IF(HLOOKUP(AO$2,Monitoring_eng!$A$1:$AT$68,Results!$C68,FALSE)=$O68,$S68,"CHYBA")))))</f>
        <v>1</v>
      </c>
    </row>
    <row r="69" spans="1:41" x14ac:dyDescent="0.3">
      <c r="A69" s="22" t="s">
        <v>464</v>
      </c>
      <c r="B69" s="22" t="s">
        <v>248</v>
      </c>
      <c r="C69" s="22">
        <v>68</v>
      </c>
      <c r="D69" s="33" t="s">
        <v>249</v>
      </c>
      <c r="E69" s="33" t="s">
        <v>365</v>
      </c>
      <c r="F69" s="34" t="s">
        <v>462</v>
      </c>
      <c r="G69" s="38">
        <v>1</v>
      </c>
      <c r="H69" s="22" t="s">
        <v>296</v>
      </c>
      <c r="I69" s="22" t="s">
        <v>49</v>
      </c>
      <c r="J69" s="22" t="s">
        <v>295</v>
      </c>
      <c r="K69" s="22" t="s">
        <v>48</v>
      </c>
      <c r="L69" s="22" t="s">
        <v>310</v>
      </c>
      <c r="M69" s="22" t="s">
        <v>95</v>
      </c>
      <c r="N69" s="22" t="s">
        <v>385</v>
      </c>
      <c r="O69" s="22" t="s">
        <v>385</v>
      </c>
      <c r="P69" s="22">
        <f t="shared" ref="P69" si="4">G69</f>
        <v>1</v>
      </c>
      <c r="Q69" s="22">
        <v>0</v>
      </c>
      <c r="R69" s="22">
        <f t="shared" si="3"/>
        <v>0.5</v>
      </c>
      <c r="S69" s="22" t="s">
        <v>385</v>
      </c>
      <c r="T69" s="22">
        <f>IF(ISBLANK(HLOOKUP(T$2,Monitoring_eng!$A$1:$AT$68,Results!$C69,FALSE)),"",IF(HLOOKUP(T$2,Monitoring_eng!$A$1:$AT$68,Results!$C69,FALSE)=$I69,$P69,IF(HLOOKUP(T$2,Monitoring_eng!$A$1:$AT$68,Results!$C69,FALSE)=$K69,$Q69,IF(HLOOKUP(T$2,Monitoring_eng!$A$1:$AT$68,Results!$C69,FALSE)=$M69,$R69,IF(HLOOKUP(T$2,Monitoring_eng!$A$1:$AT$68,Results!$C69,FALSE)=$O69,$S69,"CHYBA")))))</f>
        <v>1</v>
      </c>
      <c r="U69" s="22">
        <f>IF(ISBLANK(HLOOKUP(U$2,Monitoring_eng!$A$1:$AT$68,Results!$C69,FALSE)),"",IF(HLOOKUP(U$2,Monitoring_eng!$A$1:$AT$68,Results!$C69,FALSE)=$I69,$P69,IF(HLOOKUP(U$2,Monitoring_eng!$A$1:$AT$68,Results!$C69,FALSE)=$K69,$Q69,IF(HLOOKUP(U$2,Monitoring_eng!$A$1:$AT$68,Results!$C69,FALSE)=$M69,$R69,IF(HLOOKUP(U$2,Monitoring_eng!$A$1:$AT$68,Results!$C69,FALSE)=$O69,$S69,"CHYBA")))))</f>
        <v>1</v>
      </c>
      <c r="V69" s="22">
        <f>IF(ISBLANK(HLOOKUP(V$2,Monitoring_eng!$A$1:$AT$68,Results!$C69,FALSE)),"",IF(HLOOKUP(V$2,Monitoring_eng!$A$1:$AT$68,Results!$C69,FALSE)=$I69,$P69,IF(HLOOKUP(V$2,Monitoring_eng!$A$1:$AT$68,Results!$C69,FALSE)=$K69,$Q69,IF(HLOOKUP(V$2,Monitoring_eng!$A$1:$AT$68,Results!$C69,FALSE)=$M69,$R69,IF(HLOOKUP(V$2,Monitoring_eng!$A$1:$AT$68,Results!$C69,FALSE)=$O69,$S69,"CHYBA")))))</f>
        <v>1</v>
      </c>
      <c r="W69" s="22">
        <f>IF(ISBLANK(HLOOKUP(W$2,Monitoring_eng!$A$1:$AT$68,Results!$C69,FALSE)),"",IF(HLOOKUP(W$2,Monitoring_eng!$A$1:$AT$68,Results!$C69,FALSE)=$I69,$P69,IF(HLOOKUP(W$2,Monitoring_eng!$A$1:$AT$68,Results!$C69,FALSE)=$K69,$Q69,IF(HLOOKUP(W$2,Monitoring_eng!$A$1:$AT$68,Results!$C69,FALSE)=$M69,$R69,IF(HLOOKUP(W$2,Monitoring_eng!$A$1:$AT$68,Results!$C69,FALSE)=$O69,$S69,"CHYBA")))))</f>
        <v>1</v>
      </c>
      <c r="X69" s="22">
        <f>IF(ISBLANK(HLOOKUP(X$2,Monitoring_eng!$A$1:$AT$68,Results!$C69,FALSE)),"",IF(HLOOKUP(X$2,Monitoring_eng!$A$1:$AT$68,Results!$C69,FALSE)=$I69,$P69,IF(HLOOKUP(X$2,Monitoring_eng!$A$1:$AT$68,Results!$C69,FALSE)=$K69,$Q69,IF(HLOOKUP(X$2,Monitoring_eng!$A$1:$AT$68,Results!$C69,FALSE)=$M69,$R69,IF(HLOOKUP(X$2,Monitoring_eng!$A$1:$AT$68,Results!$C69,FALSE)=$O69,$S69,"CHYBA")))))</f>
        <v>1</v>
      </c>
      <c r="Y69" s="22">
        <f>IF(ISBLANK(HLOOKUP(Y$2,Monitoring_eng!$A$1:$AT$68,Results!$C69,FALSE)),"",IF(HLOOKUP(Y$2,Monitoring_eng!$A$1:$AT$68,Results!$C69,FALSE)=$I69,$P69,IF(HLOOKUP(Y$2,Monitoring_eng!$A$1:$AT$68,Results!$C69,FALSE)=$K69,$Q69,IF(HLOOKUP(Y$2,Monitoring_eng!$A$1:$AT$68,Results!$C69,FALSE)=$M69,$R69,IF(HLOOKUP(Y$2,Monitoring_eng!$A$1:$AT$68,Results!$C69,FALSE)=$O69,$S69,"CHYBA")))))</f>
        <v>1</v>
      </c>
      <c r="Z69" s="22">
        <f>IF(ISBLANK(HLOOKUP(Z$2,Monitoring_eng!$A$1:$AT$68,Results!$C69,FALSE)),"",IF(HLOOKUP(Z$2,Monitoring_eng!$A$1:$AT$68,Results!$C69,FALSE)=$I69,$P69,IF(HLOOKUP(Z$2,Monitoring_eng!$A$1:$AT$68,Results!$C69,FALSE)=$K69,$Q69,IF(HLOOKUP(Z$2,Monitoring_eng!$A$1:$AT$68,Results!$C69,FALSE)=$M69,$R69,IF(HLOOKUP(Z$2,Monitoring_eng!$A$1:$AT$68,Results!$C69,FALSE)=$O69,$S69,"CHYBA")))))</f>
        <v>1</v>
      </c>
      <c r="AA69" s="22">
        <f>IF(ISBLANK(HLOOKUP(AA$2,Monitoring_eng!$A$1:$AT$68,Results!$C69,FALSE)),"",IF(HLOOKUP(AA$2,Monitoring_eng!$A$1:$AT$68,Results!$C69,FALSE)=$I69,$P69,IF(HLOOKUP(AA$2,Monitoring_eng!$A$1:$AT$68,Results!$C69,FALSE)=$K69,$Q69,IF(HLOOKUP(AA$2,Monitoring_eng!$A$1:$AT$68,Results!$C69,FALSE)=$M69,$R69,IF(HLOOKUP(AA$2,Monitoring_eng!$A$1:$AT$68,Results!$C69,FALSE)=$O69,$S69,"CHYBA")))))</f>
        <v>1</v>
      </c>
      <c r="AB69" s="22">
        <f>IF(ISBLANK(HLOOKUP(AB$2,Monitoring_eng!$A$1:$AT$68,Results!$C69,FALSE)),"",IF(HLOOKUP(AB$2,Monitoring_eng!$A$1:$AT$68,Results!$C69,FALSE)=$I69,$P69,IF(HLOOKUP(AB$2,Monitoring_eng!$A$1:$AT$68,Results!$C69,FALSE)=$K69,$Q69,IF(HLOOKUP(AB$2,Monitoring_eng!$A$1:$AT$68,Results!$C69,FALSE)=$M69,$R69,IF(HLOOKUP(AB$2,Monitoring_eng!$A$1:$AT$68,Results!$C69,FALSE)=$O69,$S69,"CHYBA")))))</f>
        <v>1</v>
      </c>
      <c r="AC69" s="22">
        <f>IF(ISBLANK(HLOOKUP(AC$2,Monitoring_eng!$A$1:$AT$68,Results!$C69,FALSE)),"",IF(HLOOKUP(AC$2,Monitoring_eng!$A$1:$AT$68,Results!$C69,FALSE)=$I69,$P69,IF(HLOOKUP(AC$2,Monitoring_eng!$A$1:$AT$68,Results!$C69,FALSE)=$K69,$Q69,IF(HLOOKUP(AC$2,Monitoring_eng!$A$1:$AT$68,Results!$C69,FALSE)=$M69,$R69,IF(HLOOKUP(AC$2,Monitoring_eng!$A$1:$AT$68,Results!$C69,FALSE)=$O69,$S69,"CHYBA")))))</f>
        <v>1</v>
      </c>
      <c r="AD69" s="22">
        <f>IF(ISBLANK(HLOOKUP(AD$2,Monitoring_eng!$A$1:$AT$68,Results!$C69,FALSE)),"",IF(HLOOKUP(AD$2,Monitoring_eng!$A$1:$AT$68,Results!$C69,FALSE)=$I69,$P69,IF(HLOOKUP(AD$2,Monitoring_eng!$A$1:$AT$68,Results!$C69,FALSE)=$K69,$Q69,IF(HLOOKUP(AD$2,Monitoring_eng!$A$1:$AT$68,Results!$C69,FALSE)=$M69,$R69,IF(HLOOKUP(AD$2,Monitoring_eng!$A$1:$AT$68,Results!$C69,FALSE)=$O69,$S69,"CHYBA")))))</f>
        <v>1</v>
      </c>
      <c r="AE69" s="22">
        <f>IF(ISBLANK(HLOOKUP(AE$2,Monitoring_eng!$A$1:$AT$68,Results!$C69,FALSE)),"",IF(HLOOKUP(AE$2,Monitoring_eng!$A$1:$AT$68,Results!$C69,FALSE)=$I69,$P69,IF(HLOOKUP(AE$2,Monitoring_eng!$A$1:$AT$68,Results!$C69,FALSE)=$K69,$Q69,IF(HLOOKUP(AE$2,Monitoring_eng!$A$1:$AT$68,Results!$C69,FALSE)=$M69,$R69,IF(HLOOKUP(AE$2,Monitoring_eng!$A$1:$AT$68,Results!$C69,FALSE)=$O69,$S69,"CHYBA")))))</f>
        <v>0.5</v>
      </c>
      <c r="AF69" s="22">
        <f>IF(ISBLANK(HLOOKUP(AF$2,Monitoring_eng!$A$1:$AT$68,Results!$C69,FALSE)),"",IF(HLOOKUP(AF$2,Monitoring_eng!$A$1:$AT$68,Results!$C69,FALSE)=$I69,$P69,IF(HLOOKUP(AF$2,Monitoring_eng!$A$1:$AT$68,Results!$C69,FALSE)=$K69,$Q69,IF(HLOOKUP(AF$2,Monitoring_eng!$A$1:$AT$68,Results!$C69,FALSE)=$M69,$R69,IF(HLOOKUP(AF$2,Monitoring_eng!$A$1:$AT$68,Results!$C69,FALSE)=$O69,$S69,"CHYBA")))))</f>
        <v>0</v>
      </c>
      <c r="AG69" s="22">
        <f>IF(ISBLANK(HLOOKUP(AG$2,Monitoring_eng!$A$1:$AT$68,Results!$C69,FALSE)),"",IF(HLOOKUP(AG$2,Monitoring_eng!$A$1:$AT$68,Results!$C69,FALSE)=$I69,$P69,IF(HLOOKUP(AG$2,Monitoring_eng!$A$1:$AT$68,Results!$C69,FALSE)=$K69,$Q69,IF(HLOOKUP(AG$2,Monitoring_eng!$A$1:$AT$68,Results!$C69,FALSE)=$M69,$R69,IF(HLOOKUP(AG$2,Monitoring_eng!$A$1:$AT$68,Results!$C69,FALSE)=$O69,$S69,"CHYBA")))))</f>
        <v>1</v>
      </c>
      <c r="AH69" s="22">
        <f>IF(ISBLANK(HLOOKUP(AH$2,Monitoring_eng!$A$1:$AT$68,Results!$C69,FALSE)),"",IF(HLOOKUP(AH$2,Monitoring_eng!$A$1:$AT$68,Results!$C69,FALSE)=$I69,$P69,IF(HLOOKUP(AH$2,Monitoring_eng!$A$1:$AT$68,Results!$C69,FALSE)=$K69,$Q69,IF(HLOOKUP(AH$2,Monitoring_eng!$A$1:$AT$68,Results!$C69,FALSE)=$M69,$R69,IF(HLOOKUP(AH$2,Monitoring_eng!$A$1:$AT$68,Results!$C69,FALSE)=$O69,$S69,"CHYBA")))))</f>
        <v>1</v>
      </c>
      <c r="AI69" s="22">
        <f>IF(ISBLANK(HLOOKUP(AI$2,Monitoring_eng!$A$1:$AT$68,Results!$C69,FALSE)),"",IF(HLOOKUP(AI$2,Monitoring_eng!$A$1:$AT$68,Results!$C69,FALSE)=$I69,$P69,IF(HLOOKUP(AI$2,Monitoring_eng!$A$1:$AT$68,Results!$C69,FALSE)=$K69,$Q69,IF(HLOOKUP(AI$2,Monitoring_eng!$A$1:$AT$68,Results!$C69,FALSE)=$M69,$R69,IF(HLOOKUP(AI$2,Monitoring_eng!$A$1:$AT$68,Results!$C69,FALSE)=$O69,$S69,"CHYBA")))))</f>
        <v>1</v>
      </c>
      <c r="AJ69" s="22">
        <f>IF(ISBLANK(HLOOKUP(AJ$2,Monitoring_eng!$A$1:$AT$68,Results!$C69,FALSE)),"",IF(HLOOKUP(AJ$2,Monitoring_eng!$A$1:$AT$68,Results!$C69,FALSE)=$I69,$P69,IF(HLOOKUP(AJ$2,Monitoring_eng!$A$1:$AT$68,Results!$C69,FALSE)=$K69,$Q69,IF(HLOOKUP(AJ$2,Monitoring_eng!$A$1:$AT$68,Results!$C69,FALSE)=$M69,$R69,IF(HLOOKUP(AJ$2,Monitoring_eng!$A$1:$AT$68,Results!$C69,FALSE)=$O69,$S69,"CHYBA")))))</f>
        <v>1</v>
      </c>
      <c r="AK69" s="22">
        <f>IF(ISBLANK(HLOOKUP(AK$2,Monitoring_eng!$A$1:$AT$68,Results!$C69,FALSE)),"",IF(HLOOKUP(AK$2,Monitoring_eng!$A$1:$AT$68,Results!$C69,FALSE)=$I69,$P69,IF(HLOOKUP(AK$2,Monitoring_eng!$A$1:$AT$68,Results!$C69,FALSE)=$K69,$Q69,IF(HLOOKUP(AK$2,Monitoring_eng!$A$1:$AT$68,Results!$C69,FALSE)=$M69,$R69,IF(HLOOKUP(AK$2,Monitoring_eng!$A$1:$AT$68,Results!$C69,FALSE)=$O69,$S69,"CHYBA")))))</f>
        <v>1</v>
      </c>
      <c r="AL69" s="22">
        <f>IF(ISBLANK(HLOOKUP(AL$2,Monitoring_eng!$A$1:$AT$68,Results!$C69,FALSE)),"",IF(HLOOKUP(AL$2,Monitoring_eng!$A$1:$AT$68,Results!$C69,FALSE)=$I69,$P69,IF(HLOOKUP(AL$2,Monitoring_eng!$A$1:$AT$68,Results!$C69,FALSE)=$K69,$Q69,IF(HLOOKUP(AL$2,Monitoring_eng!$A$1:$AT$68,Results!$C69,FALSE)=$M69,$R69,IF(HLOOKUP(AL$2,Monitoring_eng!$A$1:$AT$68,Results!$C69,FALSE)=$O69,$S69,"CHYBA")))))</f>
        <v>1</v>
      </c>
      <c r="AM69" s="22">
        <f>IF(ISBLANK(HLOOKUP(AM$2,Monitoring_eng!$A$1:$AT$68,Results!$C69,FALSE)),"",IF(HLOOKUP(AM$2,Monitoring_eng!$A$1:$AT$68,Results!$C69,FALSE)=$I69,$P69,IF(HLOOKUP(AM$2,Monitoring_eng!$A$1:$AT$68,Results!$C69,FALSE)=$K69,$Q69,IF(HLOOKUP(AM$2,Monitoring_eng!$A$1:$AT$68,Results!$C69,FALSE)=$M69,$R69,IF(HLOOKUP(AM$2,Monitoring_eng!$A$1:$AT$68,Results!$C69,FALSE)=$O69,$S69,"CHYBA")))))</f>
        <v>1</v>
      </c>
      <c r="AN69" s="22">
        <f>IF(ISBLANK(HLOOKUP(AN$2,Monitoring_eng!$A$1:$AT$68,Results!$C69,FALSE)),"",IF(HLOOKUP(AN$2,Monitoring_eng!$A$1:$AT$68,Results!$C69,FALSE)=$I69,$P69,IF(HLOOKUP(AN$2,Monitoring_eng!$A$1:$AT$68,Results!$C69,FALSE)=$K69,$Q69,IF(HLOOKUP(AN$2,Monitoring_eng!$A$1:$AT$68,Results!$C69,FALSE)=$M69,$R69,IF(HLOOKUP(AN$2,Monitoring_eng!$A$1:$AT$68,Results!$C69,FALSE)=$O69,$S69,"CHYBA")))))</f>
        <v>1</v>
      </c>
      <c r="AO69" s="22">
        <f>IF(ISBLANK(HLOOKUP(AO$2,Monitoring_eng!$A$1:$AT$68,Results!$C69,FALSE)),"",IF(HLOOKUP(AO$2,Monitoring_eng!$A$1:$AT$68,Results!$C69,FALSE)=$I69,$P69,IF(HLOOKUP(AO$2,Monitoring_eng!$A$1:$AT$68,Results!$C69,FALSE)=$K69,$Q69,IF(HLOOKUP(AO$2,Monitoring_eng!$A$1:$AT$68,Results!$C69,FALSE)=$M69,$R69,IF(HLOOKUP(AO$2,Monitoring_eng!$A$1:$AT$68,Results!$C69,FALSE)=$O69,$S69,"CHYBA")))))</f>
        <v>1</v>
      </c>
    </row>
    <row r="70" spans="1:41" x14ac:dyDescent="0.3">
      <c r="D70" s="61"/>
      <c r="E70" s="61"/>
      <c r="F70" s="61"/>
      <c r="G70" s="38"/>
    </row>
    <row r="71" spans="1:41" x14ac:dyDescent="0.3">
      <c r="S71" s="35" t="s">
        <v>470</v>
      </c>
      <c r="T71" s="15" t="s">
        <v>2</v>
      </c>
      <c r="U71" s="17" t="s">
        <v>4</v>
      </c>
      <c r="V71" s="17" t="s">
        <v>6</v>
      </c>
      <c r="W71" s="15" t="s">
        <v>8</v>
      </c>
      <c r="X71" s="15" t="s">
        <v>10</v>
      </c>
      <c r="Y71" s="15" t="s">
        <v>12</v>
      </c>
      <c r="Z71" s="15" t="s">
        <v>14</v>
      </c>
      <c r="AA71" s="15" t="s">
        <v>16</v>
      </c>
      <c r="AB71" s="15" t="s">
        <v>18</v>
      </c>
      <c r="AC71" s="15" t="s">
        <v>20</v>
      </c>
      <c r="AD71" s="15" t="s">
        <v>22</v>
      </c>
      <c r="AE71" s="15" t="s">
        <v>24</v>
      </c>
      <c r="AF71" s="15" t="s">
        <v>26</v>
      </c>
      <c r="AG71" s="15" t="s">
        <v>28</v>
      </c>
      <c r="AH71" s="15" t="s">
        <v>30</v>
      </c>
      <c r="AI71" s="15" t="s">
        <v>32</v>
      </c>
      <c r="AJ71" s="15" t="s">
        <v>34</v>
      </c>
      <c r="AK71" s="15" t="s">
        <v>36</v>
      </c>
      <c r="AL71" s="15" t="s">
        <v>38</v>
      </c>
      <c r="AM71" s="15" t="s">
        <v>40</v>
      </c>
      <c r="AN71" s="15" t="s">
        <v>42</v>
      </c>
      <c r="AO71" s="15" t="s">
        <v>44</v>
      </c>
    </row>
    <row r="72" spans="1:41" x14ac:dyDescent="0.3">
      <c r="F72" s="35" t="s">
        <v>465</v>
      </c>
      <c r="G72" s="39">
        <f>SUM(G3:G71)</f>
        <v>100</v>
      </c>
      <c r="P72" s="22">
        <f>SUM(P3:P71)</f>
        <v>100</v>
      </c>
      <c r="S72" s="45" t="s">
        <v>466</v>
      </c>
      <c r="T72" s="45">
        <f>SUM(T3:T71)</f>
        <v>80.5</v>
      </c>
      <c r="U72" s="45">
        <f t="shared" ref="U72:AO72" si="5">SUM(U3:U71)</f>
        <v>72.5</v>
      </c>
      <c r="V72" s="45">
        <f t="shared" si="5"/>
        <v>56</v>
      </c>
      <c r="W72" s="45">
        <f t="shared" si="5"/>
        <v>34</v>
      </c>
      <c r="X72" s="45">
        <f t="shared" si="5"/>
        <v>42</v>
      </c>
      <c r="Y72" s="45">
        <f t="shared" si="5"/>
        <v>68</v>
      </c>
      <c r="Z72" s="45">
        <f t="shared" si="5"/>
        <v>63</v>
      </c>
      <c r="AA72" s="45">
        <f t="shared" si="5"/>
        <v>60</v>
      </c>
      <c r="AB72" s="45">
        <f t="shared" si="5"/>
        <v>56</v>
      </c>
      <c r="AC72" s="45">
        <f t="shared" si="5"/>
        <v>64</v>
      </c>
      <c r="AD72" s="45">
        <f t="shared" si="5"/>
        <v>60</v>
      </c>
      <c r="AE72" s="45">
        <f t="shared" si="5"/>
        <v>64</v>
      </c>
      <c r="AF72" s="45">
        <f t="shared" si="5"/>
        <v>61</v>
      </c>
      <c r="AG72" s="45">
        <f t="shared" si="5"/>
        <v>91</v>
      </c>
      <c r="AH72" s="45">
        <f t="shared" si="5"/>
        <v>70.5</v>
      </c>
      <c r="AI72" s="45">
        <f t="shared" si="5"/>
        <v>66</v>
      </c>
      <c r="AJ72" s="45">
        <f t="shared" si="5"/>
        <v>61</v>
      </c>
      <c r="AK72" s="45">
        <f t="shared" si="5"/>
        <v>63</v>
      </c>
      <c r="AL72" s="45">
        <f t="shared" si="5"/>
        <v>76.5</v>
      </c>
      <c r="AM72" s="45">
        <f t="shared" si="5"/>
        <v>56</v>
      </c>
      <c r="AN72" s="45">
        <f t="shared" si="5"/>
        <v>53</v>
      </c>
      <c r="AO72" s="45">
        <f t="shared" si="5"/>
        <v>65.5</v>
      </c>
    </row>
    <row r="73" spans="1:41" x14ac:dyDescent="0.3">
      <c r="S73" s="45" t="s">
        <v>467</v>
      </c>
      <c r="T73" s="46">
        <f>SUMIFS($G$3:$G$69,T$3:T$69,"&lt;&gt;N/A")</f>
        <v>100</v>
      </c>
      <c r="U73" s="46">
        <f t="shared" ref="U73:AO73" si="6">SUMIFS($G$3:$G$69,U$3:U$69,"&lt;&gt;N/A")</f>
        <v>100</v>
      </c>
      <c r="V73" s="46">
        <f t="shared" si="6"/>
        <v>100</v>
      </c>
      <c r="W73" s="46">
        <f t="shared" si="6"/>
        <v>100</v>
      </c>
      <c r="X73" s="46">
        <f t="shared" si="6"/>
        <v>100</v>
      </c>
      <c r="Y73" s="46">
        <f t="shared" si="6"/>
        <v>100</v>
      </c>
      <c r="Z73" s="46">
        <f t="shared" si="6"/>
        <v>100</v>
      </c>
      <c r="AA73" s="46">
        <f t="shared" si="6"/>
        <v>100</v>
      </c>
      <c r="AB73" s="46">
        <f t="shared" si="6"/>
        <v>100</v>
      </c>
      <c r="AC73" s="46">
        <f t="shared" si="6"/>
        <v>100</v>
      </c>
      <c r="AD73" s="46">
        <f t="shared" si="6"/>
        <v>100</v>
      </c>
      <c r="AE73" s="46">
        <f t="shared" si="6"/>
        <v>100</v>
      </c>
      <c r="AF73" s="46">
        <f t="shared" si="6"/>
        <v>100</v>
      </c>
      <c r="AG73" s="46">
        <f t="shared" si="6"/>
        <v>100</v>
      </c>
      <c r="AH73" s="46">
        <f t="shared" si="6"/>
        <v>100</v>
      </c>
      <c r="AI73" s="46">
        <f t="shared" si="6"/>
        <v>100</v>
      </c>
      <c r="AJ73" s="46">
        <f t="shared" si="6"/>
        <v>100</v>
      </c>
      <c r="AK73" s="46">
        <f t="shared" si="6"/>
        <v>100</v>
      </c>
      <c r="AL73" s="46">
        <f t="shared" si="6"/>
        <v>100</v>
      </c>
      <c r="AM73" s="46">
        <f t="shared" si="6"/>
        <v>100</v>
      </c>
      <c r="AN73" s="46">
        <f t="shared" si="6"/>
        <v>100</v>
      </c>
      <c r="AO73" s="46">
        <f t="shared" si="6"/>
        <v>100</v>
      </c>
    </row>
    <row r="74" spans="1:41" x14ac:dyDescent="0.3">
      <c r="S74" s="45" t="s">
        <v>468</v>
      </c>
      <c r="T74" s="47">
        <f>T72/(T73)</f>
        <v>0.80500000000000005</v>
      </c>
      <c r="U74" s="47">
        <f t="shared" ref="U74:AO74" si="7">U72/(U73)</f>
        <v>0.72499999999999998</v>
      </c>
      <c r="V74" s="47">
        <f t="shared" si="7"/>
        <v>0.56000000000000005</v>
      </c>
      <c r="W74" s="47">
        <f t="shared" si="7"/>
        <v>0.34</v>
      </c>
      <c r="X74" s="47">
        <f t="shared" si="7"/>
        <v>0.42</v>
      </c>
      <c r="Y74" s="47">
        <f t="shared" si="7"/>
        <v>0.68</v>
      </c>
      <c r="Z74" s="47">
        <f t="shared" si="7"/>
        <v>0.63</v>
      </c>
      <c r="AA74" s="47">
        <f t="shared" si="7"/>
        <v>0.6</v>
      </c>
      <c r="AB74" s="47">
        <f t="shared" si="7"/>
        <v>0.56000000000000005</v>
      </c>
      <c r="AC74" s="47">
        <f t="shared" si="7"/>
        <v>0.64</v>
      </c>
      <c r="AD74" s="47">
        <f t="shared" si="7"/>
        <v>0.6</v>
      </c>
      <c r="AE74" s="47">
        <f t="shared" si="7"/>
        <v>0.64</v>
      </c>
      <c r="AF74" s="47">
        <f t="shared" si="7"/>
        <v>0.61</v>
      </c>
      <c r="AG74" s="47">
        <f t="shared" si="7"/>
        <v>0.91</v>
      </c>
      <c r="AH74" s="47">
        <f t="shared" si="7"/>
        <v>0.70499999999999996</v>
      </c>
      <c r="AI74" s="47">
        <f t="shared" si="7"/>
        <v>0.66</v>
      </c>
      <c r="AJ74" s="47">
        <f t="shared" si="7"/>
        <v>0.61</v>
      </c>
      <c r="AK74" s="47">
        <f t="shared" si="7"/>
        <v>0.63</v>
      </c>
      <c r="AL74" s="47">
        <f t="shared" si="7"/>
        <v>0.76500000000000001</v>
      </c>
      <c r="AM74" s="47">
        <f t="shared" si="7"/>
        <v>0.56000000000000005</v>
      </c>
      <c r="AN74" s="47">
        <f t="shared" si="7"/>
        <v>0.53</v>
      </c>
      <c r="AO74" s="47">
        <f t="shared" si="7"/>
        <v>0.65500000000000003</v>
      </c>
    </row>
    <row r="75" spans="1:41" x14ac:dyDescent="0.3">
      <c r="S75" s="45" t="s">
        <v>469</v>
      </c>
      <c r="T75" s="45">
        <f>RANK(T74,$T$74:$AO$74)</f>
        <v>2</v>
      </c>
      <c r="U75" s="45">
        <f t="shared" ref="U75:AO75" si="8">RANK(U74,$T$74:$AO$74)</f>
        <v>4</v>
      </c>
      <c r="V75" s="45">
        <f t="shared" si="8"/>
        <v>17</v>
      </c>
      <c r="W75" s="45">
        <f t="shared" si="8"/>
        <v>22</v>
      </c>
      <c r="X75" s="45">
        <f t="shared" si="8"/>
        <v>21</v>
      </c>
      <c r="Y75" s="45">
        <f t="shared" si="8"/>
        <v>6</v>
      </c>
      <c r="Z75" s="45">
        <f t="shared" si="8"/>
        <v>11</v>
      </c>
      <c r="AA75" s="45">
        <f t="shared" si="8"/>
        <v>15</v>
      </c>
      <c r="AB75" s="45">
        <f t="shared" si="8"/>
        <v>17</v>
      </c>
      <c r="AC75" s="45">
        <f t="shared" si="8"/>
        <v>9</v>
      </c>
      <c r="AD75" s="45">
        <f t="shared" si="8"/>
        <v>15</v>
      </c>
      <c r="AE75" s="45">
        <f t="shared" si="8"/>
        <v>9</v>
      </c>
      <c r="AF75" s="45">
        <f t="shared" si="8"/>
        <v>13</v>
      </c>
      <c r="AG75" s="45">
        <f t="shared" si="8"/>
        <v>1</v>
      </c>
      <c r="AH75" s="45">
        <f t="shared" si="8"/>
        <v>5</v>
      </c>
      <c r="AI75" s="45">
        <f t="shared" si="8"/>
        <v>7</v>
      </c>
      <c r="AJ75" s="45">
        <f t="shared" si="8"/>
        <v>13</v>
      </c>
      <c r="AK75" s="45">
        <f t="shared" si="8"/>
        <v>11</v>
      </c>
      <c r="AL75" s="45">
        <f t="shared" si="8"/>
        <v>3</v>
      </c>
      <c r="AM75" s="45">
        <f t="shared" si="8"/>
        <v>17</v>
      </c>
      <c r="AN75" s="45">
        <f t="shared" si="8"/>
        <v>20</v>
      </c>
      <c r="AO75" s="45">
        <f t="shared" si="8"/>
        <v>8</v>
      </c>
    </row>
    <row r="77" spans="1:41" x14ac:dyDescent="0.3">
      <c r="D77"/>
      <c r="E77"/>
      <c r="F77"/>
      <c r="G77"/>
      <c r="S77" s="35" t="s">
        <v>470</v>
      </c>
      <c r="T77" s="15" t="s">
        <v>2</v>
      </c>
      <c r="U77" s="17" t="s">
        <v>4</v>
      </c>
      <c r="V77" s="17" t="s">
        <v>6</v>
      </c>
      <c r="W77" s="15" t="s">
        <v>8</v>
      </c>
      <c r="X77" s="15" t="s">
        <v>10</v>
      </c>
      <c r="Y77" s="15" t="s">
        <v>12</v>
      </c>
      <c r="Z77" s="15" t="s">
        <v>14</v>
      </c>
      <c r="AA77" s="15" t="s">
        <v>16</v>
      </c>
      <c r="AB77" s="15" t="s">
        <v>18</v>
      </c>
      <c r="AC77" s="15" t="s">
        <v>20</v>
      </c>
      <c r="AD77" s="15" t="s">
        <v>22</v>
      </c>
      <c r="AE77" s="15" t="s">
        <v>24</v>
      </c>
      <c r="AF77" s="15" t="s">
        <v>26</v>
      </c>
      <c r="AG77" s="15" t="s">
        <v>28</v>
      </c>
      <c r="AH77" s="15" t="s">
        <v>30</v>
      </c>
      <c r="AI77" s="15" t="s">
        <v>32</v>
      </c>
      <c r="AJ77" s="15" t="s">
        <v>34</v>
      </c>
      <c r="AK77" s="15" t="s">
        <v>36</v>
      </c>
      <c r="AL77" s="15" t="s">
        <v>38</v>
      </c>
      <c r="AM77" s="15" t="s">
        <v>40</v>
      </c>
      <c r="AN77" s="15" t="s">
        <v>42</v>
      </c>
      <c r="AO77" s="15" t="s">
        <v>44</v>
      </c>
    </row>
    <row r="78" spans="1:41" x14ac:dyDescent="0.3">
      <c r="D78"/>
      <c r="E78"/>
      <c r="S78" s="41" t="s">
        <v>471</v>
      </c>
      <c r="T78" s="22" t="s">
        <v>472</v>
      </c>
      <c r="U78" s="22" t="s">
        <v>473</v>
      </c>
      <c r="V78" s="22" t="s">
        <v>472</v>
      </c>
      <c r="W78" s="22" t="s">
        <v>472</v>
      </c>
      <c r="X78" s="22" t="s">
        <v>473</v>
      </c>
      <c r="Y78" s="22" t="s">
        <v>472</v>
      </c>
      <c r="Z78" s="22" t="s">
        <v>473</v>
      </c>
      <c r="AA78" s="22" t="s">
        <v>474</v>
      </c>
      <c r="AB78" s="22" t="s">
        <v>472</v>
      </c>
      <c r="AC78" s="22" t="s">
        <v>473</v>
      </c>
      <c r="AD78" s="22" t="s">
        <v>475</v>
      </c>
      <c r="AE78" s="22" t="s">
        <v>475</v>
      </c>
      <c r="AF78" s="22" t="s">
        <v>472</v>
      </c>
      <c r="AG78" s="22" t="s">
        <v>473</v>
      </c>
      <c r="AH78" s="22" t="s">
        <v>472</v>
      </c>
      <c r="AI78" s="22" t="s">
        <v>473</v>
      </c>
      <c r="AJ78" s="22" t="s">
        <v>476</v>
      </c>
      <c r="AK78" s="22" t="s">
        <v>475</v>
      </c>
      <c r="AL78" s="22" t="s">
        <v>473</v>
      </c>
      <c r="AM78" s="22" t="s">
        <v>472</v>
      </c>
      <c r="AN78" s="22" t="s">
        <v>473</v>
      </c>
      <c r="AO78" s="22" t="s">
        <v>474</v>
      </c>
    </row>
    <row r="79" spans="1:41" x14ac:dyDescent="0.3">
      <c r="D79"/>
      <c r="E79"/>
      <c r="S79" s="41" t="s">
        <v>477</v>
      </c>
      <c r="T79" s="42">
        <v>1586601</v>
      </c>
      <c r="U79" s="42">
        <v>1039828</v>
      </c>
      <c r="V79" s="42">
        <v>3222741</v>
      </c>
      <c r="W79" s="43">
        <v>1238122</v>
      </c>
      <c r="X79" s="42">
        <v>1258123</v>
      </c>
      <c r="Y79" s="42">
        <v>1735048</v>
      </c>
      <c r="Z79" s="42">
        <v>1378916</v>
      </c>
      <c r="AA79" s="42">
        <v>1734334</v>
      </c>
      <c r="AB79" s="42">
        <v>963552</v>
      </c>
      <c r="AC79" s="42">
        <v>2531870</v>
      </c>
      <c r="AD79" s="42">
        <v>1147205</v>
      </c>
      <c r="AE79" s="42">
        <v>2384403</v>
      </c>
      <c r="AF79" s="42">
        <v>1423360</v>
      </c>
      <c r="AG79" s="42">
        <v>116219</v>
      </c>
      <c r="AH79" s="42">
        <v>1101763</v>
      </c>
      <c r="AI79" s="42">
        <v>1057329</v>
      </c>
      <c r="AJ79" s="42">
        <v>2697600</v>
      </c>
      <c r="AK79" s="42">
        <v>1053247</v>
      </c>
      <c r="AL79" s="42">
        <v>1282378</v>
      </c>
      <c r="AM79" s="42">
        <v>1228697</v>
      </c>
      <c r="AN79" s="42">
        <v>907289</v>
      </c>
      <c r="AO79" s="42">
        <v>1029564</v>
      </c>
    </row>
    <row r="80" spans="1:41" x14ac:dyDescent="0.3">
      <c r="D80"/>
      <c r="E80"/>
      <c r="S80" s="41" t="s">
        <v>477</v>
      </c>
      <c r="T80" s="22" t="str">
        <f>HLOOKUP(T77,help!$K$7:$AF$10,4,FALSE)</f>
        <v>between 1,2 and 2 million</v>
      </c>
      <c r="U80" s="22" t="str">
        <f>HLOOKUP(U77,help!$K$7:$AF$10,4,FALSE)</f>
        <v>less than 1,2 million</v>
      </c>
      <c r="V80" s="22" t="str">
        <f>HLOOKUP(V77,help!$K$7:$AF$10,4,FALSE)</f>
        <v>more than 2 million</v>
      </c>
      <c r="W80" s="22" t="str">
        <f>HLOOKUP(W77,help!$K$7:$AF$10,4,FALSE)</f>
        <v>between 1,2 and 2 million</v>
      </c>
      <c r="X80" s="22" t="str">
        <f>HLOOKUP(X77,help!$K$7:$AF$10,4,FALSE)</f>
        <v>between 1,2 and 2 million</v>
      </c>
      <c r="Y80" s="22" t="str">
        <f>HLOOKUP(Y77,help!$K$7:$AF$10,4,FALSE)</f>
        <v>between 1,2 and 2 million</v>
      </c>
      <c r="Z80" s="22" t="str">
        <f>HLOOKUP(Z77,help!$K$7:$AF$10,4,FALSE)</f>
        <v>between 1,2 and 2 million</v>
      </c>
      <c r="AA80" s="22" t="str">
        <f>HLOOKUP(AA77,help!$K$7:$AF$10,4,FALSE)</f>
        <v>between 1,2 and 2 million</v>
      </c>
      <c r="AB80" s="22" t="str">
        <f>HLOOKUP(AB77,help!$K$7:$AF$10,4,FALSE)</f>
        <v>less than 1,2 million</v>
      </c>
      <c r="AC80" s="22" t="str">
        <f>HLOOKUP(AC77,help!$K$7:$AF$10,4,FALSE)</f>
        <v>more than 2 million</v>
      </c>
      <c r="AD80" s="22" t="str">
        <f>HLOOKUP(AD77,help!$K$7:$AF$10,4,FALSE)</f>
        <v>less than 1,2 million</v>
      </c>
      <c r="AE80" s="22" t="str">
        <f>HLOOKUP(AE77,help!$K$7:$AF$10,4,FALSE)</f>
        <v>more than 2 million</v>
      </c>
      <c r="AF80" s="22" t="str">
        <f>HLOOKUP(AF77,help!$K$7:$AF$10,4,FALSE)</f>
        <v>between 1,2 and 2 million</v>
      </c>
      <c r="AG80" s="22" t="str">
        <f>HLOOKUP(AG77,help!$K$7:$AF$10,4,FALSE)</f>
        <v>less than 1,2 million</v>
      </c>
      <c r="AH80" s="22" t="str">
        <f>HLOOKUP(AH77,help!$K$7:$AF$10,4,FALSE)</f>
        <v>less than 1,2 million</v>
      </c>
      <c r="AI80" s="22" t="str">
        <f>HLOOKUP(AI77,help!$K$7:$AF$10,4,FALSE)</f>
        <v>less than 1,2 million</v>
      </c>
      <c r="AJ80" s="22" t="str">
        <f>HLOOKUP(AJ77,help!$K$7:$AF$10,4,FALSE)</f>
        <v>more than 2 million</v>
      </c>
      <c r="AK80" s="22" t="str">
        <f>HLOOKUP(AK77,help!$K$7:$AF$10,4,FALSE)</f>
        <v>less than 1,2 million</v>
      </c>
      <c r="AL80" s="22" t="str">
        <f>HLOOKUP(AL77,help!$K$7:$AF$10,4,FALSE)</f>
        <v>between 1,2 and 2 million</v>
      </c>
      <c r="AM80" s="22" t="str">
        <f>HLOOKUP(AM77,help!$K$7:$AF$10,4,FALSE)</f>
        <v>between 1,2 and 2 million</v>
      </c>
      <c r="AN80" s="22" t="str">
        <f>HLOOKUP(AN77,help!$K$7:$AF$10,4,FALSE)</f>
        <v>less than 1,2 million</v>
      </c>
      <c r="AO80" s="22" t="str">
        <f>HLOOKUP(AO77,help!$K$7:$AF$10,4,FALSE)</f>
        <v>less than 1,2 million</v>
      </c>
    </row>
    <row r="81" spans="4:41" x14ac:dyDescent="0.3">
      <c r="D81"/>
      <c r="E81"/>
      <c r="S81" s="41" t="s">
        <v>477</v>
      </c>
      <c r="T81" s="22" t="s">
        <v>631</v>
      </c>
      <c r="U81" s="22" t="s">
        <v>632</v>
      </c>
      <c r="V81" s="22" t="s">
        <v>630</v>
      </c>
      <c r="W81" s="22" t="s">
        <v>631</v>
      </c>
      <c r="X81" s="22" t="s">
        <v>631</v>
      </c>
      <c r="Y81" s="22" t="s">
        <v>631</v>
      </c>
      <c r="Z81" s="22" t="s">
        <v>631</v>
      </c>
      <c r="AA81" s="22" t="s">
        <v>631</v>
      </c>
      <c r="AB81" s="22" t="s">
        <v>632</v>
      </c>
      <c r="AC81" s="22" t="s">
        <v>630</v>
      </c>
      <c r="AD81" s="22" t="s">
        <v>632</v>
      </c>
      <c r="AE81" s="22" t="s">
        <v>630</v>
      </c>
      <c r="AF81" s="22" t="s">
        <v>631</v>
      </c>
      <c r="AG81" s="22" t="s">
        <v>632</v>
      </c>
      <c r="AH81" s="22" t="s">
        <v>632</v>
      </c>
      <c r="AI81" s="22" t="s">
        <v>632</v>
      </c>
      <c r="AJ81" s="22" t="s">
        <v>630</v>
      </c>
      <c r="AK81" s="22" t="s">
        <v>632</v>
      </c>
      <c r="AL81" s="22" t="s">
        <v>631</v>
      </c>
      <c r="AM81" s="22" t="s">
        <v>631</v>
      </c>
      <c r="AN81" s="22" t="s">
        <v>632</v>
      </c>
      <c r="AO81" s="22" t="s">
        <v>632</v>
      </c>
    </row>
    <row r="82" spans="4:41" x14ac:dyDescent="0.3">
      <c r="D82"/>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6"/>
  <sheetViews>
    <sheetView zoomScale="85" zoomScaleNormal="85" workbookViewId="0">
      <pane xSplit="4" ySplit="2" topLeftCell="E3" activePane="bottomRight" state="frozen"/>
      <selection pane="topRight" activeCell="E1" sqref="E1"/>
      <selection pane="bottomLeft" activeCell="A3" sqref="A3"/>
      <selection pane="bottomRight" activeCell="B3" sqref="B3"/>
    </sheetView>
  </sheetViews>
  <sheetFormatPr defaultRowHeight="14.4" x14ac:dyDescent="0.3"/>
  <sheetData>
    <row r="1" spans="1:60" x14ac:dyDescent="0.3">
      <c r="F1" s="261" t="s">
        <v>646</v>
      </c>
      <c r="G1" s="261"/>
      <c r="H1" s="261"/>
      <c r="I1" s="261"/>
      <c r="J1" s="261"/>
      <c r="K1" s="261"/>
      <c r="L1" s="261"/>
      <c r="M1" s="261"/>
      <c r="N1" s="261"/>
      <c r="O1" s="261" t="s">
        <v>647</v>
      </c>
      <c r="P1" s="261"/>
      <c r="Q1" s="261"/>
      <c r="R1" s="261"/>
      <c r="S1" s="261"/>
      <c r="T1" s="261"/>
      <c r="U1" s="261"/>
      <c r="V1" s="261"/>
      <c r="W1" s="261"/>
      <c r="X1" s="261" t="s">
        <v>648</v>
      </c>
      <c r="Y1" s="261"/>
      <c r="Z1" s="261"/>
      <c r="AA1" s="261"/>
      <c r="AB1" s="261"/>
      <c r="AC1" s="261"/>
      <c r="AD1" s="261"/>
      <c r="AE1" s="261"/>
      <c r="AF1" s="261"/>
      <c r="AG1" s="35"/>
      <c r="AH1" s="260" t="s">
        <v>469</v>
      </c>
      <c r="AI1" s="260"/>
      <c r="AJ1" s="260"/>
      <c r="AK1" s="260"/>
      <c r="AL1" s="260"/>
      <c r="AM1" s="260"/>
      <c r="AN1" s="260"/>
      <c r="AO1" s="260"/>
      <c r="AP1" s="260"/>
    </row>
    <row r="2" spans="1:60" x14ac:dyDescent="0.3">
      <c r="A2" s="41" t="s">
        <v>366</v>
      </c>
      <c r="B2" s="41" t="s">
        <v>637</v>
      </c>
      <c r="C2" s="41" t="s">
        <v>633</v>
      </c>
      <c r="D2" s="41" t="s">
        <v>634</v>
      </c>
      <c r="E2" s="41" t="s">
        <v>635</v>
      </c>
      <c r="F2" s="23" t="s">
        <v>384</v>
      </c>
      <c r="G2" s="58" t="s">
        <v>407</v>
      </c>
      <c r="H2" s="59" t="s">
        <v>415</v>
      </c>
      <c r="I2" s="50" t="s">
        <v>422</v>
      </c>
      <c r="J2" s="60" t="s">
        <v>435</v>
      </c>
      <c r="K2" s="28" t="s">
        <v>445</v>
      </c>
      <c r="L2" s="30" t="s">
        <v>448</v>
      </c>
      <c r="M2" s="26" t="s">
        <v>455</v>
      </c>
      <c r="N2" s="33" t="s">
        <v>462</v>
      </c>
      <c r="O2" s="23" t="s">
        <v>384</v>
      </c>
      <c r="P2" s="58" t="s">
        <v>407</v>
      </c>
      <c r="Q2" s="59" t="s">
        <v>415</v>
      </c>
      <c r="R2" s="50" t="s">
        <v>422</v>
      </c>
      <c r="S2" s="60" t="s">
        <v>435</v>
      </c>
      <c r="T2" s="28" t="s">
        <v>445</v>
      </c>
      <c r="U2" s="30" t="s">
        <v>448</v>
      </c>
      <c r="V2" s="26" t="s">
        <v>455</v>
      </c>
      <c r="W2" s="33" t="s">
        <v>462</v>
      </c>
      <c r="X2" s="23" t="s">
        <v>384</v>
      </c>
      <c r="Y2" s="58" t="s">
        <v>407</v>
      </c>
      <c r="Z2" s="59" t="s">
        <v>415</v>
      </c>
      <c r="AA2" s="50" t="s">
        <v>422</v>
      </c>
      <c r="AB2" s="60" t="s">
        <v>435</v>
      </c>
      <c r="AC2" s="28" t="s">
        <v>445</v>
      </c>
      <c r="AD2" s="30" t="s">
        <v>448</v>
      </c>
      <c r="AE2" s="26" t="s">
        <v>455</v>
      </c>
      <c r="AF2" s="33" t="s">
        <v>462</v>
      </c>
      <c r="AG2" s="41" t="s">
        <v>636</v>
      </c>
      <c r="AH2" s="23" t="s">
        <v>384</v>
      </c>
      <c r="AI2" s="58" t="s">
        <v>407</v>
      </c>
      <c r="AJ2" s="59" t="s">
        <v>415</v>
      </c>
      <c r="AK2" s="50" t="s">
        <v>422</v>
      </c>
      <c r="AL2" s="60" t="s">
        <v>435</v>
      </c>
      <c r="AM2" s="28" t="s">
        <v>445</v>
      </c>
      <c r="AN2" s="30" t="s">
        <v>448</v>
      </c>
      <c r="AO2" s="26" t="s">
        <v>455</v>
      </c>
      <c r="AP2" s="33" t="s">
        <v>462</v>
      </c>
      <c r="AQ2" s="41"/>
      <c r="AR2" s="41"/>
      <c r="AS2" s="41"/>
      <c r="AT2" s="41"/>
      <c r="AU2" s="41"/>
      <c r="AV2" s="41"/>
      <c r="AW2" s="41"/>
      <c r="AX2" s="41"/>
      <c r="AY2" s="41"/>
      <c r="AZ2" s="41"/>
      <c r="BA2" s="41"/>
      <c r="BB2" s="41"/>
      <c r="BC2" s="41"/>
      <c r="BD2" s="41"/>
      <c r="BE2" s="41"/>
      <c r="BF2" s="41"/>
      <c r="BG2" s="41"/>
      <c r="BH2" s="41"/>
    </row>
    <row r="3" spans="1:60" x14ac:dyDescent="0.3">
      <c r="B3" s="15" t="s">
        <v>28</v>
      </c>
      <c r="C3" s="62">
        <f>HLOOKUP(B3,Results!$S$71:$AO$75,4,FALSE)</f>
        <v>0.91</v>
      </c>
      <c r="D3" s="63">
        <f>HLOOKUP(B3,Results!$S$71:$AO$75,5,FALSE)</f>
        <v>1</v>
      </c>
      <c r="F3" s="64">
        <f>SUMIF(Results!$F$3:$F$69,Categories!F$2,Results!$AG$3:$AG$69)</f>
        <v>20</v>
      </c>
      <c r="G3" s="64">
        <f>SUMIF(Results!$F$3:$F$69,Categories!G$2,Results!$AG$3:$AG$69)</f>
        <v>13</v>
      </c>
      <c r="H3" s="64">
        <f>SUMIF(Results!$F$3:$F$69,Categories!H$2,Results!$AG$3:$AG$69)</f>
        <v>11</v>
      </c>
      <c r="I3" s="64">
        <f>SUMIF(Results!$F$3:$F$69,Categories!I$2,Results!$AG$3:$AG$69)</f>
        <v>12</v>
      </c>
      <c r="J3" s="64">
        <f>SUMIF(Results!$F$3:$F$69,Categories!J$2,Results!$AG$3:$AG$69)</f>
        <v>13</v>
      </c>
      <c r="K3" s="64">
        <f>SUMIF(Results!$F$3:$F$69,Categories!K$2,Results!$AG$3:$AG$69)</f>
        <v>3</v>
      </c>
      <c r="L3" s="64">
        <f>SUMIF(Results!$F$3:$F$69,Categories!L$2,Results!$AG$3:$AG$69)</f>
        <v>7</v>
      </c>
      <c r="M3" s="64">
        <f>SUMIF(Results!$F$3:$F$69,Categories!M$2,Results!$AG$3:$AG$69)</f>
        <v>10</v>
      </c>
      <c r="N3" s="64">
        <f>SUMIF(Results!$F$3:$F$69,Categories!N$2,Results!$AG$3:$AG$69)</f>
        <v>2</v>
      </c>
      <c r="O3" s="64">
        <f>SUM(Results!$G$3:$G$22)</f>
        <v>22</v>
      </c>
      <c r="P3" s="64">
        <f>SUM(Results!$G$23:$G$29)</f>
        <v>13</v>
      </c>
      <c r="Q3" s="64">
        <f>SUM(Results!$G$30:$G$35)</f>
        <v>11</v>
      </c>
      <c r="R3" s="64">
        <f>SUM(Results!$G$36:$G$46)</f>
        <v>12</v>
      </c>
      <c r="S3" s="64">
        <f>SUM(Results!$G$47:$G$53)</f>
        <v>15</v>
      </c>
      <c r="T3" s="64">
        <f>SUM(Results!$G$54:$G$55)</f>
        <v>3</v>
      </c>
      <c r="U3" s="64">
        <f>SUM(Results!$G$56:$G$60)</f>
        <v>7</v>
      </c>
      <c r="V3" s="64">
        <f>SUM(Results!$G$61:$G$66)</f>
        <v>13</v>
      </c>
      <c r="W3" s="64">
        <f>SUM(Results!$G$67:$G$69)</f>
        <v>4</v>
      </c>
      <c r="X3" s="71">
        <f t="shared" ref="X3:X24" si="0">F3/O3</f>
        <v>0.90909090909090906</v>
      </c>
      <c r="Y3" s="71">
        <f t="shared" ref="Y3:Y24" si="1">G3/P3</f>
        <v>1</v>
      </c>
      <c r="Z3" s="71">
        <f t="shared" ref="Z3:Z24" si="2">H3/Q3</f>
        <v>1</v>
      </c>
      <c r="AA3" s="71">
        <f t="shared" ref="AA3:AA24" si="3">I3/R3</f>
        <v>1</v>
      </c>
      <c r="AB3" s="71">
        <f t="shared" ref="AB3:AB24" si="4">J3/S3</f>
        <v>0.8666666666666667</v>
      </c>
      <c r="AC3" s="71">
        <f t="shared" ref="AC3:AC24" si="5">K3/T3</f>
        <v>1</v>
      </c>
      <c r="AD3" s="71">
        <f t="shared" ref="AD3:AD24" si="6">L3/U3</f>
        <v>1</v>
      </c>
      <c r="AE3" s="71">
        <f t="shared" ref="AE3:AE24" si="7">M3/V3</f>
        <v>0.76923076923076927</v>
      </c>
      <c r="AF3" s="71">
        <f t="shared" ref="AF3:AF24" si="8">N3/W3</f>
        <v>0.5</v>
      </c>
      <c r="AG3" s="64">
        <f>HLOOKUP(B3,Results!$S$71:$AO$75,3,FALSE)</f>
        <v>100</v>
      </c>
      <c r="AH3">
        <f t="shared" ref="AH3:AH24" ca="1" si="9">RANK(F3,F$3:F$24)</f>
        <v>2</v>
      </c>
      <c r="AI3">
        <f t="shared" ref="AI3:AI24" ca="1" si="10">RANK(G3,G$3:G$24)</f>
        <v>1</v>
      </c>
      <c r="AJ3">
        <f t="shared" ref="AJ3:AJ24" ca="1" si="11">RANK(H3,H$3:H$24)</f>
        <v>1</v>
      </c>
      <c r="AK3">
        <f t="shared" ref="AK3:AK24" ca="1" si="12">RANK(I3,I$3:I$24)</f>
        <v>1</v>
      </c>
      <c r="AL3">
        <f t="shared" ref="AL3:AL24" ca="1" si="13">RANK(J3,J$3:J$24)</f>
        <v>3</v>
      </c>
      <c r="AM3">
        <f t="shared" ref="AM3:AM24" ca="1" si="14">RANK(K3,K$3:K$24)</f>
        <v>1</v>
      </c>
      <c r="AN3">
        <f t="shared" ref="AN3:AN24" ca="1" si="15">RANK(L3,L$3:L$24)</f>
        <v>1</v>
      </c>
      <c r="AO3">
        <f t="shared" ref="AO3:AO24" ca="1" si="16">RANK(M3,M$3:M$24)</f>
        <v>2</v>
      </c>
      <c r="AP3">
        <f t="shared" ref="AP3:AP24" ca="1" si="17">RANK(N3,N$3:N$24)</f>
        <v>8</v>
      </c>
    </row>
    <row r="4" spans="1:60" x14ac:dyDescent="0.3">
      <c r="B4" s="15" t="s">
        <v>2</v>
      </c>
      <c r="C4" s="62">
        <f>HLOOKUP(B4,Results!$S$71:$AO$75,4,FALSE)</f>
        <v>0.80500000000000005</v>
      </c>
      <c r="D4" s="63">
        <f>HLOOKUP(B4,Results!$S$71:$AO$75,5,FALSE)</f>
        <v>2</v>
      </c>
      <c r="F4" s="64">
        <f>SUMIF(Results!$F$3:$F$69,Categories!F$2,Results!$T$3:$T$69)</f>
        <v>18</v>
      </c>
      <c r="G4" s="64">
        <f>SUMIF(Results!$F$3:$F$69,Categories!G$2,Results!$T$3:$T$69)</f>
        <v>12</v>
      </c>
      <c r="H4" s="64">
        <f>SUMIF(Results!$F$3:$F$69,Categories!H$2,Results!$T$3:$T$69)</f>
        <v>10.5</v>
      </c>
      <c r="I4" s="64">
        <f>SUMIF(Results!$F$3:$F$69,Categories!I$2,Results!$T$3:$T$69)</f>
        <v>10</v>
      </c>
      <c r="J4" s="64">
        <f>SUMIF(Results!$F$3:$F$69,Categories!J$2,Results!$T$3:$T$69)</f>
        <v>11</v>
      </c>
      <c r="K4" s="64">
        <f>SUMIF(Results!$F$3:$F$69,Categories!K$2,Results!$T$3:$T$69)</f>
        <v>3</v>
      </c>
      <c r="L4" s="64">
        <f>SUMIF(Results!$F$3:$F$69,Categories!L$2,Results!$T$3:$T$69)</f>
        <v>4</v>
      </c>
      <c r="M4" s="64">
        <f>SUMIF(Results!$F$3:$F$69,Categories!M$2,Results!$T$3:$T$69)</f>
        <v>10</v>
      </c>
      <c r="N4" s="64">
        <f>SUMIF(Results!$F$3:$F$69,Categories!N$2,Results!$T$3:$T$69)</f>
        <v>2</v>
      </c>
      <c r="O4" s="64">
        <f>SUM(Results!$G$3:$G$22)</f>
        <v>22</v>
      </c>
      <c r="P4" s="64">
        <f>SUM(Results!$G$23:$G$29)</f>
        <v>13</v>
      </c>
      <c r="Q4" s="64">
        <f>SUM(Results!$G$30:$G$35)</f>
        <v>11</v>
      </c>
      <c r="R4" s="64">
        <f>SUM(Results!$G$36:$G$46)</f>
        <v>12</v>
      </c>
      <c r="S4" s="64">
        <f>SUM(Results!$G$47:$G$53)</f>
        <v>15</v>
      </c>
      <c r="T4" s="64">
        <f>SUM(Results!$G$54:$G$55)</f>
        <v>3</v>
      </c>
      <c r="U4" s="64">
        <f>SUM(Results!$G$56:$G$60)</f>
        <v>7</v>
      </c>
      <c r="V4" s="64">
        <f>SUM(Results!$G$61:$G$66)</f>
        <v>13</v>
      </c>
      <c r="W4" s="64">
        <f>SUM(Results!$G$67:$G$69)</f>
        <v>4</v>
      </c>
      <c r="X4" s="71">
        <f t="shared" si="0"/>
        <v>0.81818181818181823</v>
      </c>
      <c r="Y4" s="71">
        <f t="shared" si="1"/>
        <v>0.92307692307692313</v>
      </c>
      <c r="Z4" s="71">
        <f t="shared" si="2"/>
        <v>0.95454545454545459</v>
      </c>
      <c r="AA4" s="71">
        <f t="shared" si="3"/>
        <v>0.83333333333333337</v>
      </c>
      <c r="AB4" s="71">
        <f t="shared" si="4"/>
        <v>0.73333333333333328</v>
      </c>
      <c r="AC4" s="71">
        <f t="shared" si="5"/>
        <v>1</v>
      </c>
      <c r="AD4" s="71">
        <f t="shared" si="6"/>
        <v>0.5714285714285714</v>
      </c>
      <c r="AE4" s="71">
        <f t="shared" si="7"/>
        <v>0.76923076923076927</v>
      </c>
      <c r="AF4" s="71">
        <f t="shared" si="8"/>
        <v>0.5</v>
      </c>
      <c r="AG4" s="64">
        <f>HLOOKUP(B4,Results!$S$71:$AO$75,3,FALSE)</f>
        <v>100</v>
      </c>
      <c r="AH4">
        <f t="shared" ca="1" si="9"/>
        <v>10</v>
      </c>
      <c r="AI4">
        <f t="shared" ca="1" si="10"/>
        <v>4</v>
      </c>
      <c r="AJ4">
        <f t="shared" ca="1" si="11"/>
        <v>6</v>
      </c>
      <c r="AK4">
        <f t="shared" ca="1" si="12"/>
        <v>9</v>
      </c>
      <c r="AL4">
        <f t="shared" ca="1" si="13"/>
        <v>6</v>
      </c>
      <c r="AM4">
        <f t="shared" ca="1" si="14"/>
        <v>1</v>
      </c>
      <c r="AN4">
        <f t="shared" ca="1" si="15"/>
        <v>8</v>
      </c>
      <c r="AO4">
        <f t="shared" ca="1" si="16"/>
        <v>2</v>
      </c>
      <c r="AP4">
        <f t="shared" ca="1" si="17"/>
        <v>8</v>
      </c>
    </row>
    <row r="5" spans="1:60" x14ac:dyDescent="0.3">
      <c r="B5" s="15" t="s">
        <v>38</v>
      </c>
      <c r="C5" s="62">
        <f>HLOOKUP(B5,Results!$S$71:$AO$75,4,FALSE)</f>
        <v>0.76500000000000001</v>
      </c>
      <c r="D5" s="63">
        <f>HLOOKUP(B5,Results!$S$71:$AO$75,5,FALSE)</f>
        <v>3</v>
      </c>
      <c r="F5" s="64">
        <f>SUMIF(Results!$F$3:$F$69,Categories!F$2,Results!$AL$3:$AL$69)</f>
        <v>17</v>
      </c>
      <c r="G5" s="64">
        <f>SUMIF(Results!$F$3:$F$69,Categories!G$2,Results!$AL$3:$AL$69)</f>
        <v>11</v>
      </c>
      <c r="H5" s="64">
        <f>SUMIF(Results!$F$3:$F$69,Categories!H$2,Results!$AL$3:$AL$69)</f>
        <v>9</v>
      </c>
      <c r="I5" s="64">
        <f>SUMIF(Results!$F$3:$F$69,Categories!I$2,Results!$AL$3:$AL$69)</f>
        <v>9.5</v>
      </c>
      <c r="J5" s="64">
        <f>SUMIF(Results!$F$3:$F$69,Categories!J$2,Results!$AL$3:$AL$69)</f>
        <v>11</v>
      </c>
      <c r="K5" s="64">
        <f>SUMIF(Results!$F$3:$F$69,Categories!K$2,Results!$AL$3:$AL$69)</f>
        <v>3</v>
      </c>
      <c r="L5" s="64">
        <f>SUMIF(Results!$F$3:$F$69,Categories!L$2,Results!$AL$3:$AL$69)</f>
        <v>6</v>
      </c>
      <c r="M5" s="64">
        <f>SUMIF(Results!$F$3:$F$69,Categories!M$2,Results!$AL$3:$AL$69)</f>
        <v>8</v>
      </c>
      <c r="N5" s="64">
        <f>SUMIF(Results!$F$3:$F$69,Categories!N$2,Results!$AL$3:$AL$69)</f>
        <v>2</v>
      </c>
      <c r="O5" s="64">
        <f>SUM(Results!$G$3:$G$22)</f>
        <v>22</v>
      </c>
      <c r="P5" s="64">
        <f>SUM(Results!$G$23:$G$29)</f>
        <v>13</v>
      </c>
      <c r="Q5" s="64">
        <f>SUM(Results!$G$30:$G$35)</f>
        <v>11</v>
      </c>
      <c r="R5" s="64">
        <f>SUM(Results!$G$36:$G$46)</f>
        <v>12</v>
      </c>
      <c r="S5" s="64">
        <f>SUM(Results!$G$47:$G$53)</f>
        <v>15</v>
      </c>
      <c r="T5" s="64">
        <f>SUM(Results!$G$54:$G$55)</f>
        <v>3</v>
      </c>
      <c r="U5" s="64">
        <f>SUM(Results!$G$56:$G$60)</f>
        <v>7</v>
      </c>
      <c r="V5" s="64">
        <f>SUM(Results!$G$61:$G$66)</f>
        <v>13</v>
      </c>
      <c r="W5" s="64">
        <f>SUM(Results!$G$67:$G$69)</f>
        <v>4</v>
      </c>
      <c r="X5" s="71">
        <f t="shared" si="0"/>
        <v>0.77272727272727271</v>
      </c>
      <c r="Y5" s="71">
        <f t="shared" si="1"/>
        <v>0.84615384615384615</v>
      </c>
      <c r="Z5" s="71">
        <f t="shared" si="2"/>
        <v>0.81818181818181823</v>
      </c>
      <c r="AA5" s="71">
        <f t="shared" si="3"/>
        <v>0.79166666666666663</v>
      </c>
      <c r="AB5" s="71">
        <f t="shared" si="4"/>
        <v>0.73333333333333328</v>
      </c>
      <c r="AC5" s="71">
        <f t="shared" si="5"/>
        <v>1</v>
      </c>
      <c r="AD5" s="71">
        <f t="shared" si="6"/>
        <v>0.8571428571428571</v>
      </c>
      <c r="AE5" s="71">
        <f t="shared" si="7"/>
        <v>0.61538461538461542</v>
      </c>
      <c r="AF5" s="71">
        <f t="shared" si="8"/>
        <v>0.5</v>
      </c>
      <c r="AG5" s="64">
        <f>HLOOKUP(B5,Results!$S$71:$AO$75,3,FALSE)</f>
        <v>100</v>
      </c>
      <c r="AH5">
        <f t="shared" ca="1" si="9"/>
        <v>15</v>
      </c>
      <c r="AI5">
        <f t="shared" ca="1" si="10"/>
        <v>5</v>
      </c>
      <c r="AJ5">
        <f t="shared" ca="1" si="11"/>
        <v>8</v>
      </c>
      <c r="AK5">
        <f t="shared" ca="1" si="12"/>
        <v>11</v>
      </c>
      <c r="AL5">
        <f t="shared" ca="1" si="13"/>
        <v>6</v>
      </c>
      <c r="AM5">
        <f t="shared" ca="1" si="14"/>
        <v>1</v>
      </c>
      <c r="AN5">
        <f t="shared" ca="1" si="15"/>
        <v>4</v>
      </c>
      <c r="AO5">
        <f t="shared" ca="1" si="16"/>
        <v>7</v>
      </c>
      <c r="AP5">
        <f t="shared" ca="1" si="17"/>
        <v>8</v>
      </c>
    </row>
    <row r="6" spans="1:60" x14ac:dyDescent="0.3">
      <c r="B6" s="17" t="s">
        <v>4</v>
      </c>
      <c r="C6" s="62">
        <f>HLOOKUP(B6,Results!$S$71:$AO$75,4,FALSE)</f>
        <v>0.72499999999999998</v>
      </c>
      <c r="D6" s="63">
        <f>HLOOKUP(B6,Results!$S$71:$AO$75,5,FALSE)</f>
        <v>4</v>
      </c>
      <c r="F6" s="64">
        <f>SUMIF(Results!$F$3:$F$69,Categories!F$2,Results!$U$3:$U$69)</f>
        <v>18</v>
      </c>
      <c r="G6" s="64">
        <f>SUMIF(Results!$F$3:$F$69,Categories!G$2,Results!$U$3:$U$69)</f>
        <v>11</v>
      </c>
      <c r="H6" s="64">
        <f>SUMIF(Results!$F$3:$F$69,Categories!H$2,Results!$U$3:$U$69)</f>
        <v>3</v>
      </c>
      <c r="I6" s="64">
        <f>SUMIF(Results!$F$3:$F$69,Categories!I$2,Results!$U$3:$U$69)</f>
        <v>6</v>
      </c>
      <c r="J6" s="64">
        <f>SUMIF(Results!$F$3:$F$69,Categories!J$2,Results!$U$3:$U$69)</f>
        <v>15</v>
      </c>
      <c r="K6" s="64">
        <f>SUMIF(Results!$F$3:$F$69,Categories!K$2,Results!$U$3:$U$69)</f>
        <v>3</v>
      </c>
      <c r="L6" s="64">
        <f>SUMIF(Results!$F$3:$F$69,Categories!L$2,Results!$U$3:$U$69)</f>
        <v>5</v>
      </c>
      <c r="M6" s="64">
        <f>SUMIF(Results!$F$3:$F$69,Categories!M$2,Results!$U$3:$U$69)</f>
        <v>8.5</v>
      </c>
      <c r="N6" s="64">
        <f>SUMIF(Results!$F$3:$F$69,Categories!N$2,Results!$U$3:$U$69)</f>
        <v>3</v>
      </c>
      <c r="O6" s="64">
        <f>SUM(Results!$G$3:$G$22)</f>
        <v>22</v>
      </c>
      <c r="P6" s="64">
        <f>SUM(Results!$G$23:$G$29)</f>
        <v>13</v>
      </c>
      <c r="Q6" s="64">
        <f>SUM(Results!$G$30:$G$35)</f>
        <v>11</v>
      </c>
      <c r="R6" s="64">
        <f>SUM(Results!$G$36:$G$46)</f>
        <v>12</v>
      </c>
      <c r="S6" s="64">
        <f>SUM(Results!$G$47:$G$53)</f>
        <v>15</v>
      </c>
      <c r="T6" s="64">
        <f>SUM(Results!$G$54:$G$55)</f>
        <v>3</v>
      </c>
      <c r="U6" s="64">
        <f>SUM(Results!$G$56:$G$60)</f>
        <v>7</v>
      </c>
      <c r="V6" s="64">
        <f>SUM(Results!$G$61:$G$66)</f>
        <v>13</v>
      </c>
      <c r="W6" s="64">
        <f>SUM(Results!$G$67:$G$69)</f>
        <v>4</v>
      </c>
      <c r="X6" s="71">
        <f t="shared" si="0"/>
        <v>0.81818181818181823</v>
      </c>
      <c r="Y6" s="71">
        <f t="shared" si="1"/>
        <v>0.84615384615384615</v>
      </c>
      <c r="Z6" s="71">
        <f t="shared" si="2"/>
        <v>0.27272727272727271</v>
      </c>
      <c r="AA6" s="71">
        <f t="shared" si="3"/>
        <v>0.5</v>
      </c>
      <c r="AB6" s="71">
        <f t="shared" si="4"/>
        <v>1</v>
      </c>
      <c r="AC6" s="71">
        <f t="shared" si="5"/>
        <v>1</v>
      </c>
      <c r="AD6" s="71">
        <f t="shared" si="6"/>
        <v>0.7142857142857143</v>
      </c>
      <c r="AE6" s="71">
        <f t="shared" si="7"/>
        <v>0.65384615384615385</v>
      </c>
      <c r="AF6" s="71">
        <f t="shared" si="8"/>
        <v>0.75</v>
      </c>
      <c r="AG6" s="64">
        <f>HLOOKUP(B6,Results!$S$71:$AO$75,3,FALSE)</f>
        <v>100</v>
      </c>
      <c r="AH6">
        <f t="shared" ca="1" si="9"/>
        <v>10</v>
      </c>
      <c r="AI6">
        <f t="shared" ca="1" si="10"/>
        <v>5</v>
      </c>
      <c r="AJ6">
        <f t="shared" ca="1" si="11"/>
        <v>14</v>
      </c>
      <c r="AK6">
        <f t="shared" ca="1" si="12"/>
        <v>15</v>
      </c>
      <c r="AL6">
        <f t="shared" ca="1" si="13"/>
        <v>1</v>
      </c>
      <c r="AM6">
        <f t="shared" ca="1" si="14"/>
        <v>1</v>
      </c>
      <c r="AN6">
        <f t="shared" ca="1" si="15"/>
        <v>6</v>
      </c>
      <c r="AO6">
        <f t="shared" ca="1" si="16"/>
        <v>5</v>
      </c>
      <c r="AP6">
        <f t="shared" ca="1" si="17"/>
        <v>4</v>
      </c>
    </row>
    <row r="7" spans="1:60" x14ac:dyDescent="0.3">
      <c r="B7" s="15" t="s">
        <v>30</v>
      </c>
      <c r="C7" s="62">
        <f>HLOOKUP(B7,Results!$S$71:$AO$75,4,FALSE)</f>
        <v>0.70499999999999996</v>
      </c>
      <c r="D7" s="63">
        <f>HLOOKUP(B7,Results!$S$71:$AO$75,5,FALSE)</f>
        <v>5</v>
      </c>
      <c r="F7" s="64">
        <f>SUMIF(Results!$F$3:$F$69,Categories!F$2,Results!$AH$3:$AH$69)</f>
        <v>18</v>
      </c>
      <c r="G7" s="64">
        <f>SUMIF(Results!$F$3:$F$69,Categories!G$2,Results!$AH$3:$AH$69)</f>
        <v>13</v>
      </c>
      <c r="H7" s="64">
        <f>SUMIF(Results!$F$3:$F$69,Categories!H$2,Results!$AH$3:$AH$69)</f>
        <v>5</v>
      </c>
      <c r="I7" s="64">
        <f>SUMIF(Results!$F$3:$F$69,Categories!I$2,Results!$AH$3:$AH$69)</f>
        <v>11</v>
      </c>
      <c r="J7" s="64">
        <f>SUMIF(Results!$F$3:$F$69,Categories!J$2,Results!$AH$3:$AH$69)</f>
        <v>8</v>
      </c>
      <c r="K7" s="64">
        <f>SUMIF(Results!$F$3:$F$69,Categories!K$2,Results!$AH$3:$AH$69)</f>
        <v>0</v>
      </c>
      <c r="L7" s="64">
        <f>SUMIF(Results!$F$3:$F$69,Categories!L$2,Results!$AH$3:$AH$69)</f>
        <v>2</v>
      </c>
      <c r="M7" s="64">
        <f>SUMIF(Results!$F$3:$F$69,Categories!M$2,Results!$AH$3:$AH$69)</f>
        <v>11.5</v>
      </c>
      <c r="N7" s="64">
        <f>SUMIF(Results!$F$3:$F$69,Categories!N$2,Results!$AH$3:$AH$69)</f>
        <v>2</v>
      </c>
      <c r="O7" s="64">
        <f>SUM(Results!$G$3:$G$22)</f>
        <v>22</v>
      </c>
      <c r="P7" s="64">
        <f>SUM(Results!$G$23:$G$29)</f>
        <v>13</v>
      </c>
      <c r="Q7" s="64">
        <f>SUM(Results!$G$30:$G$35)</f>
        <v>11</v>
      </c>
      <c r="R7" s="64">
        <f>SUM(Results!$G$36:$G$46)</f>
        <v>12</v>
      </c>
      <c r="S7" s="64">
        <f>SUM(Results!$G$47:$G$53)</f>
        <v>15</v>
      </c>
      <c r="T7" s="64">
        <f>SUM(Results!$G$54:$G$55)</f>
        <v>3</v>
      </c>
      <c r="U7" s="64">
        <f>SUM(Results!$G$56:$G$60)</f>
        <v>7</v>
      </c>
      <c r="V7" s="64">
        <f>SUM(Results!$G$61:$G$66)</f>
        <v>13</v>
      </c>
      <c r="W7" s="64">
        <f>SUM(Results!$G$67:$G$69)</f>
        <v>4</v>
      </c>
      <c r="X7" s="71">
        <f t="shared" si="0"/>
        <v>0.81818181818181823</v>
      </c>
      <c r="Y7" s="71">
        <f t="shared" si="1"/>
        <v>1</v>
      </c>
      <c r="Z7" s="71">
        <f t="shared" si="2"/>
        <v>0.45454545454545453</v>
      </c>
      <c r="AA7" s="71">
        <f t="shared" si="3"/>
        <v>0.91666666666666663</v>
      </c>
      <c r="AB7" s="71">
        <f t="shared" si="4"/>
        <v>0.53333333333333333</v>
      </c>
      <c r="AC7" s="71">
        <f t="shared" si="5"/>
        <v>0</v>
      </c>
      <c r="AD7" s="71">
        <f t="shared" si="6"/>
        <v>0.2857142857142857</v>
      </c>
      <c r="AE7" s="71">
        <f t="shared" si="7"/>
        <v>0.88461538461538458</v>
      </c>
      <c r="AF7" s="71">
        <f t="shared" si="8"/>
        <v>0.5</v>
      </c>
      <c r="AG7" s="64">
        <f>HLOOKUP(B7,Results!$S$71:$AO$75,3,FALSE)</f>
        <v>100</v>
      </c>
      <c r="AH7">
        <f t="shared" ca="1" si="9"/>
        <v>10</v>
      </c>
      <c r="AI7">
        <f t="shared" ca="1" si="10"/>
        <v>1</v>
      </c>
      <c r="AJ7">
        <f t="shared" ca="1" si="11"/>
        <v>11</v>
      </c>
      <c r="AK7">
        <f t="shared" ca="1" si="12"/>
        <v>3</v>
      </c>
      <c r="AL7">
        <f t="shared" ca="1" si="13"/>
        <v>10</v>
      </c>
      <c r="AM7">
        <f t="shared" ca="1" si="14"/>
        <v>19</v>
      </c>
      <c r="AN7">
        <f t="shared" ca="1" si="15"/>
        <v>15</v>
      </c>
      <c r="AO7">
        <f t="shared" ca="1" si="16"/>
        <v>1</v>
      </c>
      <c r="AP7">
        <f t="shared" ca="1" si="17"/>
        <v>8</v>
      </c>
    </row>
    <row r="8" spans="1:60" x14ac:dyDescent="0.3">
      <c r="B8" s="15" t="s">
        <v>12</v>
      </c>
      <c r="C8" s="62">
        <f>HLOOKUP(B8,Results!$S$71:$AO$75,4,FALSE)</f>
        <v>0.68</v>
      </c>
      <c r="D8" s="63">
        <f>HLOOKUP(B8,Results!$S$71:$AO$75,5,FALSE)</f>
        <v>6</v>
      </c>
      <c r="F8" s="64">
        <f>SUMIF(Results!$F$3:$F$69,Categories!F$2,Results!$Y$3:$Y$69)</f>
        <v>15.5</v>
      </c>
      <c r="G8" s="64">
        <f>SUMIF(Results!$F$3:$F$69,Categories!G$2,Results!$Y$3:$Y$69)</f>
        <v>7</v>
      </c>
      <c r="H8" s="64">
        <f>SUMIF(Results!$F$3:$F$69,Categories!H$2,Results!$Y$3:$Y$69)</f>
        <v>11</v>
      </c>
      <c r="I8" s="64">
        <f>SUMIF(Results!$F$3:$F$69,Categories!I$2,Results!$Y$3:$Y$69)</f>
        <v>12</v>
      </c>
      <c r="J8" s="64">
        <f>SUMIF(Results!$F$3:$F$69,Categories!J$2,Results!$Y$3:$Y$69)</f>
        <v>8</v>
      </c>
      <c r="K8" s="64">
        <f>SUMIF(Results!$F$3:$F$69,Categories!K$2,Results!$Y$3:$Y$69)</f>
        <v>1</v>
      </c>
      <c r="L8" s="64">
        <f>SUMIF(Results!$F$3:$F$69,Categories!L$2,Results!$Y$3:$Y$69)</f>
        <v>3</v>
      </c>
      <c r="M8" s="64">
        <f>SUMIF(Results!$F$3:$F$69,Categories!M$2,Results!$Y$3:$Y$69)</f>
        <v>6.5</v>
      </c>
      <c r="N8" s="64">
        <f>SUMIF(Results!$F$3:$F$69,Categories!N$2,Results!$Y$3:$Y$69)</f>
        <v>4</v>
      </c>
      <c r="O8" s="64">
        <f>SUM(Results!$G$3:$G$22)</f>
        <v>22</v>
      </c>
      <c r="P8" s="64">
        <f>SUM(Results!$G$23:$G$29)</f>
        <v>13</v>
      </c>
      <c r="Q8" s="64">
        <f>SUM(Results!$G$30:$G$35)</f>
        <v>11</v>
      </c>
      <c r="R8" s="64">
        <f>SUM(Results!$G$36:$G$46)</f>
        <v>12</v>
      </c>
      <c r="S8" s="64">
        <f>SUM(Results!$G$47:$G$53)</f>
        <v>15</v>
      </c>
      <c r="T8" s="64">
        <f>SUM(Results!$G$54:$G$55)</f>
        <v>3</v>
      </c>
      <c r="U8" s="64">
        <f>SUM(Results!$G$56:$G$60)</f>
        <v>7</v>
      </c>
      <c r="V8" s="64">
        <f>SUM(Results!$G$61:$G$66)</f>
        <v>13</v>
      </c>
      <c r="W8" s="64">
        <f>SUM(Results!$G$67:$G$69)</f>
        <v>4</v>
      </c>
      <c r="X8" s="71">
        <f t="shared" si="0"/>
        <v>0.70454545454545459</v>
      </c>
      <c r="Y8" s="71">
        <f t="shared" si="1"/>
        <v>0.53846153846153844</v>
      </c>
      <c r="Z8" s="71">
        <f t="shared" si="2"/>
        <v>1</v>
      </c>
      <c r="AA8" s="71">
        <f t="shared" si="3"/>
        <v>1</v>
      </c>
      <c r="AB8" s="71">
        <f t="shared" si="4"/>
        <v>0.53333333333333333</v>
      </c>
      <c r="AC8" s="71">
        <f t="shared" si="5"/>
        <v>0.33333333333333331</v>
      </c>
      <c r="AD8" s="71">
        <f t="shared" si="6"/>
        <v>0.42857142857142855</v>
      </c>
      <c r="AE8" s="71">
        <f t="shared" si="7"/>
        <v>0.5</v>
      </c>
      <c r="AF8" s="71">
        <f t="shared" si="8"/>
        <v>1</v>
      </c>
      <c r="AG8" s="64">
        <f>HLOOKUP(B8,Results!$S$71:$AO$75,3,FALSE)</f>
        <v>100</v>
      </c>
      <c r="AH8">
        <f t="shared" ca="1" si="9"/>
        <v>19</v>
      </c>
      <c r="AI8">
        <f t="shared" ca="1" si="10"/>
        <v>14</v>
      </c>
      <c r="AJ8">
        <f t="shared" ca="1" si="11"/>
        <v>1</v>
      </c>
      <c r="AK8">
        <f t="shared" ca="1" si="12"/>
        <v>1</v>
      </c>
      <c r="AL8">
        <f t="shared" ca="1" si="13"/>
        <v>10</v>
      </c>
      <c r="AM8">
        <f t="shared" ca="1" si="14"/>
        <v>18</v>
      </c>
      <c r="AN8">
        <f t="shared" ca="1" si="15"/>
        <v>13</v>
      </c>
      <c r="AO8">
        <f t="shared" ca="1" si="16"/>
        <v>10</v>
      </c>
      <c r="AP8">
        <f t="shared" ca="1" si="17"/>
        <v>1</v>
      </c>
    </row>
    <row r="9" spans="1:60" x14ac:dyDescent="0.3">
      <c r="B9" s="15" t="s">
        <v>32</v>
      </c>
      <c r="C9" s="62">
        <f>HLOOKUP(B9,Results!$S$71:$AO$75,4,FALSE)</f>
        <v>0.66</v>
      </c>
      <c r="D9" s="63">
        <f>HLOOKUP(B9,Results!$S$71:$AO$75,5,FALSE)</f>
        <v>7</v>
      </c>
      <c r="F9" s="64">
        <f>SUMIF(Results!$F$3:$F$69,Categories!F$2,Results!$AI$3:$AI$69)</f>
        <v>20</v>
      </c>
      <c r="G9" s="64">
        <f>SUMIF(Results!$F$3:$F$69,Categories!G$2,Results!$AI$3:$AI$69)</f>
        <v>7</v>
      </c>
      <c r="H9" s="64">
        <f>SUMIF(Results!$F$3:$F$69,Categories!H$2,Results!$AI$3:$AI$69)</f>
        <v>4.5</v>
      </c>
      <c r="I9" s="64">
        <f>SUMIF(Results!$F$3:$F$69,Categories!I$2,Results!$AI$3:$AI$69)</f>
        <v>11</v>
      </c>
      <c r="J9" s="64">
        <f>SUMIF(Results!$F$3:$F$69,Categories!J$2,Results!$AI$3:$AI$69)</f>
        <v>10</v>
      </c>
      <c r="K9" s="64">
        <f>SUMIF(Results!$F$3:$F$69,Categories!K$2,Results!$AI$3:$AI$69)</f>
        <v>3</v>
      </c>
      <c r="L9" s="64">
        <f>SUMIF(Results!$F$3:$F$69,Categories!L$2,Results!$AI$3:$AI$69)</f>
        <v>2</v>
      </c>
      <c r="M9" s="64">
        <f>SUMIF(Results!$F$3:$F$69,Categories!M$2,Results!$AI$3:$AI$69)</f>
        <v>6.5</v>
      </c>
      <c r="N9" s="64">
        <f>SUMIF(Results!$F$3:$F$69,Categories!N$2,Results!$AI$3:$AI$69)</f>
        <v>2</v>
      </c>
      <c r="O9" s="64">
        <f>SUM(Results!$G$3:$G$22)</f>
        <v>22</v>
      </c>
      <c r="P9" s="64">
        <f>SUM(Results!$G$23:$G$29)</f>
        <v>13</v>
      </c>
      <c r="Q9" s="64">
        <f>SUM(Results!$G$30:$G$35)</f>
        <v>11</v>
      </c>
      <c r="R9" s="64">
        <f>SUM(Results!$G$36:$G$46)</f>
        <v>12</v>
      </c>
      <c r="S9" s="64">
        <f>SUM(Results!$G$47:$G$53)</f>
        <v>15</v>
      </c>
      <c r="T9" s="64">
        <f>SUM(Results!$G$54:$G$55)</f>
        <v>3</v>
      </c>
      <c r="U9" s="64">
        <f>SUM(Results!$G$56:$G$60)</f>
        <v>7</v>
      </c>
      <c r="V9" s="64">
        <f>SUM(Results!$G$61:$G$66)</f>
        <v>13</v>
      </c>
      <c r="W9" s="64">
        <f>SUM(Results!$G$67:$G$69)</f>
        <v>4</v>
      </c>
      <c r="X9" s="71">
        <f t="shared" si="0"/>
        <v>0.90909090909090906</v>
      </c>
      <c r="Y9" s="71">
        <f t="shared" si="1"/>
        <v>0.53846153846153844</v>
      </c>
      <c r="Z9" s="71">
        <f t="shared" si="2"/>
        <v>0.40909090909090912</v>
      </c>
      <c r="AA9" s="71">
        <f t="shared" si="3"/>
        <v>0.91666666666666663</v>
      </c>
      <c r="AB9" s="71">
        <f t="shared" si="4"/>
        <v>0.66666666666666663</v>
      </c>
      <c r="AC9" s="71">
        <f t="shared" si="5"/>
        <v>1</v>
      </c>
      <c r="AD9" s="71">
        <f t="shared" si="6"/>
        <v>0.2857142857142857</v>
      </c>
      <c r="AE9" s="71">
        <f t="shared" si="7"/>
        <v>0.5</v>
      </c>
      <c r="AF9" s="71">
        <f t="shared" si="8"/>
        <v>0.5</v>
      </c>
      <c r="AG9" s="64">
        <f>HLOOKUP(B9,Results!$S$71:$AO$75,3,FALSE)</f>
        <v>100</v>
      </c>
      <c r="AH9">
        <f t="shared" ca="1" si="9"/>
        <v>2</v>
      </c>
      <c r="AI9">
        <f t="shared" ca="1" si="10"/>
        <v>14</v>
      </c>
      <c r="AJ9">
        <f t="shared" ca="1" si="11"/>
        <v>12</v>
      </c>
      <c r="AK9">
        <f t="shared" ca="1" si="12"/>
        <v>3</v>
      </c>
      <c r="AL9">
        <f t="shared" ca="1" si="13"/>
        <v>9</v>
      </c>
      <c r="AM9">
        <f t="shared" ca="1" si="14"/>
        <v>1</v>
      </c>
      <c r="AN9">
        <f t="shared" ca="1" si="15"/>
        <v>15</v>
      </c>
      <c r="AO9">
        <f t="shared" ca="1" si="16"/>
        <v>10</v>
      </c>
      <c r="AP9">
        <f t="shared" ca="1" si="17"/>
        <v>8</v>
      </c>
    </row>
    <row r="10" spans="1:60" x14ac:dyDescent="0.3">
      <c r="B10" s="15" t="s">
        <v>44</v>
      </c>
      <c r="C10" s="62">
        <f>HLOOKUP(B10,Results!$S$71:$AO$75,4,FALSE)</f>
        <v>0.65500000000000003</v>
      </c>
      <c r="D10" s="63">
        <f>HLOOKUP(B10,Results!$S$71:$AO$75,5,FALSE)</f>
        <v>8</v>
      </c>
      <c r="F10" s="64">
        <f>SUMIF(Results!$F$3:$F$69,Categories!F$2,Results!$AO$3:$AO$69)</f>
        <v>20</v>
      </c>
      <c r="G10" s="64">
        <f>SUMIF(Results!$F$3:$F$69,Categories!G$2,Results!$AO$3:$AO$69)</f>
        <v>8</v>
      </c>
      <c r="H10" s="64">
        <f>SUMIF(Results!$F$3:$F$69,Categories!H$2,Results!$AO$3:$AO$69)</f>
        <v>1</v>
      </c>
      <c r="I10" s="64">
        <f>SUMIF(Results!$F$3:$F$69,Categories!I$2,Results!$AO$3:$AO$69)</f>
        <v>11</v>
      </c>
      <c r="J10" s="64">
        <f>SUMIF(Results!$F$3:$F$69,Categories!J$2,Results!$AO$3:$AO$69)</f>
        <v>12</v>
      </c>
      <c r="K10" s="64">
        <f>SUMIF(Results!$F$3:$F$69,Categories!K$2,Results!$AO$3:$AO$69)</f>
        <v>3</v>
      </c>
      <c r="L10" s="64">
        <f>SUMIF(Results!$F$3:$F$69,Categories!L$2,Results!$AO$3:$AO$69)</f>
        <v>4</v>
      </c>
      <c r="M10" s="64">
        <f>SUMIF(Results!$F$3:$F$69,Categories!M$2,Results!$AO$3:$AO$69)</f>
        <v>4.5</v>
      </c>
      <c r="N10" s="64">
        <f>SUMIF(Results!$F$3:$F$69,Categories!N$2,Results!$AO$3:$AO$69)</f>
        <v>2</v>
      </c>
      <c r="O10" s="64">
        <f>SUM(Results!$G$3:$G$22)</f>
        <v>22</v>
      </c>
      <c r="P10" s="64">
        <f>SUM(Results!$G$23:$G$29)</f>
        <v>13</v>
      </c>
      <c r="Q10" s="64">
        <f>SUM(Results!$G$30:$G$35)</f>
        <v>11</v>
      </c>
      <c r="R10" s="64">
        <f>SUM(Results!$G$36:$G$46)</f>
        <v>12</v>
      </c>
      <c r="S10" s="64">
        <f>SUM(Results!$G$47:$G$53)</f>
        <v>15</v>
      </c>
      <c r="T10" s="64">
        <f>SUM(Results!$G$54:$G$55)</f>
        <v>3</v>
      </c>
      <c r="U10" s="64">
        <f>SUM(Results!$G$56:$G$60)</f>
        <v>7</v>
      </c>
      <c r="V10" s="64">
        <f>SUM(Results!$G$61:$G$66)</f>
        <v>13</v>
      </c>
      <c r="W10" s="64">
        <f>SUM(Results!$G$67:$G$69)</f>
        <v>4</v>
      </c>
      <c r="X10" s="71">
        <f t="shared" si="0"/>
        <v>0.90909090909090906</v>
      </c>
      <c r="Y10" s="71">
        <f t="shared" si="1"/>
        <v>0.61538461538461542</v>
      </c>
      <c r="Z10" s="71">
        <f t="shared" si="2"/>
        <v>9.0909090909090912E-2</v>
      </c>
      <c r="AA10" s="71">
        <f t="shared" si="3"/>
        <v>0.91666666666666663</v>
      </c>
      <c r="AB10" s="71">
        <f t="shared" si="4"/>
        <v>0.8</v>
      </c>
      <c r="AC10" s="71">
        <f t="shared" si="5"/>
        <v>1</v>
      </c>
      <c r="AD10" s="71">
        <f t="shared" si="6"/>
        <v>0.5714285714285714</v>
      </c>
      <c r="AE10" s="71">
        <f t="shared" si="7"/>
        <v>0.34615384615384615</v>
      </c>
      <c r="AF10" s="71">
        <f t="shared" si="8"/>
        <v>0.5</v>
      </c>
      <c r="AG10" s="64">
        <f>HLOOKUP(B10,Results!$S$71:$AO$75,3,FALSE)</f>
        <v>100</v>
      </c>
      <c r="AH10">
        <f t="shared" ca="1" si="9"/>
        <v>2</v>
      </c>
      <c r="AI10">
        <f t="shared" ca="1" si="10"/>
        <v>10</v>
      </c>
      <c r="AJ10">
        <f t="shared" ca="1" si="11"/>
        <v>15</v>
      </c>
      <c r="AK10">
        <f t="shared" ca="1" si="12"/>
        <v>3</v>
      </c>
      <c r="AL10">
        <f t="shared" ca="1" si="13"/>
        <v>4</v>
      </c>
      <c r="AM10">
        <f t="shared" ca="1" si="14"/>
        <v>1</v>
      </c>
      <c r="AN10">
        <f t="shared" ca="1" si="15"/>
        <v>8</v>
      </c>
      <c r="AO10">
        <f t="shared" ca="1" si="16"/>
        <v>16</v>
      </c>
      <c r="AP10">
        <f t="shared" ca="1" si="17"/>
        <v>8</v>
      </c>
    </row>
    <row r="11" spans="1:60" x14ac:dyDescent="0.3">
      <c r="B11" s="15" t="s">
        <v>20</v>
      </c>
      <c r="C11" s="62">
        <f>HLOOKUP(B11,Results!$S$71:$AO$75,4,FALSE)</f>
        <v>0.64</v>
      </c>
      <c r="D11" s="63">
        <f>HLOOKUP(B11,Results!$S$71:$AO$75,5,FALSE)</f>
        <v>9</v>
      </c>
      <c r="F11" s="64">
        <f>SUMIF(Results!$F$3:$F$69,Categories!F$2,Results!$AC$3:$AC$69)</f>
        <v>18</v>
      </c>
      <c r="G11" s="64">
        <f>SUMIF(Results!$F$3:$F$69,Categories!G$2,Results!$AC$3:$AC$69)</f>
        <v>4</v>
      </c>
      <c r="H11" s="64">
        <f>SUMIF(Results!$F$3:$F$69,Categories!H$2,Results!$AC$3:$AC$69)</f>
        <v>9</v>
      </c>
      <c r="I11" s="64">
        <f>SUMIF(Results!$F$3:$F$69,Categories!I$2,Results!$AC$3:$AC$69)</f>
        <v>4</v>
      </c>
      <c r="J11" s="64">
        <f>SUMIF(Results!$F$3:$F$69,Categories!J$2,Results!$AC$3:$AC$69)</f>
        <v>14</v>
      </c>
      <c r="K11" s="64">
        <f>SUMIF(Results!$F$3:$F$69,Categories!K$2,Results!$AC$3:$AC$69)</f>
        <v>2</v>
      </c>
      <c r="L11" s="64">
        <f>SUMIF(Results!$F$3:$F$69,Categories!L$2,Results!$AC$3:$AC$69)</f>
        <v>4</v>
      </c>
      <c r="M11" s="64">
        <f>SUMIF(Results!$F$3:$F$69,Categories!M$2,Results!$AC$3:$AC$69)</f>
        <v>7</v>
      </c>
      <c r="N11" s="64">
        <f>SUMIF(Results!$F$3:$F$69,Categories!N$2,Results!$AC$3:$AC$69)</f>
        <v>2</v>
      </c>
      <c r="O11" s="64">
        <f>SUM(Results!$G$3:$G$22)</f>
        <v>22</v>
      </c>
      <c r="P11" s="64">
        <f>SUM(Results!$G$23:$G$29)</f>
        <v>13</v>
      </c>
      <c r="Q11" s="64">
        <f>SUM(Results!$G$30:$G$35)</f>
        <v>11</v>
      </c>
      <c r="R11" s="64">
        <f>SUM(Results!$G$36:$G$46)</f>
        <v>12</v>
      </c>
      <c r="S11" s="64">
        <f>SUM(Results!$G$47:$G$53)</f>
        <v>15</v>
      </c>
      <c r="T11" s="64">
        <f>SUM(Results!$G$54:$G$55)</f>
        <v>3</v>
      </c>
      <c r="U11" s="64">
        <f>SUM(Results!$G$56:$G$60)</f>
        <v>7</v>
      </c>
      <c r="V11" s="64">
        <f>SUM(Results!$G$61:$G$66)</f>
        <v>13</v>
      </c>
      <c r="W11" s="64">
        <f>SUM(Results!$G$67:$G$69)</f>
        <v>4</v>
      </c>
      <c r="X11" s="71">
        <f t="shared" si="0"/>
        <v>0.81818181818181823</v>
      </c>
      <c r="Y11" s="71">
        <f t="shared" si="1"/>
        <v>0.30769230769230771</v>
      </c>
      <c r="Z11" s="71">
        <f t="shared" si="2"/>
        <v>0.81818181818181823</v>
      </c>
      <c r="AA11" s="71">
        <f t="shared" si="3"/>
        <v>0.33333333333333331</v>
      </c>
      <c r="AB11" s="71">
        <f t="shared" si="4"/>
        <v>0.93333333333333335</v>
      </c>
      <c r="AC11" s="71">
        <f t="shared" si="5"/>
        <v>0.66666666666666663</v>
      </c>
      <c r="AD11" s="71">
        <f t="shared" si="6"/>
        <v>0.5714285714285714</v>
      </c>
      <c r="AE11" s="71">
        <f t="shared" si="7"/>
        <v>0.53846153846153844</v>
      </c>
      <c r="AF11" s="71">
        <f t="shared" si="8"/>
        <v>0.5</v>
      </c>
      <c r="AG11" s="64">
        <f>HLOOKUP(B11,Results!$S$71:$AO$75,3,FALSE)</f>
        <v>100</v>
      </c>
      <c r="AH11">
        <f t="shared" ca="1" si="9"/>
        <v>10</v>
      </c>
      <c r="AI11">
        <f t="shared" ca="1" si="10"/>
        <v>21</v>
      </c>
      <c r="AJ11">
        <f t="shared" ca="1" si="11"/>
        <v>8</v>
      </c>
      <c r="AK11">
        <f t="shared" ca="1" si="12"/>
        <v>19</v>
      </c>
      <c r="AL11">
        <f t="shared" ca="1" si="13"/>
        <v>2</v>
      </c>
      <c r="AM11">
        <f t="shared" ca="1" si="14"/>
        <v>9</v>
      </c>
      <c r="AN11">
        <f t="shared" ca="1" si="15"/>
        <v>8</v>
      </c>
      <c r="AO11">
        <f t="shared" ca="1" si="16"/>
        <v>8</v>
      </c>
      <c r="AP11">
        <f t="shared" ca="1" si="17"/>
        <v>8</v>
      </c>
    </row>
    <row r="12" spans="1:60" x14ac:dyDescent="0.3">
      <c r="B12" s="15" t="s">
        <v>24</v>
      </c>
      <c r="C12" s="62">
        <f>HLOOKUP(B12,Results!$S$71:$AO$75,4,FALSE)</f>
        <v>0.64</v>
      </c>
      <c r="D12" s="63">
        <f>HLOOKUP(B12,Results!$S$71:$AO$75,5,FALSE)</f>
        <v>9</v>
      </c>
      <c r="F12" s="64">
        <f>SUMIF(Results!$F$3:$F$69,Categories!F$2,Results!$AE$3:$AE$69)</f>
        <v>18.5</v>
      </c>
      <c r="G12" s="64">
        <f>SUMIF(Results!$F$3:$F$69,Categories!G$2,Results!$AE$3:$AE$69)</f>
        <v>7</v>
      </c>
      <c r="H12" s="64">
        <f>SUMIF(Results!$F$3:$F$69,Categories!H$2,Results!$AE$3:$AE$69)</f>
        <v>11</v>
      </c>
      <c r="I12" s="64">
        <f>SUMIF(Results!$F$3:$F$69,Categories!I$2,Results!$AE$3:$AE$69)</f>
        <v>11</v>
      </c>
      <c r="J12" s="64">
        <f>SUMIF(Results!$F$3:$F$69,Categories!J$2,Results!$AE$3:$AE$69)</f>
        <v>8</v>
      </c>
      <c r="K12" s="64">
        <f>SUMIF(Results!$F$3:$F$69,Categories!K$2,Results!$AE$3:$AE$69)</f>
        <v>2</v>
      </c>
      <c r="L12" s="64">
        <f>SUMIF(Results!$F$3:$F$69,Categories!L$2,Results!$AE$3:$AE$69)</f>
        <v>1</v>
      </c>
      <c r="M12" s="64">
        <f>SUMIF(Results!$F$3:$F$69,Categories!M$2,Results!$AE$3:$AE$69)</f>
        <v>2</v>
      </c>
      <c r="N12" s="64">
        <f>SUMIF(Results!$F$3:$F$69,Categories!N$2,Results!$AE$3:$AE$69)</f>
        <v>3.5</v>
      </c>
      <c r="O12" s="64">
        <f>SUM(Results!$G$3:$G$22)</f>
        <v>22</v>
      </c>
      <c r="P12" s="64">
        <f>SUM(Results!$G$23:$G$29)</f>
        <v>13</v>
      </c>
      <c r="Q12" s="64">
        <f>SUM(Results!$G$30:$G$35)</f>
        <v>11</v>
      </c>
      <c r="R12" s="64">
        <f>SUM(Results!$G$36:$G$46)</f>
        <v>12</v>
      </c>
      <c r="S12" s="64">
        <f>SUM(Results!$G$47:$G$53)</f>
        <v>15</v>
      </c>
      <c r="T12" s="64">
        <f>SUM(Results!$G$54:$G$55)</f>
        <v>3</v>
      </c>
      <c r="U12" s="64">
        <f>SUM(Results!$G$56:$G$60)</f>
        <v>7</v>
      </c>
      <c r="V12" s="64">
        <f>SUM(Results!$G$61:$G$66)</f>
        <v>13</v>
      </c>
      <c r="W12" s="64">
        <f>SUM(Results!$G$67:$G$69)</f>
        <v>4</v>
      </c>
      <c r="X12" s="71">
        <f t="shared" si="0"/>
        <v>0.84090909090909094</v>
      </c>
      <c r="Y12" s="71">
        <f t="shared" si="1"/>
        <v>0.53846153846153844</v>
      </c>
      <c r="Z12" s="71">
        <f t="shared" si="2"/>
        <v>1</v>
      </c>
      <c r="AA12" s="71">
        <f t="shared" si="3"/>
        <v>0.91666666666666663</v>
      </c>
      <c r="AB12" s="71">
        <f t="shared" si="4"/>
        <v>0.53333333333333333</v>
      </c>
      <c r="AC12" s="71">
        <f t="shared" si="5"/>
        <v>0.66666666666666663</v>
      </c>
      <c r="AD12" s="71">
        <f t="shared" si="6"/>
        <v>0.14285714285714285</v>
      </c>
      <c r="AE12" s="71">
        <f t="shared" si="7"/>
        <v>0.15384615384615385</v>
      </c>
      <c r="AF12" s="71">
        <f t="shared" si="8"/>
        <v>0.875</v>
      </c>
      <c r="AG12" s="64">
        <f>HLOOKUP(B12,Results!$S$71:$AO$75,3,FALSE)</f>
        <v>100</v>
      </c>
      <c r="AH12">
        <f t="shared" ca="1" si="9"/>
        <v>9</v>
      </c>
      <c r="AI12">
        <f t="shared" ca="1" si="10"/>
        <v>14</v>
      </c>
      <c r="AJ12">
        <f t="shared" ca="1" si="11"/>
        <v>1</v>
      </c>
      <c r="AK12">
        <f t="shared" ca="1" si="12"/>
        <v>3</v>
      </c>
      <c r="AL12">
        <f t="shared" ca="1" si="13"/>
        <v>10</v>
      </c>
      <c r="AM12">
        <f t="shared" ca="1" si="14"/>
        <v>9</v>
      </c>
      <c r="AN12">
        <f t="shared" ca="1" si="15"/>
        <v>19</v>
      </c>
      <c r="AO12">
        <f t="shared" ca="1" si="16"/>
        <v>19</v>
      </c>
      <c r="AP12">
        <f t="shared" ca="1" si="17"/>
        <v>3</v>
      </c>
    </row>
    <row r="13" spans="1:60" x14ac:dyDescent="0.3">
      <c r="B13" s="15" t="s">
        <v>14</v>
      </c>
      <c r="C13" s="62">
        <f>HLOOKUP(B13,Results!$S$71:$AO$75,4,FALSE)</f>
        <v>0.63</v>
      </c>
      <c r="D13" s="63">
        <f>HLOOKUP(B13,Results!$S$71:$AO$75,5,FALSE)</f>
        <v>11</v>
      </c>
      <c r="F13" s="64">
        <f>SUMIF(Results!$F$3:$F$69,Categories!F$2,Results!$Z$3:$Z$69)</f>
        <v>21</v>
      </c>
      <c r="G13" s="64">
        <f>SUMIF(Results!$F$3:$F$69,Categories!G$2,Results!$Z$3:$Z$69)</f>
        <v>8</v>
      </c>
      <c r="H13" s="64">
        <f>SUMIF(Results!$F$3:$F$69,Categories!H$2,Results!$Z$3:$Z$69)</f>
        <v>0</v>
      </c>
      <c r="I13" s="64">
        <f>SUMIF(Results!$F$3:$F$69,Categories!I$2,Results!$Z$3:$Z$69)</f>
        <v>11</v>
      </c>
      <c r="J13" s="64">
        <f>SUMIF(Results!$F$3:$F$69,Categories!J$2,Results!$Z$3:$Z$69)</f>
        <v>12</v>
      </c>
      <c r="K13" s="64">
        <f>SUMIF(Results!$F$3:$F$69,Categories!K$2,Results!$Z$3:$Z$69)</f>
        <v>2</v>
      </c>
      <c r="L13" s="64">
        <f>SUMIF(Results!$F$3:$F$69,Categories!L$2,Results!$Z$3:$Z$69)</f>
        <v>0</v>
      </c>
      <c r="M13" s="64">
        <f>SUMIF(Results!$F$3:$F$69,Categories!M$2,Results!$Z$3:$Z$69)</f>
        <v>7</v>
      </c>
      <c r="N13" s="64">
        <f>SUMIF(Results!$F$3:$F$69,Categories!N$2,Results!$Z$3:$Z$69)</f>
        <v>2</v>
      </c>
      <c r="O13" s="64">
        <f>SUM(Results!$G$3:$G$22)</f>
        <v>22</v>
      </c>
      <c r="P13" s="64">
        <f>SUM(Results!$G$23:$G$29)</f>
        <v>13</v>
      </c>
      <c r="Q13" s="64">
        <f>SUM(Results!$G$30:$G$35)</f>
        <v>11</v>
      </c>
      <c r="R13" s="64">
        <f>SUM(Results!$G$36:$G$46)</f>
        <v>12</v>
      </c>
      <c r="S13" s="64">
        <f>SUM(Results!$G$47:$G$53)</f>
        <v>15</v>
      </c>
      <c r="T13" s="64">
        <f>SUM(Results!$G$54:$G$55)</f>
        <v>3</v>
      </c>
      <c r="U13" s="64">
        <f>SUM(Results!$G$56:$G$60)</f>
        <v>7</v>
      </c>
      <c r="V13" s="64">
        <f>SUM(Results!$G$61:$G$66)</f>
        <v>13</v>
      </c>
      <c r="W13" s="64">
        <f>SUM(Results!$G$67:$G$69)</f>
        <v>4</v>
      </c>
      <c r="X13" s="71">
        <f t="shared" si="0"/>
        <v>0.95454545454545459</v>
      </c>
      <c r="Y13" s="71">
        <f t="shared" si="1"/>
        <v>0.61538461538461542</v>
      </c>
      <c r="Z13" s="71">
        <f t="shared" si="2"/>
        <v>0</v>
      </c>
      <c r="AA13" s="71">
        <f t="shared" si="3"/>
        <v>0.91666666666666663</v>
      </c>
      <c r="AB13" s="71">
        <f t="shared" si="4"/>
        <v>0.8</v>
      </c>
      <c r="AC13" s="71">
        <f t="shared" si="5"/>
        <v>0.66666666666666663</v>
      </c>
      <c r="AD13" s="71">
        <f t="shared" si="6"/>
        <v>0</v>
      </c>
      <c r="AE13" s="71">
        <f t="shared" si="7"/>
        <v>0.53846153846153844</v>
      </c>
      <c r="AF13" s="71">
        <f t="shared" si="8"/>
        <v>0.5</v>
      </c>
      <c r="AG13" s="64">
        <f>HLOOKUP(B13,Results!$S$71:$AO$75,3,FALSE)</f>
        <v>100</v>
      </c>
      <c r="AH13">
        <f t="shared" ca="1" si="9"/>
        <v>1</v>
      </c>
      <c r="AI13">
        <f t="shared" ca="1" si="10"/>
        <v>10</v>
      </c>
      <c r="AJ13">
        <f t="shared" ca="1" si="11"/>
        <v>18</v>
      </c>
      <c r="AK13">
        <f t="shared" ca="1" si="12"/>
        <v>3</v>
      </c>
      <c r="AL13">
        <f t="shared" ca="1" si="13"/>
        <v>4</v>
      </c>
      <c r="AM13">
        <f t="shared" ca="1" si="14"/>
        <v>9</v>
      </c>
      <c r="AN13">
        <f t="shared" ca="1" si="15"/>
        <v>22</v>
      </c>
      <c r="AO13">
        <f t="shared" ca="1" si="16"/>
        <v>8</v>
      </c>
      <c r="AP13">
        <f t="shared" ca="1" si="17"/>
        <v>8</v>
      </c>
    </row>
    <row r="14" spans="1:60" x14ac:dyDescent="0.3">
      <c r="B14" s="15" t="s">
        <v>36</v>
      </c>
      <c r="C14" s="62">
        <f>HLOOKUP(B14,Results!$S$71:$AO$75,4,FALSE)</f>
        <v>0.63</v>
      </c>
      <c r="D14" s="63">
        <f>HLOOKUP(B14,Results!$S$71:$AO$75,5,FALSE)</f>
        <v>11</v>
      </c>
      <c r="F14" s="64">
        <f>SUMIF(Results!$F$3:$F$69,Categories!F$2,Results!$AK$3:$AK$69)</f>
        <v>18</v>
      </c>
      <c r="G14" s="64">
        <f>SUMIF(Results!$F$3:$F$69,Categories!G$2,Results!$AK$3:$AK$69)</f>
        <v>9</v>
      </c>
      <c r="H14" s="64">
        <f>SUMIF(Results!$F$3:$F$69,Categories!H$2,Results!$AK$3:$AK$69)</f>
        <v>1</v>
      </c>
      <c r="I14" s="64">
        <f>SUMIF(Results!$F$3:$F$69,Categories!I$2,Results!$AK$3:$AK$69)</f>
        <v>10</v>
      </c>
      <c r="J14" s="64">
        <f>SUMIF(Results!$F$3:$F$69,Categories!J$2,Results!$AK$3:$AK$69)</f>
        <v>8</v>
      </c>
      <c r="K14" s="64">
        <f>SUMIF(Results!$F$3:$F$69,Categories!K$2,Results!$AK$3:$AK$69)</f>
        <v>3</v>
      </c>
      <c r="L14" s="64">
        <f>SUMIF(Results!$F$3:$F$69,Categories!L$2,Results!$AK$3:$AK$69)</f>
        <v>7</v>
      </c>
      <c r="M14" s="64">
        <f>SUMIF(Results!$F$3:$F$69,Categories!M$2,Results!$AK$3:$AK$69)</f>
        <v>5</v>
      </c>
      <c r="N14" s="64">
        <f>SUMIF(Results!$F$3:$F$69,Categories!N$2,Results!$AK$3:$AK$69)</f>
        <v>2</v>
      </c>
      <c r="O14" s="64">
        <f>SUM(Results!$G$3:$G$22)</f>
        <v>22</v>
      </c>
      <c r="P14" s="64">
        <f>SUM(Results!$G$23:$G$29)</f>
        <v>13</v>
      </c>
      <c r="Q14" s="64">
        <f>SUM(Results!$G$30:$G$35)</f>
        <v>11</v>
      </c>
      <c r="R14" s="64">
        <f>SUM(Results!$G$36:$G$46)</f>
        <v>12</v>
      </c>
      <c r="S14" s="64">
        <f>SUM(Results!$G$47:$G$53)</f>
        <v>15</v>
      </c>
      <c r="T14" s="64">
        <f>SUM(Results!$G$54:$G$55)</f>
        <v>3</v>
      </c>
      <c r="U14" s="64">
        <f>SUM(Results!$G$56:$G$60)</f>
        <v>7</v>
      </c>
      <c r="V14" s="64">
        <f>SUM(Results!$G$61:$G$66)</f>
        <v>13</v>
      </c>
      <c r="W14" s="64">
        <f>SUM(Results!$G$67:$G$69)</f>
        <v>4</v>
      </c>
      <c r="X14" s="71">
        <f t="shared" si="0"/>
        <v>0.81818181818181823</v>
      </c>
      <c r="Y14" s="71">
        <f t="shared" si="1"/>
        <v>0.69230769230769229</v>
      </c>
      <c r="Z14" s="71">
        <f t="shared" si="2"/>
        <v>9.0909090909090912E-2</v>
      </c>
      <c r="AA14" s="71">
        <f t="shared" si="3"/>
        <v>0.83333333333333337</v>
      </c>
      <c r="AB14" s="71">
        <f t="shared" si="4"/>
        <v>0.53333333333333333</v>
      </c>
      <c r="AC14" s="71">
        <f t="shared" si="5"/>
        <v>1</v>
      </c>
      <c r="AD14" s="71">
        <f t="shared" si="6"/>
        <v>1</v>
      </c>
      <c r="AE14" s="71">
        <f t="shared" si="7"/>
        <v>0.38461538461538464</v>
      </c>
      <c r="AF14" s="71">
        <f t="shared" si="8"/>
        <v>0.5</v>
      </c>
      <c r="AG14" s="64">
        <f>HLOOKUP(B14,Results!$S$71:$AO$75,3,FALSE)</f>
        <v>100</v>
      </c>
      <c r="AH14">
        <f t="shared" ca="1" si="9"/>
        <v>10</v>
      </c>
      <c r="AI14">
        <f t="shared" ca="1" si="10"/>
        <v>8</v>
      </c>
      <c r="AJ14">
        <f t="shared" ca="1" si="11"/>
        <v>15</v>
      </c>
      <c r="AK14">
        <f t="shared" ca="1" si="12"/>
        <v>9</v>
      </c>
      <c r="AL14">
        <f t="shared" ca="1" si="13"/>
        <v>10</v>
      </c>
      <c r="AM14">
        <f t="shared" ca="1" si="14"/>
        <v>1</v>
      </c>
      <c r="AN14">
        <f t="shared" ca="1" si="15"/>
        <v>1</v>
      </c>
      <c r="AO14">
        <f t="shared" ca="1" si="16"/>
        <v>12</v>
      </c>
      <c r="AP14">
        <f t="shared" ca="1" si="17"/>
        <v>8</v>
      </c>
    </row>
    <row r="15" spans="1:60" x14ac:dyDescent="0.3">
      <c r="B15" s="15" t="s">
        <v>34</v>
      </c>
      <c r="C15" s="62">
        <f>HLOOKUP(B15,Results!$S$71:$AO$75,4,FALSE)</f>
        <v>0.61</v>
      </c>
      <c r="D15" s="63">
        <f>HLOOKUP(B15,Results!$S$71:$AO$75,5,FALSE)</f>
        <v>13</v>
      </c>
      <c r="F15" s="64">
        <f>SUMIF(Results!$F$3:$F$69,Categories!F$2,Results!$AJ$3:$AJ$69)</f>
        <v>16.5</v>
      </c>
      <c r="G15" s="64">
        <f>SUMIF(Results!$F$3:$F$69,Categories!G$2,Results!$AJ$3:$AJ$69)</f>
        <v>13</v>
      </c>
      <c r="H15" s="64">
        <f>SUMIF(Results!$F$3:$F$69,Categories!H$2,Results!$AJ$3:$AJ$69)</f>
        <v>4</v>
      </c>
      <c r="I15" s="64">
        <f>SUMIF(Results!$F$3:$F$69,Categories!I$2,Results!$AJ$3:$AJ$69)</f>
        <v>7</v>
      </c>
      <c r="J15" s="64">
        <f>SUMIF(Results!$F$3:$F$69,Categories!J$2,Results!$AJ$3:$AJ$69)</f>
        <v>6</v>
      </c>
      <c r="K15" s="64">
        <f>SUMIF(Results!$F$3:$F$69,Categories!K$2,Results!$AJ$3:$AJ$69)</f>
        <v>3</v>
      </c>
      <c r="L15" s="64">
        <f>SUMIF(Results!$F$3:$F$69,Categories!L$2,Results!$AJ$3:$AJ$69)</f>
        <v>6.5</v>
      </c>
      <c r="M15" s="64">
        <f>SUMIF(Results!$F$3:$F$69,Categories!M$2,Results!$AJ$3:$AJ$69)</f>
        <v>3</v>
      </c>
      <c r="N15" s="64">
        <f>SUMIF(Results!$F$3:$F$69,Categories!N$2,Results!$AJ$3:$AJ$69)</f>
        <v>2</v>
      </c>
      <c r="O15" s="64">
        <f>SUM(Results!$G$3:$G$22)</f>
        <v>22</v>
      </c>
      <c r="P15" s="64">
        <f>SUM(Results!$G$23:$G$29)</f>
        <v>13</v>
      </c>
      <c r="Q15" s="64">
        <f>SUM(Results!$G$30:$G$35)</f>
        <v>11</v>
      </c>
      <c r="R15" s="64">
        <f>SUM(Results!$G$36:$G$46)</f>
        <v>12</v>
      </c>
      <c r="S15" s="64">
        <f>SUM(Results!$G$47:$G$53)</f>
        <v>15</v>
      </c>
      <c r="T15" s="64">
        <f>SUM(Results!$G$54:$G$55)</f>
        <v>3</v>
      </c>
      <c r="U15" s="64">
        <f>SUM(Results!$G$56:$G$60)</f>
        <v>7</v>
      </c>
      <c r="V15" s="64">
        <f>SUM(Results!$G$61:$G$66)</f>
        <v>13</v>
      </c>
      <c r="W15" s="64">
        <f>SUM(Results!$G$67:$G$69)</f>
        <v>4</v>
      </c>
      <c r="X15" s="71">
        <f t="shared" si="0"/>
        <v>0.75</v>
      </c>
      <c r="Y15" s="71">
        <f t="shared" si="1"/>
        <v>1</v>
      </c>
      <c r="Z15" s="71">
        <f t="shared" si="2"/>
        <v>0.36363636363636365</v>
      </c>
      <c r="AA15" s="71">
        <f t="shared" si="3"/>
        <v>0.58333333333333337</v>
      </c>
      <c r="AB15" s="71">
        <f t="shared" si="4"/>
        <v>0.4</v>
      </c>
      <c r="AC15" s="71">
        <f t="shared" si="5"/>
        <v>1</v>
      </c>
      <c r="AD15" s="71">
        <f t="shared" si="6"/>
        <v>0.9285714285714286</v>
      </c>
      <c r="AE15" s="71">
        <f t="shared" si="7"/>
        <v>0.23076923076923078</v>
      </c>
      <c r="AF15" s="71">
        <f t="shared" si="8"/>
        <v>0.5</v>
      </c>
      <c r="AG15" s="64">
        <f>HLOOKUP(B15,Results!$S$71:$AO$75,3,FALSE)</f>
        <v>100</v>
      </c>
      <c r="AH15">
        <f t="shared" ca="1" si="9"/>
        <v>17</v>
      </c>
      <c r="AI15">
        <f t="shared" ca="1" si="10"/>
        <v>1</v>
      </c>
      <c r="AJ15">
        <f t="shared" ca="1" si="11"/>
        <v>13</v>
      </c>
      <c r="AK15">
        <f t="shared" ca="1" si="12"/>
        <v>13</v>
      </c>
      <c r="AL15">
        <f t="shared" ca="1" si="13"/>
        <v>20</v>
      </c>
      <c r="AM15">
        <f t="shared" ca="1" si="14"/>
        <v>1</v>
      </c>
      <c r="AN15">
        <f t="shared" ca="1" si="15"/>
        <v>3</v>
      </c>
      <c r="AO15">
        <f t="shared" ca="1" si="16"/>
        <v>17</v>
      </c>
      <c r="AP15">
        <f t="shared" ca="1" si="17"/>
        <v>8</v>
      </c>
    </row>
    <row r="16" spans="1:60" x14ac:dyDescent="0.3">
      <c r="B16" s="15" t="s">
        <v>26</v>
      </c>
      <c r="C16" s="62">
        <f>HLOOKUP(B16,Results!$S$71:$AO$75,4,FALSE)</f>
        <v>0.61</v>
      </c>
      <c r="D16" s="63">
        <f>HLOOKUP(B16,Results!$S$71:$AO$75,5,FALSE)</f>
        <v>13</v>
      </c>
      <c r="F16" s="64">
        <f>SUMIF(Results!$F$3:$F$69,Categories!F$2,Results!$AF$3:$AF$69)</f>
        <v>14</v>
      </c>
      <c r="G16" s="64">
        <f>SUMIF(Results!$F$3:$F$69,Categories!G$2,Results!$AF$3:$AF$69)</f>
        <v>8</v>
      </c>
      <c r="H16" s="64">
        <f>SUMIF(Results!$F$3:$F$69,Categories!H$2,Results!$AF$3:$AF$69)</f>
        <v>11</v>
      </c>
      <c r="I16" s="64">
        <f>SUMIF(Results!$F$3:$F$69,Categories!I$2,Results!$AF$3:$AF$69)</f>
        <v>5</v>
      </c>
      <c r="J16" s="64">
        <f>SUMIF(Results!$F$3:$F$69,Categories!J$2,Results!$AF$3:$AF$69)</f>
        <v>11</v>
      </c>
      <c r="K16" s="64">
        <f>SUMIF(Results!$F$3:$F$69,Categories!K$2,Results!$AF$3:$AF$69)</f>
        <v>0</v>
      </c>
      <c r="L16" s="64">
        <f>SUMIF(Results!$F$3:$F$69,Categories!L$2,Results!$AF$3:$AF$69)</f>
        <v>4</v>
      </c>
      <c r="M16" s="64">
        <f>SUMIF(Results!$F$3:$F$69,Categories!M$2,Results!$AF$3:$AF$69)</f>
        <v>5</v>
      </c>
      <c r="N16" s="64">
        <f>SUMIF(Results!$F$3:$F$69,Categories!N$2,Results!$AF$3:$AF$69)</f>
        <v>3</v>
      </c>
      <c r="O16" s="64">
        <f>SUM(Results!$G$3:$G$22)</f>
        <v>22</v>
      </c>
      <c r="P16" s="64">
        <f>SUM(Results!$G$23:$G$29)</f>
        <v>13</v>
      </c>
      <c r="Q16" s="64">
        <f>SUM(Results!$G$30:$G$35)</f>
        <v>11</v>
      </c>
      <c r="R16" s="64">
        <f>SUM(Results!$G$36:$G$46)</f>
        <v>12</v>
      </c>
      <c r="S16" s="64">
        <f>SUM(Results!$G$47:$G$53)</f>
        <v>15</v>
      </c>
      <c r="T16" s="64">
        <f>SUM(Results!$G$54:$G$55)</f>
        <v>3</v>
      </c>
      <c r="U16" s="64">
        <f>SUM(Results!$G$56:$G$60)</f>
        <v>7</v>
      </c>
      <c r="V16" s="64">
        <f>SUM(Results!$G$61:$G$66)</f>
        <v>13</v>
      </c>
      <c r="W16" s="64">
        <f>SUM(Results!$G$67:$G$69)</f>
        <v>4</v>
      </c>
      <c r="X16" s="71">
        <f t="shared" si="0"/>
        <v>0.63636363636363635</v>
      </c>
      <c r="Y16" s="71">
        <f t="shared" si="1"/>
        <v>0.61538461538461542</v>
      </c>
      <c r="Z16" s="71">
        <f t="shared" si="2"/>
        <v>1</v>
      </c>
      <c r="AA16" s="71">
        <f t="shared" si="3"/>
        <v>0.41666666666666669</v>
      </c>
      <c r="AB16" s="71">
        <f t="shared" si="4"/>
        <v>0.73333333333333328</v>
      </c>
      <c r="AC16" s="71">
        <f t="shared" si="5"/>
        <v>0</v>
      </c>
      <c r="AD16" s="71">
        <f t="shared" si="6"/>
        <v>0.5714285714285714</v>
      </c>
      <c r="AE16" s="71">
        <f t="shared" si="7"/>
        <v>0.38461538461538464</v>
      </c>
      <c r="AF16" s="71">
        <f t="shared" si="8"/>
        <v>0.75</v>
      </c>
      <c r="AG16" s="64">
        <f>HLOOKUP(B16,Results!$S$71:$AO$75,3,FALSE)</f>
        <v>100</v>
      </c>
      <c r="AH16">
        <f t="shared" ca="1" si="9"/>
        <v>22</v>
      </c>
      <c r="AI16">
        <f t="shared" ca="1" si="10"/>
        <v>10</v>
      </c>
      <c r="AJ16">
        <f t="shared" ca="1" si="11"/>
        <v>1</v>
      </c>
      <c r="AK16">
        <f t="shared" ca="1" si="12"/>
        <v>18</v>
      </c>
      <c r="AL16">
        <f t="shared" ca="1" si="13"/>
        <v>6</v>
      </c>
      <c r="AM16">
        <f t="shared" ca="1" si="14"/>
        <v>19</v>
      </c>
      <c r="AN16">
        <f t="shared" ca="1" si="15"/>
        <v>8</v>
      </c>
      <c r="AO16">
        <f t="shared" ca="1" si="16"/>
        <v>12</v>
      </c>
      <c r="AP16">
        <f t="shared" ca="1" si="17"/>
        <v>4</v>
      </c>
    </row>
    <row r="17" spans="2:42" x14ac:dyDescent="0.3">
      <c r="B17" s="15" t="s">
        <v>22</v>
      </c>
      <c r="C17" s="62">
        <f>HLOOKUP(B17,Results!$S$71:$AO$75,4,FALSE)</f>
        <v>0.6</v>
      </c>
      <c r="D17" s="63">
        <f>HLOOKUP(B17,Results!$S$71:$AO$75,5,FALSE)</f>
        <v>15</v>
      </c>
      <c r="F17" s="64">
        <f>SUMIF(Results!$F$3:$F$69,Categories!F$2,Results!$AD$3:$AD$69)</f>
        <v>16.5</v>
      </c>
      <c r="G17" s="64">
        <f>SUMIF(Results!$F$3:$F$69,Categories!G$2,Results!$AD$3:$AD$69)</f>
        <v>5</v>
      </c>
      <c r="H17" s="64">
        <f>SUMIF(Results!$F$3:$F$69,Categories!H$2,Results!$AD$3:$AD$69)</f>
        <v>10</v>
      </c>
      <c r="I17" s="64">
        <f>SUMIF(Results!$F$3:$F$69,Categories!I$2,Results!$AD$3:$AD$69)</f>
        <v>6</v>
      </c>
      <c r="J17" s="64">
        <f>SUMIF(Results!$F$3:$F$69,Categories!J$2,Results!$AD$3:$AD$69)</f>
        <v>8</v>
      </c>
      <c r="K17" s="64">
        <f>SUMIF(Results!$F$3:$F$69,Categories!K$2,Results!$AD$3:$AD$69)</f>
        <v>2</v>
      </c>
      <c r="L17" s="64">
        <f>SUMIF(Results!$F$3:$F$69,Categories!L$2,Results!$AD$3:$AD$69)</f>
        <v>2</v>
      </c>
      <c r="M17" s="64">
        <f>SUMIF(Results!$F$3:$F$69,Categories!M$2,Results!$AD$3:$AD$69)</f>
        <v>8.5</v>
      </c>
      <c r="N17" s="64">
        <f>SUMIF(Results!$F$3:$F$69,Categories!N$2,Results!$AD$3:$AD$69)</f>
        <v>2</v>
      </c>
      <c r="O17" s="64">
        <f>SUM(Results!$G$3:$G$22)</f>
        <v>22</v>
      </c>
      <c r="P17" s="64">
        <f>SUM(Results!$G$23:$G$29)</f>
        <v>13</v>
      </c>
      <c r="Q17" s="64">
        <f>SUM(Results!$G$30:$G$35)</f>
        <v>11</v>
      </c>
      <c r="R17" s="64">
        <f>SUM(Results!$G$36:$G$46)</f>
        <v>12</v>
      </c>
      <c r="S17" s="64">
        <f>SUM(Results!$G$47:$G$53)</f>
        <v>15</v>
      </c>
      <c r="T17" s="64">
        <f>SUM(Results!$G$54:$G$55)</f>
        <v>3</v>
      </c>
      <c r="U17" s="64">
        <f>SUM(Results!$G$56:$G$60)</f>
        <v>7</v>
      </c>
      <c r="V17" s="64">
        <f>SUM(Results!$G$61:$G$66)</f>
        <v>13</v>
      </c>
      <c r="W17" s="64">
        <f>SUM(Results!$G$67:$G$69)</f>
        <v>4</v>
      </c>
      <c r="X17" s="71">
        <f t="shared" si="0"/>
        <v>0.75</v>
      </c>
      <c r="Y17" s="71">
        <f t="shared" si="1"/>
        <v>0.38461538461538464</v>
      </c>
      <c r="Z17" s="71">
        <f t="shared" si="2"/>
        <v>0.90909090909090906</v>
      </c>
      <c r="AA17" s="71">
        <f t="shared" si="3"/>
        <v>0.5</v>
      </c>
      <c r="AB17" s="71">
        <f t="shared" si="4"/>
        <v>0.53333333333333333</v>
      </c>
      <c r="AC17" s="71">
        <f t="shared" si="5"/>
        <v>0.66666666666666663</v>
      </c>
      <c r="AD17" s="71">
        <f t="shared" si="6"/>
        <v>0.2857142857142857</v>
      </c>
      <c r="AE17" s="71">
        <f t="shared" si="7"/>
        <v>0.65384615384615385</v>
      </c>
      <c r="AF17" s="71">
        <f t="shared" si="8"/>
        <v>0.5</v>
      </c>
      <c r="AG17" s="64">
        <f>HLOOKUP(B17,Results!$S$71:$AO$75,3,FALSE)</f>
        <v>100</v>
      </c>
      <c r="AH17">
        <f t="shared" ca="1" si="9"/>
        <v>17</v>
      </c>
      <c r="AI17">
        <f t="shared" ca="1" si="10"/>
        <v>18</v>
      </c>
      <c r="AJ17">
        <f t="shared" ca="1" si="11"/>
        <v>7</v>
      </c>
      <c r="AK17">
        <f t="shared" ca="1" si="12"/>
        <v>15</v>
      </c>
      <c r="AL17">
        <f t="shared" ca="1" si="13"/>
        <v>10</v>
      </c>
      <c r="AM17">
        <f t="shared" ca="1" si="14"/>
        <v>9</v>
      </c>
      <c r="AN17">
        <f t="shared" ca="1" si="15"/>
        <v>15</v>
      </c>
      <c r="AO17">
        <f t="shared" ca="1" si="16"/>
        <v>5</v>
      </c>
      <c r="AP17">
        <f t="shared" ca="1" si="17"/>
        <v>8</v>
      </c>
    </row>
    <row r="18" spans="2:42" x14ac:dyDescent="0.3">
      <c r="B18" s="15" t="s">
        <v>16</v>
      </c>
      <c r="C18" s="62">
        <f>HLOOKUP(B18,Results!$S$71:$AO$75,4,FALSE)</f>
        <v>0.6</v>
      </c>
      <c r="D18" s="63">
        <f>HLOOKUP(B18,Results!$S$71:$AO$75,5,FALSE)</f>
        <v>15</v>
      </c>
      <c r="F18" s="64">
        <f>SUMIF(Results!$F$3:$F$69,Categories!F$2,Results!$AA$3:$AA$69)</f>
        <v>15</v>
      </c>
      <c r="G18" s="64">
        <f>SUMIF(Results!$F$3:$F$69,Categories!G$2,Results!$AA$3:$AA$69)</f>
        <v>11</v>
      </c>
      <c r="H18" s="64">
        <f>SUMIF(Results!$F$3:$F$69,Categories!H$2,Results!$AA$3:$AA$69)</f>
        <v>0</v>
      </c>
      <c r="I18" s="64">
        <f>SUMIF(Results!$F$3:$F$69,Categories!I$2,Results!$AA$3:$AA$69)</f>
        <v>11</v>
      </c>
      <c r="J18" s="64">
        <f>SUMIF(Results!$F$3:$F$69,Categories!J$2,Results!$AA$3:$AA$69)</f>
        <v>8</v>
      </c>
      <c r="K18" s="64">
        <f>SUMIF(Results!$F$3:$F$69,Categories!K$2,Results!$AA$3:$AA$69)</f>
        <v>2</v>
      </c>
      <c r="L18" s="64">
        <f>SUMIF(Results!$F$3:$F$69,Categories!L$2,Results!$AA$3:$AA$69)</f>
        <v>1</v>
      </c>
      <c r="M18" s="64">
        <f>SUMIF(Results!$F$3:$F$69,Categories!M$2,Results!$AA$3:$AA$69)</f>
        <v>10</v>
      </c>
      <c r="N18" s="64">
        <f>SUMIF(Results!$F$3:$F$69,Categories!N$2,Results!$AA$3:$AA$69)</f>
        <v>2</v>
      </c>
      <c r="O18" s="64">
        <f>SUM(Results!$G$3:$G$22)</f>
        <v>22</v>
      </c>
      <c r="P18" s="64">
        <f>SUM(Results!$G$23:$G$29)</f>
        <v>13</v>
      </c>
      <c r="Q18" s="64">
        <f>SUM(Results!$G$30:$G$35)</f>
        <v>11</v>
      </c>
      <c r="R18" s="64">
        <f>SUM(Results!$G$36:$G$46)</f>
        <v>12</v>
      </c>
      <c r="S18" s="64">
        <f>SUM(Results!$G$47:$G$53)</f>
        <v>15</v>
      </c>
      <c r="T18" s="64">
        <f>SUM(Results!$G$54:$G$55)</f>
        <v>3</v>
      </c>
      <c r="U18" s="64">
        <f>SUM(Results!$G$56:$G$60)</f>
        <v>7</v>
      </c>
      <c r="V18" s="64">
        <f>SUM(Results!$G$61:$G$66)</f>
        <v>13</v>
      </c>
      <c r="W18" s="64">
        <f>SUM(Results!$G$67:$G$69)</f>
        <v>4</v>
      </c>
      <c r="X18" s="71">
        <f t="shared" si="0"/>
        <v>0.68181818181818177</v>
      </c>
      <c r="Y18" s="71">
        <f t="shared" si="1"/>
        <v>0.84615384615384615</v>
      </c>
      <c r="Z18" s="71">
        <f t="shared" si="2"/>
        <v>0</v>
      </c>
      <c r="AA18" s="71">
        <f t="shared" si="3"/>
        <v>0.91666666666666663</v>
      </c>
      <c r="AB18" s="71">
        <f t="shared" si="4"/>
        <v>0.53333333333333333</v>
      </c>
      <c r="AC18" s="71">
        <f t="shared" si="5"/>
        <v>0.66666666666666663</v>
      </c>
      <c r="AD18" s="71">
        <f t="shared" si="6"/>
        <v>0.14285714285714285</v>
      </c>
      <c r="AE18" s="71">
        <f t="shared" si="7"/>
        <v>0.76923076923076927</v>
      </c>
      <c r="AF18" s="71">
        <f t="shared" si="8"/>
        <v>0.5</v>
      </c>
      <c r="AG18" s="64">
        <f>HLOOKUP(B18,Results!$S$71:$AO$75,3,FALSE)</f>
        <v>100</v>
      </c>
      <c r="AH18">
        <f t="shared" ca="1" si="9"/>
        <v>20</v>
      </c>
      <c r="AI18">
        <f t="shared" ca="1" si="10"/>
        <v>5</v>
      </c>
      <c r="AJ18">
        <f t="shared" ca="1" si="11"/>
        <v>18</v>
      </c>
      <c r="AK18">
        <f t="shared" ca="1" si="12"/>
        <v>3</v>
      </c>
      <c r="AL18">
        <f t="shared" ca="1" si="13"/>
        <v>10</v>
      </c>
      <c r="AM18">
        <f t="shared" ca="1" si="14"/>
        <v>9</v>
      </c>
      <c r="AN18">
        <f t="shared" ca="1" si="15"/>
        <v>19</v>
      </c>
      <c r="AO18">
        <f t="shared" ca="1" si="16"/>
        <v>2</v>
      </c>
      <c r="AP18">
        <f t="shared" ca="1" si="17"/>
        <v>8</v>
      </c>
    </row>
    <row r="19" spans="2:42" x14ac:dyDescent="0.3">
      <c r="B19" s="15" t="s">
        <v>18</v>
      </c>
      <c r="C19" s="62">
        <f>HLOOKUP(B19,Results!$S$71:$AO$75,4,FALSE)</f>
        <v>0.56000000000000005</v>
      </c>
      <c r="D19" s="63">
        <f>HLOOKUP(B19,Results!$S$71:$AO$75,5,FALSE)</f>
        <v>17</v>
      </c>
      <c r="F19" s="64">
        <f ca="1">SUMIF(Results!$F$3:$F$699,Categories!F$2,Results!$AB$3:$AB$69)</f>
        <v>19</v>
      </c>
      <c r="G19" s="64">
        <f ca="1">SUMIF(Results!$F$3:$F$699,Categories!G$2,Results!$AB$3:$AB$69)</f>
        <v>5</v>
      </c>
      <c r="H19" s="64">
        <f ca="1">SUMIF(Results!$F$3:$F$699,Categories!H$2,Results!$AB$3:$AB$69)</f>
        <v>11</v>
      </c>
      <c r="I19" s="64">
        <f ca="1">SUMIF(Results!$F$3:$F$699,Categories!I$2,Results!$AB$3:$AB$69)</f>
        <v>9</v>
      </c>
      <c r="J19" s="64">
        <f ca="1">SUMIF(Results!$F$3:$F$699,Categories!J$2,Results!$AB$3:$AB$69)</f>
        <v>6</v>
      </c>
      <c r="K19" s="64">
        <f ca="1">SUMIF(Results!$F$3:$F$699,Categories!K$2,Results!$AB$3:$AB$69)</f>
        <v>0</v>
      </c>
      <c r="L19" s="64">
        <f ca="1">SUMIF(Results!$F$3:$F$699,Categories!L$2,Results!$AB$3:$AB$69)</f>
        <v>2</v>
      </c>
      <c r="M19" s="64">
        <f ca="1">SUMIF(Results!$F$3:$F$699,Categories!M$2,Results!$AB$3:$AB$69)</f>
        <v>2</v>
      </c>
      <c r="N19" s="64">
        <f ca="1">SUMIF(Results!$F$3:$F$699,Categories!N$2,Results!$AB$3:$AB$69)</f>
        <v>2</v>
      </c>
      <c r="O19" s="64">
        <f>SUM(Results!$G$3:$G$22)</f>
        <v>22</v>
      </c>
      <c r="P19" s="64">
        <f>SUM(Results!$G$23:$G$29)</f>
        <v>13</v>
      </c>
      <c r="Q19" s="64">
        <f>SUM(Results!$G$30:$G$35)</f>
        <v>11</v>
      </c>
      <c r="R19" s="64">
        <f>SUM(Results!$G$36:$G$46)</f>
        <v>12</v>
      </c>
      <c r="S19" s="64">
        <f>SUM(Results!$G$47:$G$53)</f>
        <v>15</v>
      </c>
      <c r="T19" s="64">
        <f>SUM(Results!$G$54:$G$55)</f>
        <v>3</v>
      </c>
      <c r="U19" s="64">
        <f>SUM(Results!$G$56:$G$60)</f>
        <v>7</v>
      </c>
      <c r="V19" s="64">
        <f>SUM(Results!$G$61:$G$66)</f>
        <v>13</v>
      </c>
      <c r="W19" s="64">
        <f>SUM(Results!$G$67:$G$69)</f>
        <v>4</v>
      </c>
      <c r="X19" s="71">
        <f t="shared" ca="1" si="0"/>
        <v>0.86363636363636365</v>
      </c>
      <c r="Y19" s="71">
        <f t="shared" ca="1" si="1"/>
        <v>0.38461538461538464</v>
      </c>
      <c r="Z19" s="71">
        <f t="shared" ca="1" si="2"/>
        <v>1</v>
      </c>
      <c r="AA19" s="71">
        <f t="shared" ca="1" si="3"/>
        <v>0.75</v>
      </c>
      <c r="AB19" s="71">
        <f t="shared" ca="1" si="4"/>
        <v>0.4</v>
      </c>
      <c r="AC19" s="71">
        <f t="shared" ca="1" si="5"/>
        <v>0</v>
      </c>
      <c r="AD19" s="71">
        <f t="shared" ca="1" si="6"/>
        <v>0.2857142857142857</v>
      </c>
      <c r="AE19" s="71">
        <f t="shared" ca="1" si="7"/>
        <v>0.15384615384615385</v>
      </c>
      <c r="AF19" s="71">
        <f t="shared" ca="1" si="8"/>
        <v>0.5</v>
      </c>
      <c r="AG19" s="64">
        <f>HLOOKUP(B19,Results!$S$71:$AO$75,3,FALSE)</f>
        <v>100</v>
      </c>
      <c r="AH19">
        <f t="shared" ca="1" si="9"/>
        <v>8</v>
      </c>
      <c r="AI19">
        <f t="shared" ca="1" si="10"/>
        <v>18</v>
      </c>
      <c r="AJ19">
        <f t="shared" ca="1" si="11"/>
        <v>1</v>
      </c>
      <c r="AK19">
        <f t="shared" ca="1" si="12"/>
        <v>12</v>
      </c>
      <c r="AL19">
        <f t="shared" ca="1" si="13"/>
        <v>20</v>
      </c>
      <c r="AM19">
        <f t="shared" ca="1" si="14"/>
        <v>19</v>
      </c>
      <c r="AN19">
        <f t="shared" ca="1" si="15"/>
        <v>15</v>
      </c>
      <c r="AO19">
        <f t="shared" ca="1" si="16"/>
        <v>19</v>
      </c>
      <c r="AP19">
        <f t="shared" ca="1" si="17"/>
        <v>8</v>
      </c>
    </row>
    <row r="20" spans="2:42" x14ac:dyDescent="0.3">
      <c r="B20" s="15" t="s">
        <v>40</v>
      </c>
      <c r="C20" s="62">
        <f>HLOOKUP(B20,Results!$S$71:$AO$75,4,FALSE)</f>
        <v>0.56000000000000005</v>
      </c>
      <c r="D20" s="63">
        <f>HLOOKUP(B20,Results!$S$71:$AO$75,5,FALSE)</f>
        <v>17</v>
      </c>
      <c r="F20" s="64">
        <f>SUMIF(Results!$F$3:$F$69,Categories!F$2,Results!$AM$3:$AM$69)</f>
        <v>20</v>
      </c>
      <c r="G20" s="64">
        <f>SUMIF(Results!$F$3:$F$69,Categories!G$2,Results!$AM$3:$AM$69)</f>
        <v>6</v>
      </c>
      <c r="H20" s="64">
        <f>SUMIF(Results!$F$3:$F$69,Categories!H$2,Results!$AM$3:$AM$69)</f>
        <v>0</v>
      </c>
      <c r="I20" s="64">
        <f>SUMIF(Results!$F$3:$F$69,Categories!I$2,Results!$AM$3:$AM$69)</f>
        <v>7</v>
      </c>
      <c r="J20" s="64">
        <f>SUMIF(Results!$F$3:$F$69,Categories!J$2,Results!$AM$3:$AM$69)</f>
        <v>8</v>
      </c>
      <c r="K20" s="64">
        <f>SUMIF(Results!$F$3:$F$69,Categories!K$2,Results!$AM$3:$AM$69)</f>
        <v>2</v>
      </c>
      <c r="L20" s="64">
        <f>SUMIF(Results!$F$3:$F$69,Categories!L$2,Results!$AM$3:$AM$69)</f>
        <v>6</v>
      </c>
      <c r="M20" s="64">
        <f>SUMIF(Results!$F$3:$F$69,Categories!M$2,Results!$AM$3:$AM$69)</f>
        <v>5</v>
      </c>
      <c r="N20" s="64">
        <f>SUMIF(Results!$F$3:$F$69,Categories!N$2,Results!$AM$3:$AM$69)</f>
        <v>2</v>
      </c>
      <c r="O20" s="64">
        <f>SUM(Results!$G$3:$G$22)</f>
        <v>22</v>
      </c>
      <c r="P20" s="64">
        <f>SUM(Results!$G$23:$G$29)</f>
        <v>13</v>
      </c>
      <c r="Q20" s="64">
        <f>SUM(Results!$G$30:$G$35)</f>
        <v>11</v>
      </c>
      <c r="R20" s="64">
        <f>SUM(Results!$G$36:$G$46)</f>
        <v>12</v>
      </c>
      <c r="S20" s="64">
        <f>SUM(Results!$G$47:$G$53)</f>
        <v>15</v>
      </c>
      <c r="T20" s="64">
        <f>SUM(Results!$G$54:$G$55)</f>
        <v>3</v>
      </c>
      <c r="U20" s="64">
        <f>SUM(Results!$G$56:$G$60)</f>
        <v>7</v>
      </c>
      <c r="V20" s="64">
        <f>SUM(Results!$G$61:$G$66)</f>
        <v>13</v>
      </c>
      <c r="W20" s="64">
        <f>SUM(Results!$G$67:$G$69)</f>
        <v>4</v>
      </c>
      <c r="X20" s="71">
        <f t="shared" si="0"/>
        <v>0.90909090909090906</v>
      </c>
      <c r="Y20" s="71">
        <f t="shared" si="1"/>
        <v>0.46153846153846156</v>
      </c>
      <c r="Z20" s="71">
        <f t="shared" si="2"/>
        <v>0</v>
      </c>
      <c r="AA20" s="71">
        <f t="shared" si="3"/>
        <v>0.58333333333333337</v>
      </c>
      <c r="AB20" s="71">
        <f t="shared" si="4"/>
        <v>0.53333333333333333</v>
      </c>
      <c r="AC20" s="71">
        <f t="shared" si="5"/>
        <v>0.66666666666666663</v>
      </c>
      <c r="AD20" s="71">
        <f t="shared" si="6"/>
        <v>0.8571428571428571</v>
      </c>
      <c r="AE20" s="71">
        <f t="shared" si="7"/>
        <v>0.38461538461538464</v>
      </c>
      <c r="AF20" s="71">
        <f t="shared" si="8"/>
        <v>0.5</v>
      </c>
      <c r="AG20" s="64">
        <f>HLOOKUP(B20,Results!$S$71:$AO$75,3,FALSE)</f>
        <v>100</v>
      </c>
      <c r="AH20">
        <f t="shared" ca="1" si="9"/>
        <v>2</v>
      </c>
      <c r="AI20">
        <f t="shared" ca="1" si="10"/>
        <v>17</v>
      </c>
      <c r="AJ20">
        <f t="shared" ca="1" si="11"/>
        <v>18</v>
      </c>
      <c r="AK20">
        <f t="shared" ca="1" si="12"/>
        <v>13</v>
      </c>
      <c r="AL20">
        <f t="shared" ca="1" si="13"/>
        <v>10</v>
      </c>
      <c r="AM20">
        <f t="shared" ca="1" si="14"/>
        <v>9</v>
      </c>
      <c r="AN20">
        <f t="shared" ca="1" si="15"/>
        <v>4</v>
      </c>
      <c r="AO20">
        <f t="shared" ca="1" si="16"/>
        <v>12</v>
      </c>
      <c r="AP20">
        <f t="shared" ca="1" si="17"/>
        <v>8</v>
      </c>
    </row>
    <row r="21" spans="2:42" x14ac:dyDescent="0.3">
      <c r="B21" s="17" t="s">
        <v>6</v>
      </c>
      <c r="C21" s="62">
        <f>HLOOKUP(B21,Results!$S$71:$AO$75,4,FALSE)</f>
        <v>0.56000000000000005</v>
      </c>
      <c r="D21" s="63">
        <f>HLOOKUP(B21,Results!$S$71:$AO$75,5,FALSE)</f>
        <v>17</v>
      </c>
      <c r="F21" s="64">
        <f>SUMIF(Results!$F$3:$F$69,Categories!F$2,Results!$V$3:$V$69)</f>
        <v>17</v>
      </c>
      <c r="G21" s="64">
        <f>SUMIF(Results!$F$3:$F$69,Categories!G$2,Results!$V$3:$V$69)</f>
        <v>9</v>
      </c>
      <c r="H21" s="64">
        <f>SUMIF(Results!$F$3:$F$69,Categories!H$2,Results!$V$3:$V$69)</f>
        <v>8</v>
      </c>
      <c r="I21" s="64">
        <f>SUMIF(Results!$F$3:$F$69,Categories!I$2,Results!$V$3:$V$69)</f>
        <v>1</v>
      </c>
      <c r="J21" s="64">
        <f>SUMIF(Results!$F$3:$F$69,Categories!J$2,Results!$V$3:$V$69)</f>
        <v>8</v>
      </c>
      <c r="K21" s="64">
        <f>SUMIF(Results!$F$3:$F$69,Categories!K$2,Results!$V$3:$V$69)</f>
        <v>2</v>
      </c>
      <c r="L21" s="64">
        <f>SUMIF(Results!$F$3:$F$69,Categories!L$2,Results!$V$3:$V$69)</f>
        <v>5</v>
      </c>
      <c r="M21" s="64">
        <f>SUMIF(Results!$F$3:$F$69,Categories!M$2,Results!$V$3:$V$69)</f>
        <v>3</v>
      </c>
      <c r="N21" s="64">
        <f>SUMIF(Results!$F$3:$F$69,Categories!N$2,Results!$V$3:$V$69)</f>
        <v>3</v>
      </c>
      <c r="O21" s="64">
        <f>SUM(Results!$G$3:$G$22)</f>
        <v>22</v>
      </c>
      <c r="P21" s="64">
        <f>SUM(Results!$G$23:$G$29)</f>
        <v>13</v>
      </c>
      <c r="Q21" s="64">
        <f>SUM(Results!$G$30:$G$35)</f>
        <v>11</v>
      </c>
      <c r="R21" s="64">
        <f>SUM(Results!$G$36:$G$46)</f>
        <v>12</v>
      </c>
      <c r="S21" s="64">
        <f>SUM(Results!$G$47:$G$53)</f>
        <v>15</v>
      </c>
      <c r="T21" s="64">
        <f>SUM(Results!$G$54:$G$55)</f>
        <v>3</v>
      </c>
      <c r="U21" s="64">
        <f>SUM(Results!$G$56:$G$60)</f>
        <v>7</v>
      </c>
      <c r="V21" s="64">
        <f>SUM(Results!$G$61:$G$66)</f>
        <v>13</v>
      </c>
      <c r="W21" s="64">
        <f>SUM(Results!$G$67:$G$69)</f>
        <v>4</v>
      </c>
      <c r="X21" s="71">
        <f t="shared" si="0"/>
        <v>0.77272727272727271</v>
      </c>
      <c r="Y21" s="71">
        <f t="shared" si="1"/>
        <v>0.69230769230769229</v>
      </c>
      <c r="Z21" s="71">
        <f t="shared" si="2"/>
        <v>0.72727272727272729</v>
      </c>
      <c r="AA21" s="71">
        <f t="shared" si="3"/>
        <v>8.3333333333333329E-2</v>
      </c>
      <c r="AB21" s="71">
        <f t="shared" si="4"/>
        <v>0.53333333333333333</v>
      </c>
      <c r="AC21" s="71">
        <f t="shared" si="5"/>
        <v>0.66666666666666663</v>
      </c>
      <c r="AD21" s="71">
        <f t="shared" si="6"/>
        <v>0.7142857142857143</v>
      </c>
      <c r="AE21" s="71">
        <f t="shared" si="7"/>
        <v>0.23076923076923078</v>
      </c>
      <c r="AF21" s="71">
        <f t="shared" si="8"/>
        <v>0.75</v>
      </c>
      <c r="AG21" s="64">
        <f>HLOOKUP(B21,Results!$S$71:$AO$75,3,FALSE)</f>
        <v>100</v>
      </c>
      <c r="AH21">
        <f t="shared" ca="1" si="9"/>
        <v>15</v>
      </c>
      <c r="AI21">
        <f t="shared" ca="1" si="10"/>
        <v>8</v>
      </c>
      <c r="AJ21">
        <f t="shared" ca="1" si="11"/>
        <v>10</v>
      </c>
      <c r="AK21">
        <f t="shared" ca="1" si="12"/>
        <v>21</v>
      </c>
      <c r="AL21">
        <f t="shared" ca="1" si="13"/>
        <v>10</v>
      </c>
      <c r="AM21">
        <f t="shared" ca="1" si="14"/>
        <v>9</v>
      </c>
      <c r="AN21">
        <f t="shared" ca="1" si="15"/>
        <v>6</v>
      </c>
      <c r="AO21">
        <f t="shared" ca="1" si="16"/>
        <v>17</v>
      </c>
      <c r="AP21">
        <f t="shared" ca="1" si="17"/>
        <v>4</v>
      </c>
    </row>
    <row r="22" spans="2:42" x14ac:dyDescent="0.3">
      <c r="B22" s="15" t="s">
        <v>42</v>
      </c>
      <c r="C22" s="62">
        <f>HLOOKUP(B22,Results!$S$71:$AO$75,4,FALSE)</f>
        <v>0.53</v>
      </c>
      <c r="D22" s="63">
        <f>HLOOKUP(B22,Results!$S$71:$AO$75,5,FALSE)</f>
        <v>20</v>
      </c>
      <c r="F22" s="64">
        <f>SUMIF(Results!$F$3:$F$69,Categories!F$2,Results!$AN$3:$AN$69)</f>
        <v>20</v>
      </c>
      <c r="G22" s="64">
        <f>SUMIF(Results!$F$3:$F$69,Categories!G$2,Results!$AN$3:$AN$69)</f>
        <v>8</v>
      </c>
      <c r="H22" s="64">
        <f>SUMIF(Results!$F$3:$F$69,Categories!H$2,Results!$AN$3:$AN$69)</f>
        <v>1</v>
      </c>
      <c r="I22" s="64">
        <f>SUMIF(Results!$F$3:$F$69,Categories!I$2,Results!$AN$3:$AN$69)</f>
        <v>6</v>
      </c>
      <c r="J22" s="64">
        <f>SUMIF(Results!$F$3:$F$69,Categories!J$2,Results!$AN$3:$AN$69)</f>
        <v>8</v>
      </c>
      <c r="K22" s="64">
        <f>SUMIF(Results!$F$3:$F$69,Categories!K$2,Results!$AN$3:$AN$69)</f>
        <v>2</v>
      </c>
      <c r="L22" s="64">
        <f>SUMIF(Results!$F$3:$F$69,Categories!L$2,Results!$AN$3:$AN$69)</f>
        <v>1</v>
      </c>
      <c r="M22" s="64">
        <f>SUMIF(Results!$F$3:$F$69,Categories!M$2,Results!$AN$3:$AN$69)</f>
        <v>5</v>
      </c>
      <c r="N22" s="64">
        <f>SUMIF(Results!$F$3:$F$69,Categories!N$2,Results!$AN$3:$AN$69)</f>
        <v>2</v>
      </c>
      <c r="O22" s="64">
        <f>SUM(Results!$G$3:$G$22)</f>
        <v>22</v>
      </c>
      <c r="P22" s="64">
        <f>SUM(Results!$G$23:$G$29)</f>
        <v>13</v>
      </c>
      <c r="Q22" s="64">
        <f>SUM(Results!$G$30:$G$35)</f>
        <v>11</v>
      </c>
      <c r="R22" s="64">
        <f>SUM(Results!$G$36:$G$46)</f>
        <v>12</v>
      </c>
      <c r="S22" s="64">
        <f>SUM(Results!$G$47:$G$53)</f>
        <v>15</v>
      </c>
      <c r="T22" s="64">
        <f>SUM(Results!$G$54:$G$55)</f>
        <v>3</v>
      </c>
      <c r="U22" s="64">
        <f>SUM(Results!$G$56:$G$60)</f>
        <v>7</v>
      </c>
      <c r="V22" s="64">
        <f>SUM(Results!$G$61:$G$66)</f>
        <v>13</v>
      </c>
      <c r="W22" s="64">
        <f>SUM(Results!$G$67:$G$69)</f>
        <v>4</v>
      </c>
      <c r="X22" s="71">
        <f t="shared" si="0"/>
        <v>0.90909090909090906</v>
      </c>
      <c r="Y22" s="71">
        <f t="shared" si="1"/>
        <v>0.61538461538461542</v>
      </c>
      <c r="Z22" s="71">
        <f t="shared" si="2"/>
        <v>9.0909090909090912E-2</v>
      </c>
      <c r="AA22" s="71">
        <f t="shared" si="3"/>
        <v>0.5</v>
      </c>
      <c r="AB22" s="71">
        <f t="shared" si="4"/>
        <v>0.53333333333333333</v>
      </c>
      <c r="AC22" s="71">
        <f t="shared" si="5"/>
        <v>0.66666666666666663</v>
      </c>
      <c r="AD22" s="71">
        <f t="shared" si="6"/>
        <v>0.14285714285714285</v>
      </c>
      <c r="AE22" s="71">
        <f t="shared" si="7"/>
        <v>0.38461538461538464</v>
      </c>
      <c r="AF22" s="71">
        <f t="shared" si="8"/>
        <v>0.5</v>
      </c>
      <c r="AG22" s="64">
        <f>HLOOKUP(B22,Results!$S$71:$AO$75,3,FALSE)</f>
        <v>100</v>
      </c>
      <c r="AH22">
        <f t="shared" ca="1" si="9"/>
        <v>2</v>
      </c>
      <c r="AI22">
        <f t="shared" ca="1" si="10"/>
        <v>10</v>
      </c>
      <c r="AJ22">
        <f t="shared" ca="1" si="11"/>
        <v>15</v>
      </c>
      <c r="AK22">
        <f t="shared" ca="1" si="12"/>
        <v>15</v>
      </c>
      <c r="AL22">
        <f t="shared" ca="1" si="13"/>
        <v>10</v>
      </c>
      <c r="AM22">
        <f t="shared" ca="1" si="14"/>
        <v>9</v>
      </c>
      <c r="AN22">
        <f t="shared" ca="1" si="15"/>
        <v>19</v>
      </c>
      <c r="AO22">
        <f t="shared" ca="1" si="16"/>
        <v>12</v>
      </c>
      <c r="AP22">
        <f t="shared" ca="1" si="17"/>
        <v>8</v>
      </c>
    </row>
    <row r="23" spans="2:42" x14ac:dyDescent="0.3">
      <c r="B23" s="15" t="s">
        <v>10</v>
      </c>
      <c r="C23" s="62">
        <f>HLOOKUP(B23,Results!$S$71:$AO$75,4,FALSE)</f>
        <v>0.42</v>
      </c>
      <c r="D23" s="63">
        <f>HLOOKUP(B23,Results!$S$71:$AO$75,5,FALSE)</f>
        <v>21</v>
      </c>
      <c r="F23" s="64">
        <f>SUMIF(Results!$F$3:$F$69,Categories!F$2,Results!$X$3:$X$69)</f>
        <v>20</v>
      </c>
      <c r="G23" s="64">
        <f>SUMIF(Results!$F$3:$F$69,Categories!G$2,Results!$X$3:$X$69)</f>
        <v>4</v>
      </c>
      <c r="H23" s="64">
        <f>SUMIF(Results!$F$3:$F$69,Categories!H$2,Results!$X$3:$X$69)</f>
        <v>0</v>
      </c>
      <c r="I23" s="64">
        <f>SUMIF(Results!$F$3:$F$69,Categories!I$2,Results!$X$3:$X$69)</f>
        <v>0</v>
      </c>
      <c r="J23" s="64">
        <f>SUMIF(Results!$F$3:$F$69,Categories!J$2,Results!$X$3:$X$69)</f>
        <v>8</v>
      </c>
      <c r="K23" s="64">
        <f>SUMIF(Results!$F$3:$F$69,Categories!K$2,Results!$X$3:$X$69)</f>
        <v>2</v>
      </c>
      <c r="L23" s="64">
        <f>SUMIF(Results!$F$3:$F$69,Categories!L$2,Results!$X$3:$X$69)</f>
        <v>3</v>
      </c>
      <c r="M23" s="64">
        <f>SUMIF(Results!$F$3:$F$69,Categories!M$2,Results!$X$3:$X$69)</f>
        <v>2</v>
      </c>
      <c r="N23" s="64">
        <f>SUMIF(Results!$F$3:$F$69,Categories!N$2,Results!$X$3:$X$69)</f>
        <v>3</v>
      </c>
      <c r="O23" s="64">
        <f>SUM(Results!$G$3:$G$22)</f>
        <v>22</v>
      </c>
      <c r="P23" s="64">
        <f>SUM(Results!$G$23:$G$29)</f>
        <v>13</v>
      </c>
      <c r="Q23" s="64">
        <f>SUM(Results!$G$30:$G$35)</f>
        <v>11</v>
      </c>
      <c r="R23" s="64">
        <f>SUM(Results!$G$36:$G$46)</f>
        <v>12</v>
      </c>
      <c r="S23" s="64">
        <f>SUM(Results!$G$47:$G$53)</f>
        <v>15</v>
      </c>
      <c r="T23" s="64">
        <f>SUM(Results!$G$54:$G$55)</f>
        <v>3</v>
      </c>
      <c r="U23" s="64">
        <f>SUM(Results!$G$56:$G$60)</f>
        <v>7</v>
      </c>
      <c r="V23" s="64">
        <f>SUM(Results!$G$61:$G$66)</f>
        <v>13</v>
      </c>
      <c r="W23" s="64">
        <f>SUM(Results!$G$67:$G$69)</f>
        <v>4</v>
      </c>
      <c r="X23" s="71">
        <f t="shared" si="0"/>
        <v>0.90909090909090906</v>
      </c>
      <c r="Y23" s="71">
        <f t="shared" si="1"/>
        <v>0.30769230769230771</v>
      </c>
      <c r="Z23" s="71">
        <f t="shared" si="2"/>
        <v>0</v>
      </c>
      <c r="AA23" s="71">
        <f t="shared" si="3"/>
        <v>0</v>
      </c>
      <c r="AB23" s="71">
        <f t="shared" si="4"/>
        <v>0.53333333333333333</v>
      </c>
      <c r="AC23" s="71">
        <f t="shared" si="5"/>
        <v>0.66666666666666663</v>
      </c>
      <c r="AD23" s="71">
        <f t="shared" si="6"/>
        <v>0.42857142857142855</v>
      </c>
      <c r="AE23" s="71">
        <f t="shared" si="7"/>
        <v>0.15384615384615385</v>
      </c>
      <c r="AF23" s="71">
        <f t="shared" si="8"/>
        <v>0.75</v>
      </c>
      <c r="AG23" s="64">
        <f>HLOOKUP(B23,Results!$S$71:$AO$75,3,FALSE)</f>
        <v>100</v>
      </c>
      <c r="AH23">
        <f t="shared" ca="1" si="9"/>
        <v>2</v>
      </c>
      <c r="AI23">
        <f t="shared" ca="1" si="10"/>
        <v>21</v>
      </c>
      <c r="AJ23">
        <f t="shared" ca="1" si="11"/>
        <v>18</v>
      </c>
      <c r="AK23">
        <f t="shared" ca="1" si="12"/>
        <v>22</v>
      </c>
      <c r="AL23">
        <f t="shared" ca="1" si="13"/>
        <v>10</v>
      </c>
      <c r="AM23">
        <f t="shared" ca="1" si="14"/>
        <v>9</v>
      </c>
      <c r="AN23">
        <f t="shared" ca="1" si="15"/>
        <v>13</v>
      </c>
      <c r="AO23">
        <f t="shared" ca="1" si="16"/>
        <v>19</v>
      </c>
      <c r="AP23">
        <f t="shared" ca="1" si="17"/>
        <v>4</v>
      </c>
    </row>
    <row r="24" spans="2:42" x14ac:dyDescent="0.3">
      <c r="B24" s="15" t="s">
        <v>8</v>
      </c>
      <c r="C24" s="62">
        <f>HLOOKUP(B24,Results!$S$71:$AO$75,4,FALSE)</f>
        <v>0.34</v>
      </c>
      <c r="D24" s="63">
        <f>HLOOKUP(B24,Results!$S$71:$AO$75,5,FALSE)</f>
        <v>22</v>
      </c>
      <c r="F24" s="64">
        <f>SUMIF(Results!$F$3:$F$69,Categories!F$2,Results!$W$3:$W$69)</f>
        <v>15</v>
      </c>
      <c r="G24" s="64">
        <f>SUMIF(Results!$F$3:$F$69,Categories!G$2,Results!$W$3:$W$69)</f>
        <v>5</v>
      </c>
      <c r="H24" s="64">
        <f>SUMIF(Results!$F$3:$F$69,Categories!H$2,Results!$W$3:$W$69)</f>
        <v>0</v>
      </c>
      <c r="I24" s="64">
        <f>SUMIF(Results!$F$3:$F$69,Categories!I$2,Results!$W$3:$W$69)</f>
        <v>2</v>
      </c>
      <c r="J24" s="64">
        <f>SUMIF(Results!$F$3:$F$69,Categories!J$2,Results!$W$3:$W$69)</f>
        <v>4</v>
      </c>
      <c r="K24" s="64">
        <f>SUMIF(Results!$F$3:$F$69,Categories!K$2,Results!$W$3:$W$69)</f>
        <v>0</v>
      </c>
      <c r="L24" s="64">
        <f>SUMIF(Results!$F$3:$F$69,Categories!L$2,Results!$W$3:$W$69)</f>
        <v>4</v>
      </c>
      <c r="M24" s="64">
        <f>SUMIF(Results!$F$3:$F$69,Categories!M$2,Results!$W$3:$W$69)</f>
        <v>0</v>
      </c>
      <c r="N24" s="64">
        <f>SUMIF(Results!$F$3:$F$69,Categories!N$2,Results!$W$3:$W$69)</f>
        <v>4</v>
      </c>
      <c r="O24" s="64">
        <f>SUM(Results!$G$3:$G$22)</f>
        <v>22</v>
      </c>
      <c r="P24" s="64">
        <f>SUM(Results!$G$23:$G$29)</f>
        <v>13</v>
      </c>
      <c r="Q24" s="64">
        <f>SUM(Results!$G$30:$G$35)</f>
        <v>11</v>
      </c>
      <c r="R24" s="64">
        <f>SUM(Results!$G$36:$G$46)</f>
        <v>12</v>
      </c>
      <c r="S24" s="64">
        <f>SUM(Results!$G$47:$G$53)</f>
        <v>15</v>
      </c>
      <c r="T24" s="64">
        <f>SUM(Results!$G$54:$G$55)</f>
        <v>3</v>
      </c>
      <c r="U24" s="64">
        <f>SUM(Results!$G$56:$G$60)</f>
        <v>7</v>
      </c>
      <c r="V24" s="64">
        <f>SUM(Results!$G$61:$G$66)</f>
        <v>13</v>
      </c>
      <c r="W24" s="64">
        <f>SUM(Results!$G$67:$G$69)</f>
        <v>4</v>
      </c>
      <c r="X24" s="71">
        <f t="shared" si="0"/>
        <v>0.68181818181818177</v>
      </c>
      <c r="Y24" s="71">
        <f t="shared" si="1"/>
        <v>0.38461538461538464</v>
      </c>
      <c r="Z24" s="71">
        <f t="shared" si="2"/>
        <v>0</v>
      </c>
      <c r="AA24" s="71">
        <f t="shared" si="3"/>
        <v>0.16666666666666666</v>
      </c>
      <c r="AB24" s="71">
        <f t="shared" si="4"/>
        <v>0.26666666666666666</v>
      </c>
      <c r="AC24" s="71">
        <f t="shared" si="5"/>
        <v>0</v>
      </c>
      <c r="AD24" s="71">
        <f t="shared" si="6"/>
        <v>0.5714285714285714</v>
      </c>
      <c r="AE24" s="71">
        <f t="shared" si="7"/>
        <v>0</v>
      </c>
      <c r="AF24" s="71">
        <f t="shared" si="8"/>
        <v>1</v>
      </c>
      <c r="AG24" s="64">
        <f>HLOOKUP(B24,Results!$S$71:$AO$75,3,FALSE)</f>
        <v>100</v>
      </c>
      <c r="AH24">
        <f t="shared" ca="1" si="9"/>
        <v>20</v>
      </c>
      <c r="AI24">
        <f t="shared" ca="1" si="10"/>
        <v>18</v>
      </c>
      <c r="AJ24">
        <f t="shared" ca="1" si="11"/>
        <v>18</v>
      </c>
      <c r="AK24">
        <f t="shared" ca="1" si="12"/>
        <v>20</v>
      </c>
      <c r="AL24">
        <f t="shared" ca="1" si="13"/>
        <v>22</v>
      </c>
      <c r="AM24">
        <f t="shared" ca="1" si="14"/>
        <v>19</v>
      </c>
      <c r="AN24">
        <f t="shared" ca="1" si="15"/>
        <v>8</v>
      </c>
      <c r="AO24">
        <f t="shared" ca="1" si="16"/>
        <v>22</v>
      </c>
      <c r="AP24">
        <f t="shared" ca="1" si="17"/>
        <v>1</v>
      </c>
    </row>
    <row r="26" spans="2:42" x14ac:dyDescent="0.3">
      <c r="C26" s="62"/>
    </row>
  </sheetData>
  <autoFilter ref="A2:BH2">
    <sortState ref="A3:BH24">
      <sortCondition ref="D2"/>
    </sortState>
  </autoFilter>
  <mergeCells count="4">
    <mergeCell ref="AH1:AP1"/>
    <mergeCell ref="F1:N1"/>
    <mergeCell ref="O1:W1"/>
    <mergeCell ref="X1:AF1"/>
  </mergeCells>
  <conditionalFormatting sqref="F3:F24">
    <cfRule type="colorScale" priority="30">
      <colorScale>
        <cfvo type="min"/>
        <cfvo type="percentile" val="50"/>
        <cfvo type="max"/>
        <color rgb="FFF8696B"/>
        <color rgb="FFFFEB84"/>
        <color rgb="FF63BE7B"/>
      </colorScale>
    </cfRule>
  </conditionalFormatting>
  <conditionalFormatting sqref="G3:G24">
    <cfRule type="colorScale" priority="29">
      <colorScale>
        <cfvo type="min"/>
        <cfvo type="percentile" val="50"/>
        <cfvo type="max"/>
        <color rgb="FFF8696B"/>
        <color rgb="FFFFEB84"/>
        <color rgb="FF63BE7B"/>
      </colorScale>
    </cfRule>
  </conditionalFormatting>
  <conditionalFormatting sqref="H3:H24">
    <cfRule type="colorScale" priority="28">
      <colorScale>
        <cfvo type="min"/>
        <cfvo type="percentile" val="50"/>
        <cfvo type="max"/>
        <color rgb="FFF8696B"/>
        <color rgb="FFFFEB84"/>
        <color rgb="FF63BE7B"/>
      </colorScale>
    </cfRule>
  </conditionalFormatting>
  <conditionalFormatting sqref="I3:I24">
    <cfRule type="colorScale" priority="27">
      <colorScale>
        <cfvo type="min"/>
        <cfvo type="percentile" val="50"/>
        <cfvo type="max"/>
        <color rgb="FFF8696B"/>
        <color rgb="FFFFEB84"/>
        <color rgb="FF63BE7B"/>
      </colorScale>
    </cfRule>
  </conditionalFormatting>
  <conditionalFormatting sqref="J3:J24">
    <cfRule type="colorScale" priority="26">
      <colorScale>
        <cfvo type="min"/>
        <cfvo type="percentile" val="50"/>
        <cfvo type="max"/>
        <color rgb="FFF8696B"/>
        <color rgb="FFFFEB84"/>
        <color rgb="FF63BE7B"/>
      </colorScale>
    </cfRule>
  </conditionalFormatting>
  <conditionalFormatting sqref="K3:K24">
    <cfRule type="colorScale" priority="25">
      <colorScale>
        <cfvo type="min"/>
        <cfvo type="percentile" val="50"/>
        <cfvo type="max"/>
        <color rgb="FFF8696B"/>
        <color rgb="FFFFEB84"/>
        <color rgb="FF63BE7B"/>
      </colorScale>
    </cfRule>
  </conditionalFormatting>
  <conditionalFormatting sqref="L3:L24">
    <cfRule type="colorScale" priority="24">
      <colorScale>
        <cfvo type="min"/>
        <cfvo type="percentile" val="50"/>
        <cfvo type="max"/>
        <color rgb="FFF8696B"/>
        <color rgb="FFFFEB84"/>
        <color rgb="FF63BE7B"/>
      </colorScale>
    </cfRule>
  </conditionalFormatting>
  <conditionalFormatting sqref="M3:M24">
    <cfRule type="colorScale" priority="23">
      <colorScale>
        <cfvo type="min"/>
        <cfvo type="percentile" val="50"/>
        <cfvo type="max"/>
        <color rgb="FFF8696B"/>
        <color rgb="FFFFEB84"/>
        <color rgb="FF63BE7B"/>
      </colorScale>
    </cfRule>
  </conditionalFormatting>
  <conditionalFormatting sqref="N3:N24 X3:AF24">
    <cfRule type="colorScale" priority="22">
      <colorScale>
        <cfvo type="min"/>
        <cfvo type="percentile" val="50"/>
        <cfvo type="max"/>
        <color rgb="FFF8696B"/>
        <color rgb="FFFFEB84"/>
        <color rgb="FF63BE7B"/>
      </colorScale>
    </cfRule>
  </conditionalFormatting>
  <conditionalFormatting sqref="AH3:AH24">
    <cfRule type="colorScale" priority="21">
      <colorScale>
        <cfvo type="min"/>
        <cfvo type="percentile" val="50"/>
        <cfvo type="max"/>
        <color rgb="FF63BE7B"/>
        <color rgb="FFFFEB84"/>
        <color rgb="FFF8696B"/>
      </colorScale>
    </cfRule>
  </conditionalFormatting>
  <conditionalFormatting sqref="AI3:AI24">
    <cfRule type="colorScale" priority="20">
      <colorScale>
        <cfvo type="min"/>
        <cfvo type="percentile" val="50"/>
        <cfvo type="max"/>
        <color rgb="FF63BE7B"/>
        <color rgb="FFFFEB84"/>
        <color rgb="FFF8696B"/>
      </colorScale>
    </cfRule>
  </conditionalFormatting>
  <conditionalFormatting sqref="AJ3:AJ24">
    <cfRule type="colorScale" priority="19">
      <colorScale>
        <cfvo type="min"/>
        <cfvo type="percentile" val="50"/>
        <cfvo type="max"/>
        <color rgb="FF63BE7B"/>
        <color rgb="FFFFEB84"/>
        <color rgb="FFF8696B"/>
      </colorScale>
    </cfRule>
  </conditionalFormatting>
  <conditionalFormatting sqref="AK3:AK24">
    <cfRule type="colorScale" priority="18">
      <colorScale>
        <cfvo type="min"/>
        <cfvo type="percentile" val="50"/>
        <cfvo type="max"/>
        <color rgb="FF63BE7B"/>
        <color rgb="FFFFEB84"/>
        <color rgb="FFF8696B"/>
      </colorScale>
    </cfRule>
  </conditionalFormatting>
  <conditionalFormatting sqref="AL3:AL24">
    <cfRule type="colorScale" priority="17">
      <colorScale>
        <cfvo type="min"/>
        <cfvo type="percentile" val="50"/>
        <cfvo type="max"/>
        <color rgb="FF63BE7B"/>
        <color rgb="FFFFEB84"/>
        <color rgb="FFF8696B"/>
      </colorScale>
    </cfRule>
  </conditionalFormatting>
  <conditionalFormatting sqref="AM3:AM24">
    <cfRule type="colorScale" priority="16">
      <colorScale>
        <cfvo type="min"/>
        <cfvo type="percentile" val="50"/>
        <cfvo type="max"/>
        <color rgb="FF63BE7B"/>
        <color rgb="FFFFEB84"/>
        <color rgb="FFF8696B"/>
      </colorScale>
    </cfRule>
  </conditionalFormatting>
  <conditionalFormatting sqref="AN3:AN24">
    <cfRule type="colorScale" priority="15">
      <colorScale>
        <cfvo type="min"/>
        <cfvo type="percentile" val="50"/>
        <cfvo type="max"/>
        <color rgb="FF63BE7B"/>
        <color rgb="FFFFEB84"/>
        <color rgb="FFF8696B"/>
      </colorScale>
    </cfRule>
  </conditionalFormatting>
  <conditionalFormatting sqref="AO3:AO24">
    <cfRule type="colorScale" priority="14">
      <colorScale>
        <cfvo type="min"/>
        <cfvo type="percentile" val="50"/>
        <cfvo type="max"/>
        <color rgb="FF63BE7B"/>
        <color rgb="FFFFEB84"/>
        <color rgb="FFF8696B"/>
      </colorScale>
    </cfRule>
  </conditionalFormatting>
  <conditionalFormatting sqref="AP3:AP24">
    <cfRule type="colorScale" priority="13">
      <colorScale>
        <cfvo type="min"/>
        <cfvo type="percentile" val="50"/>
        <cfvo type="max"/>
        <color rgb="FF63BE7B"/>
        <color rgb="FFFFEB84"/>
        <color rgb="FFF8696B"/>
      </colorScale>
    </cfRule>
  </conditionalFormatting>
  <conditionalFormatting sqref="C3:C24">
    <cfRule type="colorScale" priority="12">
      <colorScale>
        <cfvo type="min"/>
        <cfvo type="percentile" val="50"/>
        <cfvo type="max"/>
        <color rgb="FFF8696B"/>
        <color rgb="FFFFEB84"/>
        <color rgb="FF63BE7B"/>
      </colorScale>
    </cfRule>
  </conditionalFormatting>
  <conditionalFormatting sqref="D3:D24">
    <cfRule type="colorScale" priority="10">
      <colorScale>
        <cfvo type="min"/>
        <cfvo type="percentile" val="50"/>
        <cfvo type="max"/>
        <color rgb="FF63BE7B"/>
        <color rgb="FFFFEB84"/>
        <color rgb="FFF8696B"/>
      </colorScale>
    </cfRule>
  </conditionalFormatting>
  <conditionalFormatting sqref="X3:X24">
    <cfRule type="colorScale" priority="9">
      <colorScale>
        <cfvo type="min"/>
        <cfvo type="percentile" val="50"/>
        <cfvo type="max"/>
        <color rgb="FFF8696B"/>
        <color rgb="FFFFEB84"/>
        <color rgb="FF63BE7B"/>
      </colorScale>
    </cfRule>
  </conditionalFormatting>
  <conditionalFormatting sqref="Y3:Y24">
    <cfRule type="colorScale" priority="8">
      <colorScale>
        <cfvo type="min"/>
        <cfvo type="percentile" val="50"/>
        <cfvo type="max"/>
        <color rgb="FFF8696B"/>
        <color rgb="FFFFEB84"/>
        <color rgb="FF63BE7B"/>
      </colorScale>
    </cfRule>
  </conditionalFormatting>
  <conditionalFormatting sqref="Z3:Z24">
    <cfRule type="colorScale" priority="7">
      <colorScale>
        <cfvo type="min"/>
        <cfvo type="percentile" val="50"/>
        <cfvo type="max"/>
        <color rgb="FFF8696B"/>
        <color rgb="FFFFEB84"/>
        <color rgb="FF63BE7B"/>
      </colorScale>
    </cfRule>
  </conditionalFormatting>
  <conditionalFormatting sqref="AA3:AA24">
    <cfRule type="colorScale" priority="6">
      <colorScale>
        <cfvo type="min"/>
        <cfvo type="percentile" val="50"/>
        <cfvo type="max"/>
        <color rgb="FFF8696B"/>
        <color rgb="FFFFEB84"/>
        <color rgb="FF63BE7B"/>
      </colorScale>
    </cfRule>
  </conditionalFormatting>
  <conditionalFormatting sqref="AB3:AB24">
    <cfRule type="colorScale" priority="5">
      <colorScale>
        <cfvo type="min"/>
        <cfvo type="percentile" val="50"/>
        <cfvo type="max"/>
        <color rgb="FFF8696B"/>
        <color rgb="FFFFEB84"/>
        <color rgb="FF63BE7B"/>
      </colorScale>
    </cfRule>
  </conditionalFormatting>
  <conditionalFormatting sqref="AC3:AC24">
    <cfRule type="colorScale" priority="4">
      <colorScale>
        <cfvo type="min"/>
        <cfvo type="percentile" val="50"/>
        <cfvo type="max"/>
        <color rgb="FFF8696B"/>
        <color rgb="FFFFEB84"/>
        <color rgb="FF63BE7B"/>
      </colorScale>
    </cfRule>
  </conditionalFormatting>
  <conditionalFormatting sqref="AD3:AD24">
    <cfRule type="colorScale" priority="3">
      <colorScale>
        <cfvo type="min"/>
        <cfvo type="percentile" val="50"/>
        <cfvo type="max"/>
        <color rgb="FFF8696B"/>
        <color rgb="FFFFEB84"/>
        <color rgb="FF63BE7B"/>
      </colorScale>
    </cfRule>
  </conditionalFormatting>
  <conditionalFormatting sqref="AE3:AE24">
    <cfRule type="colorScale" priority="2">
      <colorScale>
        <cfvo type="min"/>
        <cfvo type="percentile" val="50"/>
        <cfvo type="max"/>
        <color rgb="FFF8696B"/>
        <color rgb="FFFFEB84"/>
        <color rgb="FF63BE7B"/>
      </colorScale>
    </cfRule>
  </conditionalFormatting>
  <conditionalFormatting sqref="AF3:AF24">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81"/>
  <sheetViews>
    <sheetView zoomScale="70" zoomScaleNormal="70" workbookViewId="0">
      <pane xSplit="2" ySplit="1" topLeftCell="Q23" activePane="bottomRight" state="frozen"/>
      <selection pane="topRight" activeCell="C1" sqref="C1"/>
      <selection pane="bottomLeft" activeCell="A2" sqref="A2"/>
      <selection pane="bottomRight" activeCell="B51" sqref="B51"/>
    </sheetView>
  </sheetViews>
  <sheetFormatPr defaultRowHeight="14.4" x14ac:dyDescent="0.3"/>
  <cols>
    <col min="3" max="32" width="9.109375" customWidth="1"/>
    <col min="41" max="41" width="16" bestFit="1" customWidth="1"/>
  </cols>
  <sheetData>
    <row r="1" spans="1:55" x14ac:dyDescent="0.3">
      <c r="A1" s="36" t="s">
        <v>0</v>
      </c>
      <c r="B1" s="37" t="s">
        <v>1</v>
      </c>
      <c r="C1" s="65" t="s">
        <v>2</v>
      </c>
      <c r="D1" s="65" t="s">
        <v>4</v>
      </c>
      <c r="E1" s="65" t="s">
        <v>6</v>
      </c>
      <c r="F1" s="65" t="s">
        <v>8</v>
      </c>
      <c r="G1" s="65" t="s">
        <v>10</v>
      </c>
      <c r="H1" s="65" t="s">
        <v>12</v>
      </c>
      <c r="I1" s="65" t="s">
        <v>14</v>
      </c>
      <c r="J1" s="65" t="s">
        <v>16</v>
      </c>
      <c r="K1" s="65" t="s">
        <v>18</v>
      </c>
      <c r="L1" s="65" t="s">
        <v>20</v>
      </c>
      <c r="M1" s="65" t="s">
        <v>22</v>
      </c>
      <c r="N1" s="65" t="s">
        <v>24</v>
      </c>
      <c r="O1" s="65" t="s">
        <v>26</v>
      </c>
      <c r="P1" s="65" t="s">
        <v>28</v>
      </c>
      <c r="Q1" s="65" t="s">
        <v>30</v>
      </c>
      <c r="R1" s="65" t="s">
        <v>32</v>
      </c>
      <c r="S1" s="65" t="s">
        <v>34</v>
      </c>
      <c r="T1" s="65" t="s">
        <v>36</v>
      </c>
      <c r="U1" s="65" t="s">
        <v>38</v>
      </c>
      <c r="V1" s="65" t="s">
        <v>40</v>
      </c>
      <c r="W1" s="65" t="s">
        <v>42</v>
      </c>
      <c r="X1" s="65" t="s">
        <v>44</v>
      </c>
      <c r="Y1" s="35" t="s">
        <v>371</v>
      </c>
      <c r="Z1" s="35" t="s">
        <v>638</v>
      </c>
      <c r="AA1" s="35" t="s">
        <v>373</v>
      </c>
      <c r="AB1" s="35" t="s">
        <v>638</v>
      </c>
      <c r="AC1" s="35" t="s">
        <v>375</v>
      </c>
      <c r="AD1" s="35" t="s">
        <v>638</v>
      </c>
      <c r="AE1" s="35" t="s">
        <v>377</v>
      </c>
      <c r="AF1" s="35" t="s">
        <v>638</v>
      </c>
      <c r="AG1" s="35" t="s">
        <v>639</v>
      </c>
      <c r="AH1" s="35" t="s">
        <v>1537</v>
      </c>
      <c r="AI1" s="35" t="s">
        <v>640</v>
      </c>
      <c r="AJ1" s="35" t="s">
        <v>641</v>
      </c>
      <c r="AK1" s="35" t="s">
        <v>640</v>
      </c>
      <c r="AL1" s="35" t="s">
        <v>641</v>
      </c>
      <c r="AM1" s="66" t="s">
        <v>642</v>
      </c>
      <c r="AN1" s="66" t="s">
        <v>643</v>
      </c>
      <c r="AO1" s="35" t="s">
        <v>472</v>
      </c>
      <c r="AP1" s="35" t="s">
        <v>473</v>
      </c>
      <c r="AQ1" s="35" t="s">
        <v>476</v>
      </c>
      <c r="AR1" s="35" t="s">
        <v>475</v>
      </c>
      <c r="AS1" s="35" t="s">
        <v>474</v>
      </c>
      <c r="AT1" s="41" t="s">
        <v>630</v>
      </c>
      <c r="AU1" s="41" t="s">
        <v>631</v>
      </c>
      <c r="AV1" s="41" t="s">
        <v>632</v>
      </c>
      <c r="AW1" s="35"/>
      <c r="AX1" s="35"/>
      <c r="AY1" s="35"/>
      <c r="AZ1" s="35"/>
      <c r="BA1" s="35"/>
      <c r="BB1" s="35"/>
      <c r="BC1" s="35"/>
    </row>
    <row r="2" spans="1:55" x14ac:dyDescent="0.3">
      <c r="A2" s="22" t="s">
        <v>46</v>
      </c>
      <c r="B2" s="23" t="s">
        <v>47</v>
      </c>
      <c r="C2" s="17" t="str">
        <f>INDEX(Monitoring_eng!$A$1:$AT$74,MATCH($A2,Monitoring_eng!$A:$A,0),MATCH(C$1,Monitoring_eng!$1:$1,0))</f>
        <v>yes</v>
      </c>
      <c r="D2" s="17" t="str">
        <f>INDEX(Monitoring_eng!$A$1:$AT$74,MATCH($A2,Monitoring_eng!$A:$A,0),MATCH(D$1,Monitoring_eng!$1:$1,0))</f>
        <v>yes</v>
      </c>
      <c r="E2" s="17" t="str">
        <f>INDEX(Monitoring_eng!$A$1:$AT$74,MATCH($A2,Monitoring_eng!$A:$A,0),MATCH(E$1,Monitoring_eng!$1:$1,0))</f>
        <v>yes</v>
      </c>
      <c r="F2" s="17" t="str">
        <f>INDEX(Monitoring_eng!$A$1:$AT$74,MATCH($A2,Monitoring_eng!$A:$A,0),MATCH(F$1,Monitoring_eng!$1:$1,0))</f>
        <v>yes</v>
      </c>
      <c r="G2" s="17" t="str">
        <f>INDEX(Monitoring_eng!$A$1:$AT$74,MATCH($A2,Monitoring_eng!$A:$A,0),MATCH(G$1,Monitoring_eng!$1:$1,0))</f>
        <v>yes</v>
      </c>
      <c r="H2" s="17" t="str">
        <f>INDEX(Monitoring_eng!$A$1:$AT$74,MATCH($A2,Monitoring_eng!$A:$A,0),MATCH(H$1,Monitoring_eng!$1:$1,0))</f>
        <v>yes</v>
      </c>
      <c r="I2" s="17" t="str">
        <f>INDEX(Monitoring_eng!$A$1:$AT$74,MATCH($A2,Monitoring_eng!$A:$A,0),MATCH(I$1,Monitoring_eng!$1:$1,0))</f>
        <v>yes</v>
      </c>
      <c r="J2" s="17" t="str">
        <f>INDEX(Monitoring_eng!$A$1:$AT$74,MATCH($A2,Monitoring_eng!$A:$A,0),MATCH(J$1,Monitoring_eng!$1:$1,0))</f>
        <v>yes</v>
      </c>
      <c r="K2" s="17" t="str">
        <f>INDEX(Monitoring_eng!$A$1:$AT$74,MATCH($A2,Monitoring_eng!$A:$A,0),MATCH(K$1,Monitoring_eng!$1:$1,0))</f>
        <v>yes</v>
      </c>
      <c r="L2" s="17" t="str">
        <f>INDEX(Monitoring_eng!$A$1:$AT$74,MATCH($A2,Monitoring_eng!$A:$A,0),MATCH(L$1,Monitoring_eng!$1:$1,0))</f>
        <v>yes</v>
      </c>
      <c r="M2" s="17" t="str">
        <f>INDEX(Monitoring_eng!$A$1:$AT$74,MATCH($A2,Monitoring_eng!$A:$A,0),MATCH(M$1,Monitoring_eng!$1:$1,0))</f>
        <v>yes</v>
      </c>
      <c r="N2" s="17" t="str">
        <f>INDEX(Monitoring_eng!$A$1:$AT$74,MATCH($A2,Monitoring_eng!$A:$A,0),MATCH(N$1,Monitoring_eng!$1:$1,0))</f>
        <v>yes</v>
      </c>
      <c r="O2" s="17" t="str">
        <f>INDEX(Monitoring_eng!$A$1:$AT$74,MATCH($A2,Monitoring_eng!$A:$A,0),MATCH(O$1,Monitoring_eng!$1:$1,0))</f>
        <v>yes</v>
      </c>
      <c r="P2" s="17" t="str">
        <f>INDEX(Monitoring_eng!$A$1:$AT$74,MATCH($A2,Monitoring_eng!$A:$A,0),MATCH(P$1,Monitoring_eng!$1:$1,0))</f>
        <v>yes</v>
      </c>
      <c r="Q2" s="17" t="str">
        <f>INDEX(Monitoring_eng!$A$1:$AT$74,MATCH($A2,Monitoring_eng!$A:$A,0),MATCH(Q$1,Monitoring_eng!$1:$1,0))</f>
        <v>yes</v>
      </c>
      <c r="R2" s="17" t="str">
        <f>INDEX(Monitoring_eng!$A$1:$AT$74,MATCH($A2,Monitoring_eng!$A:$A,0),MATCH(R$1,Monitoring_eng!$1:$1,0))</f>
        <v>yes</v>
      </c>
      <c r="S2" s="17" t="str">
        <f>INDEX(Monitoring_eng!$A$1:$AT$74,MATCH($A2,Monitoring_eng!$A:$A,0),MATCH(S$1,Monitoring_eng!$1:$1,0))</f>
        <v>no</v>
      </c>
      <c r="T2" s="17" t="str">
        <f>INDEX(Monitoring_eng!$A$1:$AT$74,MATCH($A2,Monitoring_eng!$A:$A,0),MATCH(T$1,Monitoring_eng!$1:$1,0))</f>
        <v>yes</v>
      </c>
      <c r="U2" s="17" t="str">
        <f>INDEX(Monitoring_eng!$A$1:$AT$74,MATCH($A2,Monitoring_eng!$A:$A,0),MATCH(U$1,Monitoring_eng!$1:$1,0))</f>
        <v>no</v>
      </c>
      <c r="V2" s="17" t="str">
        <f>INDEX(Monitoring_eng!$A$1:$AT$74,MATCH($A2,Monitoring_eng!$A:$A,0),MATCH(V$1,Monitoring_eng!$1:$1,0))</f>
        <v>yes</v>
      </c>
      <c r="W2" s="17" t="str">
        <f>INDEX(Monitoring_eng!$A$1:$AT$74,MATCH($A2,Monitoring_eng!$A:$A,0),MATCH(W$1,Monitoring_eng!$1:$1,0))</f>
        <v>yes</v>
      </c>
      <c r="X2" s="17" t="str">
        <f>INDEX(Monitoring_eng!$A$1:$AT$74,MATCH($A2,Monitoring_eng!$A:$A,0),MATCH(X$1,Monitoring_eng!$1:$1,0))</f>
        <v>yes</v>
      </c>
      <c r="Y2" s="22" t="s">
        <v>49</v>
      </c>
      <c r="Z2" s="22">
        <f t="shared" ref="Z2:Z33" si="0">COUNTIF($C2:$X2,$Y2)</f>
        <v>20</v>
      </c>
      <c r="AA2" s="22" t="s">
        <v>48</v>
      </c>
      <c r="AB2" s="22">
        <f t="shared" ref="AB2:AB33" si="1">COUNTIF($C2:$X2,$AA2)</f>
        <v>2</v>
      </c>
      <c r="AC2" s="22" t="s">
        <v>95</v>
      </c>
      <c r="AD2" s="22">
        <f t="shared" ref="AD2:AD33" si="2">COUNTIF($C2:$X2,$AC2)</f>
        <v>0</v>
      </c>
      <c r="AE2" s="22" t="s">
        <v>385</v>
      </c>
      <c r="AF2" s="22">
        <f t="shared" ref="AF2:AF33" si="3">COUNTIF($C2:$X2,$AE2)</f>
        <v>0</v>
      </c>
      <c r="AG2" s="22">
        <f>Z2+AB2+AD2+AF2</f>
        <v>22</v>
      </c>
      <c r="AH2" s="22">
        <f>22-(COUNTIF($C2:$X2,"N/A"))</f>
        <v>22</v>
      </c>
      <c r="AI2" s="22" t="str">
        <f>Y2</f>
        <v>yes</v>
      </c>
      <c r="AJ2" s="22" t="str">
        <f>AA2</f>
        <v>no</v>
      </c>
      <c r="AK2" s="22">
        <f>Z2</f>
        <v>20</v>
      </c>
      <c r="AL2" s="22">
        <f>AB2</f>
        <v>2</v>
      </c>
      <c r="AM2" s="67">
        <f>AK2/AH2</f>
        <v>0.90909090909090906</v>
      </c>
      <c r="AN2" s="67">
        <f>AL2/AH2</f>
        <v>9.0909090909090912E-2</v>
      </c>
      <c r="AO2" s="62">
        <f>COUNTIFS($C2:$X2,$AI2,Results!$T$78:$AO$78,AO$1)/((COUNTIF(Results!$T$78:$AO$78,AO$1)-COUNTIFS($C2:$X2,"N/A",Results!$T$78:$AO$78,AO$1)))</f>
        <v>1</v>
      </c>
      <c r="AP2" s="62">
        <f>COUNTIFS($C2:$X2,$AI2,Results!$T$78:$AO$78,AP$1)/((COUNTIF(Results!$T$78:$AO$78,AP$1)-COUNTIFS($C2:$X2,"N/A",Results!$T$78:$AO$78,AP$1)))</f>
        <v>0.875</v>
      </c>
      <c r="AQ2" s="62">
        <f>COUNTIFS($C2:$X2,$AI2,Results!$T$78:$AO$78,AQ$1)/((COUNTIF(Results!$T$78:$AO$78,AQ$1)-COUNTIFS($C2:$X2,"N/A",Results!$T$78:$AO$78,AQ$1)))</f>
        <v>0</v>
      </c>
      <c r="AR2" s="62">
        <f>COUNTIFS($C2:$X2,$AI2,Results!$T$78:$AO$78,AR$1)/((COUNTIF(Results!$T$78:$AO$78,AR$1)-COUNTIFS($C2:$X2,"N/A",Results!$T$78:$AO$78,AR$1)))</f>
        <v>1</v>
      </c>
      <c r="AS2" s="62">
        <f>COUNTIFS($C2:$X2,$AI2,Results!$T$78:$AO$78,AS$1)/((COUNTIF(Results!$T$78:$AO$78,AS$1)-COUNTIFS($C2:$X2,"N/A",Results!$T$78:$AO$78,AS$1)))</f>
        <v>1</v>
      </c>
      <c r="AT2" s="62">
        <f>COUNTIFS($C2:$X2,$AI2,Results!$T$80:$AO$80,AT$1)/((COUNTIF(Results!$T$80:$AO$80,AT$1)-COUNTIFS($C2:$X2,"N/A",Results!$T$80:$AO$80,AT$1)))</f>
        <v>0.75</v>
      </c>
      <c r="AU2" s="62">
        <f>COUNTIFS($C2:$X2,$AI2,Results!$T$80:$AO$80,AU$1)/((COUNTIF(Results!$T$80:$AO$80,AU$1)-COUNTIFS($C2:$X2,"N/A",Results!$T$80:$AO$80,AU$1)))</f>
        <v>0.88888888888888884</v>
      </c>
      <c r="AV2" s="62">
        <f>COUNTIFS($C2:$X2,$AI2,Results!$T$80:$AO$80,AV$1)/((COUNTIF(Results!$T$80:$AO$80,AV$1)-COUNTIFS($C2:$X2,"N/A",Results!$T$80:$AO$80,AV$1)))</f>
        <v>1</v>
      </c>
      <c r="AW2" s="68"/>
      <c r="AX2" s="68"/>
      <c r="AY2" s="68"/>
      <c r="AZ2" s="68"/>
      <c r="BA2" s="68"/>
      <c r="BB2" s="68"/>
      <c r="BC2" s="22"/>
    </row>
    <row r="3" spans="1:55" x14ac:dyDescent="0.3">
      <c r="A3" s="22" t="s">
        <v>52</v>
      </c>
      <c r="B3" s="23" t="s">
        <v>53</v>
      </c>
      <c r="C3" s="17" t="str">
        <f>INDEX(Monitoring_eng!$A$1:$AT$74,MATCH($A3,Monitoring_eng!$A:$A,0),MATCH(C$1,Monitoring_eng!$1:$1,0))</f>
        <v>no</v>
      </c>
      <c r="D3" s="17" t="str">
        <f>INDEX(Monitoring_eng!$A$1:$AT$74,MATCH($A3,Monitoring_eng!$A:$A,0),MATCH(D$1,Monitoring_eng!$1:$1,0))</f>
        <v>no</v>
      </c>
      <c r="E3" s="17" t="str">
        <f>INDEX(Monitoring_eng!$A$1:$AT$74,MATCH($A3,Monitoring_eng!$A:$A,0),MATCH(E$1,Monitoring_eng!$1:$1,0))</f>
        <v>no</v>
      </c>
      <c r="F3" s="17" t="str">
        <f>INDEX(Monitoring_eng!$A$1:$AT$74,MATCH($A3,Monitoring_eng!$A:$A,0),MATCH(F$1,Monitoring_eng!$1:$1,0))</f>
        <v>no</v>
      </c>
      <c r="G3" s="17" t="str">
        <f>INDEX(Monitoring_eng!$A$1:$AT$74,MATCH($A3,Monitoring_eng!$A:$A,0),MATCH(G$1,Monitoring_eng!$1:$1,0))</f>
        <v>no</v>
      </c>
      <c r="H3" s="17" t="str">
        <f>INDEX(Monitoring_eng!$A$1:$AT$74,MATCH($A3,Monitoring_eng!$A:$A,0),MATCH(H$1,Monitoring_eng!$1:$1,0))</f>
        <v>no</v>
      </c>
      <c r="I3" s="17" t="str">
        <f>INDEX(Monitoring_eng!$A$1:$AT$74,MATCH($A3,Monitoring_eng!$A:$A,0),MATCH(I$1,Monitoring_eng!$1:$1,0))</f>
        <v>no</v>
      </c>
      <c r="J3" s="17" t="str">
        <f>INDEX(Monitoring_eng!$A$1:$AT$74,MATCH($A3,Monitoring_eng!$A:$A,0),MATCH(J$1,Monitoring_eng!$1:$1,0))</f>
        <v>no</v>
      </c>
      <c r="K3" s="17" t="str">
        <f>INDEX(Monitoring_eng!$A$1:$AT$74,MATCH($A3,Monitoring_eng!$A:$A,0),MATCH(K$1,Monitoring_eng!$1:$1,0))</f>
        <v>no</v>
      </c>
      <c r="L3" s="17" t="str">
        <f>INDEX(Monitoring_eng!$A$1:$AT$74,MATCH($A3,Monitoring_eng!$A:$A,0),MATCH(L$1,Monitoring_eng!$1:$1,0))</f>
        <v>no</v>
      </c>
      <c r="M3" s="17" t="str">
        <f>INDEX(Monitoring_eng!$A$1:$AT$74,MATCH($A3,Monitoring_eng!$A:$A,0),MATCH(M$1,Monitoring_eng!$1:$1,0))</f>
        <v>no</v>
      </c>
      <c r="N3" s="17" t="str">
        <f>INDEX(Monitoring_eng!$A$1:$AT$74,MATCH($A3,Monitoring_eng!$A:$A,0),MATCH(N$1,Monitoring_eng!$1:$1,0))</f>
        <v>no</v>
      </c>
      <c r="O3" s="17" t="str">
        <f>INDEX(Monitoring_eng!$A$1:$AT$74,MATCH($A3,Monitoring_eng!$A:$A,0),MATCH(O$1,Monitoring_eng!$1:$1,0))</f>
        <v>no</v>
      </c>
      <c r="P3" s="17" t="str">
        <f>INDEX(Monitoring_eng!$A$1:$AT$74,MATCH($A3,Monitoring_eng!$A:$A,0),MATCH(P$1,Monitoring_eng!$1:$1,0))</f>
        <v>no</v>
      </c>
      <c r="Q3" s="17" t="str">
        <f>INDEX(Monitoring_eng!$A$1:$AT$74,MATCH($A3,Monitoring_eng!$A:$A,0),MATCH(Q$1,Monitoring_eng!$1:$1,0))</f>
        <v>no</v>
      </c>
      <c r="R3" s="17" t="str">
        <f>INDEX(Monitoring_eng!$A$1:$AT$74,MATCH($A3,Monitoring_eng!$A:$A,0),MATCH(R$1,Monitoring_eng!$1:$1,0))</f>
        <v>no</v>
      </c>
      <c r="S3" s="17" t="str">
        <f>INDEX(Monitoring_eng!$A$1:$AT$74,MATCH($A3,Monitoring_eng!$A:$A,0),MATCH(S$1,Monitoring_eng!$1:$1,0))</f>
        <v>no</v>
      </c>
      <c r="T3" s="17" t="str">
        <f>INDEX(Monitoring_eng!$A$1:$AT$74,MATCH($A3,Monitoring_eng!$A:$A,0),MATCH(T$1,Monitoring_eng!$1:$1,0))</f>
        <v>no</v>
      </c>
      <c r="U3" s="17" t="str">
        <f>INDEX(Monitoring_eng!$A$1:$AT$74,MATCH($A3,Monitoring_eng!$A:$A,0),MATCH(U$1,Monitoring_eng!$1:$1,0))</f>
        <v>no</v>
      </c>
      <c r="V3" s="17" t="str">
        <f>INDEX(Monitoring_eng!$A$1:$AT$74,MATCH($A3,Monitoring_eng!$A:$A,0),MATCH(V$1,Monitoring_eng!$1:$1,0))</f>
        <v>no</v>
      </c>
      <c r="W3" s="17" t="str">
        <f>INDEX(Monitoring_eng!$A$1:$AT$74,MATCH($A3,Monitoring_eng!$A:$A,0),MATCH(W$1,Monitoring_eng!$1:$1,0))</f>
        <v>no</v>
      </c>
      <c r="X3" s="17" t="str">
        <f>INDEX(Monitoring_eng!$A$1:$AT$74,MATCH($A3,Monitoring_eng!$A:$A,0),MATCH(X$1,Monitoring_eng!$1:$1,0))</f>
        <v>no</v>
      </c>
      <c r="Y3" s="22" t="s">
        <v>49</v>
      </c>
      <c r="Z3" s="22">
        <f t="shared" si="0"/>
        <v>0</v>
      </c>
      <c r="AA3" s="22" t="s">
        <v>48</v>
      </c>
      <c r="AB3" s="22">
        <f t="shared" si="1"/>
        <v>22</v>
      </c>
      <c r="AC3" s="22" t="s">
        <v>95</v>
      </c>
      <c r="AD3" s="22">
        <f t="shared" si="2"/>
        <v>0</v>
      </c>
      <c r="AE3" s="22" t="s">
        <v>385</v>
      </c>
      <c r="AF3" s="22">
        <f t="shared" si="3"/>
        <v>0</v>
      </c>
      <c r="AG3" s="22">
        <f t="shared" ref="AG3:AG66" si="4">Z3+AB3+AD3+AF3</f>
        <v>22</v>
      </c>
      <c r="AH3" s="22">
        <f t="shared" ref="AH3:AH66" si="5">22-(COUNTIF($C3:$X3,"N/A"))</f>
        <v>22</v>
      </c>
      <c r="AI3" s="22" t="str">
        <f t="shared" ref="AI3:AI66" si="6">Y3</f>
        <v>yes</v>
      </c>
      <c r="AJ3" s="22" t="str">
        <f t="shared" ref="AJ3:AJ66" si="7">AA3</f>
        <v>no</v>
      </c>
      <c r="AK3" s="22">
        <f t="shared" ref="AK3:AK66" si="8">Z3</f>
        <v>0</v>
      </c>
      <c r="AL3" s="22">
        <f t="shared" ref="AL3:AL66" si="9">AB3</f>
        <v>22</v>
      </c>
      <c r="AM3" s="67">
        <f t="shared" ref="AM3:AM66" si="10">AK3/AH3</f>
        <v>0</v>
      </c>
      <c r="AN3" s="67">
        <f t="shared" ref="AN3:AN66" si="11">AL3/AH3</f>
        <v>1</v>
      </c>
      <c r="AO3" s="62">
        <f>COUNTIFS($C3:$X3,$AI3,Results!$T$78:$AO$78,AO$1)/((COUNTIF(Results!$T$78:$AO$78,AO$1)-COUNTIFS($C3:$X3,"N/A",Results!$T$78:$AO$78,AO$1)))</f>
        <v>0</v>
      </c>
      <c r="AP3" s="62">
        <f>COUNTIFS($C3:$X3,$AI3,Results!$T$78:$AO$78,AP$1)/((COUNTIF(Results!$T$78:$AO$78,AP$1)-COUNTIFS($C3:$X3,"N/A",Results!$T$78:$AO$78,AP$1)))</f>
        <v>0</v>
      </c>
      <c r="AQ3" s="62">
        <f>COUNTIFS($C3:$X3,$AI3,Results!$T$78:$AO$78,AQ$1)/((COUNTIF(Results!$T$78:$AO$78,AQ$1)-COUNTIFS($C3:$X3,"N/A",Results!$T$78:$AO$78,AQ$1)))</f>
        <v>0</v>
      </c>
      <c r="AR3" s="62">
        <f>COUNTIFS($C3:$X3,$AI3,Results!$T$78:$AO$78,AR$1)/((COUNTIF(Results!$T$78:$AO$78,AR$1)-COUNTIFS($C3:$X3,"N/A",Results!$T$78:$AO$78,AR$1)))</f>
        <v>0</v>
      </c>
      <c r="AS3" s="62">
        <f>COUNTIFS($C3:$X3,$AI3,Results!$T$78:$AO$78,AS$1)/((COUNTIF(Results!$T$78:$AO$78,AS$1)-COUNTIFS($C3:$X3,"N/A",Results!$T$78:$AO$78,AS$1)))</f>
        <v>0</v>
      </c>
      <c r="AT3" s="62">
        <f>COUNTIFS($C3:$X3,$AI3,Results!$T$80:$AO$80,AT$1)/((COUNTIF(Results!$T$80:$AO$80,AT$1)-COUNTIFS($C3:$X3,"N/A",Results!$T$80:$AO$80,AT$1)))</f>
        <v>0</v>
      </c>
      <c r="AU3" s="62">
        <f>COUNTIFS($C3:$X3,$AI3,Results!$T$80:$AO$80,AU$1)/((COUNTIF(Results!$T$80:$AO$80,AU$1)-COUNTIFS($C3:$X3,"N/A",Results!$T$80:$AO$80,AU$1)))</f>
        <v>0</v>
      </c>
      <c r="AV3" s="62">
        <f>COUNTIFS($C3:$X3,$AI3,Results!$T$80:$AO$80,AV$1)/((COUNTIF(Results!$T$80:$AO$80,AV$1)-COUNTIFS($C3:$X3,"N/A",Results!$T$80:$AO$80,AV$1)))</f>
        <v>0</v>
      </c>
      <c r="AW3" s="68"/>
      <c r="AX3" s="68"/>
      <c r="AY3" s="68"/>
      <c r="AZ3" s="68"/>
      <c r="BA3" s="68"/>
      <c r="BB3" s="68"/>
      <c r="BC3" s="22"/>
    </row>
    <row r="4" spans="1:55" x14ac:dyDescent="0.3">
      <c r="A4" s="22" t="s">
        <v>54</v>
      </c>
      <c r="B4" s="23" t="s">
        <v>55</v>
      </c>
      <c r="C4" s="17" t="str">
        <f>INDEX(Monitoring_eng!$A$1:$AT$74,MATCH($A4,Monitoring_eng!$A:$A,0),MATCH(C$1,Monitoring_eng!$1:$1,0))</f>
        <v>no</v>
      </c>
      <c r="D4" s="17" t="str">
        <f>INDEX(Monitoring_eng!$A$1:$AT$74,MATCH($A4,Monitoring_eng!$A:$A,0),MATCH(D$1,Monitoring_eng!$1:$1,0))</f>
        <v>no</v>
      </c>
      <c r="E4" s="17" t="str">
        <f>INDEX(Monitoring_eng!$A$1:$AT$74,MATCH($A4,Monitoring_eng!$A:$A,0),MATCH(E$1,Monitoring_eng!$1:$1,0))</f>
        <v>no</v>
      </c>
      <c r="F4" s="17" t="str">
        <f>INDEX(Monitoring_eng!$A$1:$AT$74,MATCH($A4,Monitoring_eng!$A:$A,0),MATCH(F$1,Monitoring_eng!$1:$1,0))</f>
        <v>no</v>
      </c>
      <c r="G4" s="17" t="str">
        <f>INDEX(Monitoring_eng!$A$1:$AT$74,MATCH($A4,Monitoring_eng!$A:$A,0),MATCH(G$1,Monitoring_eng!$1:$1,0))</f>
        <v>no</v>
      </c>
      <c r="H4" s="17" t="str">
        <f>INDEX(Monitoring_eng!$A$1:$AT$74,MATCH($A4,Monitoring_eng!$A:$A,0),MATCH(H$1,Monitoring_eng!$1:$1,0))</f>
        <v>no</v>
      </c>
      <c r="I4" s="17" t="str">
        <f>INDEX(Monitoring_eng!$A$1:$AT$74,MATCH($A4,Monitoring_eng!$A:$A,0),MATCH(I$1,Monitoring_eng!$1:$1,0))</f>
        <v>yes</v>
      </c>
      <c r="J4" s="17" t="str">
        <f>INDEX(Monitoring_eng!$A$1:$AT$74,MATCH($A4,Monitoring_eng!$A:$A,0),MATCH(J$1,Monitoring_eng!$1:$1,0))</f>
        <v>no</v>
      </c>
      <c r="K4" s="17" t="str">
        <f>INDEX(Monitoring_eng!$A$1:$AT$74,MATCH($A4,Monitoring_eng!$A:$A,0),MATCH(K$1,Monitoring_eng!$1:$1,0))</f>
        <v>no</v>
      </c>
      <c r="L4" s="17" t="str">
        <f>INDEX(Monitoring_eng!$A$1:$AT$74,MATCH($A4,Monitoring_eng!$A:$A,0),MATCH(L$1,Monitoring_eng!$1:$1,0))</f>
        <v>no</v>
      </c>
      <c r="M4" s="17" t="str">
        <f>INDEX(Monitoring_eng!$A$1:$AT$74,MATCH($A4,Monitoring_eng!$A:$A,0),MATCH(M$1,Monitoring_eng!$1:$1,0))</f>
        <v>no</v>
      </c>
      <c r="N4" s="17" t="str">
        <f>INDEX(Monitoring_eng!$A$1:$AT$74,MATCH($A4,Monitoring_eng!$A:$A,0),MATCH(N$1,Monitoring_eng!$1:$1,0))</f>
        <v>no</v>
      </c>
      <c r="O4" s="17" t="str">
        <f>INDEX(Monitoring_eng!$A$1:$AT$74,MATCH($A4,Monitoring_eng!$A:$A,0),MATCH(O$1,Monitoring_eng!$1:$1,0))</f>
        <v>no</v>
      </c>
      <c r="P4" s="17" t="str">
        <f>INDEX(Monitoring_eng!$A$1:$AT$74,MATCH($A4,Monitoring_eng!$A:$A,0),MATCH(P$1,Monitoring_eng!$1:$1,0))</f>
        <v>no</v>
      </c>
      <c r="Q4" s="17" t="str">
        <f>INDEX(Monitoring_eng!$A$1:$AT$74,MATCH($A4,Monitoring_eng!$A:$A,0),MATCH(Q$1,Monitoring_eng!$1:$1,0))</f>
        <v>no</v>
      </c>
      <c r="R4" s="17" t="str">
        <f>INDEX(Monitoring_eng!$A$1:$AT$74,MATCH($A4,Monitoring_eng!$A:$A,0),MATCH(R$1,Monitoring_eng!$1:$1,0))</f>
        <v>no</v>
      </c>
      <c r="S4" s="17" t="str">
        <f>INDEX(Monitoring_eng!$A$1:$AT$74,MATCH($A4,Monitoring_eng!$A:$A,0),MATCH(S$1,Monitoring_eng!$1:$1,0))</f>
        <v>no</v>
      </c>
      <c r="T4" s="17" t="str">
        <f>INDEX(Monitoring_eng!$A$1:$AT$74,MATCH($A4,Monitoring_eng!$A:$A,0),MATCH(T$1,Monitoring_eng!$1:$1,0))</f>
        <v>no</v>
      </c>
      <c r="U4" s="17" t="str">
        <f>INDEX(Monitoring_eng!$A$1:$AT$74,MATCH($A4,Monitoring_eng!$A:$A,0),MATCH(U$1,Monitoring_eng!$1:$1,0))</f>
        <v>no</v>
      </c>
      <c r="V4" s="17" t="str">
        <f>INDEX(Monitoring_eng!$A$1:$AT$74,MATCH($A4,Monitoring_eng!$A:$A,0),MATCH(V$1,Monitoring_eng!$1:$1,0))</f>
        <v>no</v>
      </c>
      <c r="W4" s="17" t="str">
        <f>INDEX(Monitoring_eng!$A$1:$AT$74,MATCH($A4,Monitoring_eng!$A:$A,0),MATCH(W$1,Monitoring_eng!$1:$1,0))</f>
        <v>no</v>
      </c>
      <c r="X4" s="17" t="str">
        <f>INDEX(Monitoring_eng!$A$1:$AT$74,MATCH($A4,Monitoring_eng!$A:$A,0),MATCH(X$1,Monitoring_eng!$1:$1,0))</f>
        <v>no</v>
      </c>
      <c r="Y4" s="22" t="s">
        <v>49</v>
      </c>
      <c r="Z4" s="22">
        <f t="shared" si="0"/>
        <v>1</v>
      </c>
      <c r="AA4" s="22" t="s">
        <v>48</v>
      </c>
      <c r="AB4" s="22">
        <f t="shared" si="1"/>
        <v>21</v>
      </c>
      <c r="AC4" s="22" t="s">
        <v>95</v>
      </c>
      <c r="AD4" s="22">
        <f t="shared" si="2"/>
        <v>0</v>
      </c>
      <c r="AE4" s="22" t="s">
        <v>385</v>
      </c>
      <c r="AF4" s="22">
        <f t="shared" si="3"/>
        <v>0</v>
      </c>
      <c r="AG4" s="22">
        <f t="shared" si="4"/>
        <v>22</v>
      </c>
      <c r="AH4" s="22">
        <f t="shared" si="5"/>
        <v>22</v>
      </c>
      <c r="AI4" s="22" t="str">
        <f t="shared" si="6"/>
        <v>yes</v>
      </c>
      <c r="AJ4" s="22" t="str">
        <f t="shared" si="7"/>
        <v>no</v>
      </c>
      <c r="AK4" s="22">
        <f t="shared" si="8"/>
        <v>1</v>
      </c>
      <c r="AL4" s="22">
        <f t="shared" si="9"/>
        <v>21</v>
      </c>
      <c r="AM4" s="67">
        <f t="shared" si="10"/>
        <v>4.5454545454545456E-2</v>
      </c>
      <c r="AN4" s="67">
        <f t="shared" si="11"/>
        <v>0.95454545454545459</v>
      </c>
      <c r="AO4" s="62">
        <f>COUNTIFS($C4:$X4,$AI4,Results!$T$78:$AO$78,AO$1)/((COUNTIF(Results!$T$78:$AO$78,AO$1)-COUNTIFS($C4:$X4,"N/A",Results!$T$78:$AO$78,AO$1)))</f>
        <v>0</v>
      </c>
      <c r="AP4" s="62">
        <f>COUNTIFS($C4:$X4,$AI4,Results!$T$78:$AO$78,AP$1)/((COUNTIF(Results!$T$78:$AO$78,AP$1)-COUNTIFS($C4:$X4,"N/A",Results!$T$78:$AO$78,AP$1)))</f>
        <v>0.125</v>
      </c>
      <c r="AQ4" s="62">
        <f>COUNTIFS($C4:$X4,$AI4,Results!$T$78:$AO$78,AQ$1)/((COUNTIF(Results!$T$78:$AO$78,AQ$1)-COUNTIFS($C4:$X4,"N/A",Results!$T$78:$AO$78,AQ$1)))</f>
        <v>0</v>
      </c>
      <c r="AR4" s="62">
        <f>COUNTIFS($C4:$X4,$AI4,Results!$T$78:$AO$78,AR$1)/((COUNTIF(Results!$T$78:$AO$78,AR$1)-COUNTIFS($C4:$X4,"N/A",Results!$T$78:$AO$78,AR$1)))</f>
        <v>0</v>
      </c>
      <c r="AS4" s="62">
        <f>COUNTIFS($C4:$X4,$AI4,Results!$T$78:$AO$78,AS$1)/((COUNTIF(Results!$T$78:$AO$78,AS$1)-COUNTIFS($C4:$X4,"N/A",Results!$T$78:$AO$78,AS$1)))</f>
        <v>0</v>
      </c>
      <c r="AT4" s="62">
        <f>COUNTIFS($C4:$X4,$AI4,Results!$T$80:$AO$80,AT$1)/((COUNTIF(Results!$T$80:$AO$80,AT$1)-COUNTIFS($C4:$X4,"N/A",Results!$T$80:$AO$80,AT$1)))</f>
        <v>0</v>
      </c>
      <c r="AU4" s="62">
        <f>COUNTIFS($C4:$X4,$AI4,Results!$T$80:$AO$80,AU$1)/((COUNTIF(Results!$T$80:$AO$80,AU$1)-COUNTIFS($C4:$X4,"N/A",Results!$T$80:$AO$80,AU$1)))</f>
        <v>0.1111111111111111</v>
      </c>
      <c r="AV4" s="62">
        <f>COUNTIFS($C4:$X4,$AI4,Results!$T$80:$AO$80,AV$1)/((COUNTIF(Results!$T$80:$AO$80,AV$1)-COUNTIFS($C4:$X4,"N/A",Results!$T$80:$AO$80,AV$1)))</f>
        <v>0</v>
      </c>
      <c r="AW4" s="68"/>
      <c r="AX4" s="68"/>
      <c r="AY4" s="68"/>
      <c r="AZ4" s="68"/>
      <c r="BA4" s="68"/>
      <c r="BB4" s="68"/>
      <c r="BC4" s="22"/>
    </row>
    <row r="5" spans="1:55" x14ac:dyDescent="0.3">
      <c r="A5" s="22" t="s">
        <v>56</v>
      </c>
      <c r="B5" s="23" t="s">
        <v>57</v>
      </c>
      <c r="C5" s="17" t="str">
        <f>INDEX(Monitoring_eng!$A$1:$AT$74,MATCH($A5,Monitoring_eng!$A:$A,0),MATCH(C$1,Monitoring_eng!$1:$1,0))</f>
        <v>yes</v>
      </c>
      <c r="D5" s="17" t="str">
        <f>INDEX(Monitoring_eng!$A$1:$AT$74,MATCH($A5,Monitoring_eng!$A:$A,0),MATCH(D$1,Monitoring_eng!$1:$1,0))</f>
        <v>yes</v>
      </c>
      <c r="E5" s="17" t="str">
        <f>INDEX(Monitoring_eng!$A$1:$AT$74,MATCH($A5,Monitoring_eng!$A:$A,0),MATCH(E$1,Monitoring_eng!$1:$1,0))</f>
        <v>yes</v>
      </c>
      <c r="F5" s="17" t="str">
        <f>INDEX(Monitoring_eng!$A$1:$AT$74,MATCH($A5,Monitoring_eng!$A:$A,0),MATCH(F$1,Monitoring_eng!$1:$1,0))</f>
        <v>yes</v>
      </c>
      <c r="G5" s="17" t="str">
        <f>INDEX(Monitoring_eng!$A$1:$AT$74,MATCH($A5,Monitoring_eng!$A:$A,0),MATCH(G$1,Monitoring_eng!$1:$1,0))</f>
        <v>yes</v>
      </c>
      <c r="H5" s="17" t="str">
        <f>INDEX(Monitoring_eng!$A$1:$AT$74,MATCH($A5,Monitoring_eng!$A:$A,0),MATCH(H$1,Monitoring_eng!$1:$1,0))</f>
        <v>no</v>
      </c>
      <c r="I5" s="17" t="str">
        <f>INDEX(Monitoring_eng!$A$1:$AT$74,MATCH($A5,Monitoring_eng!$A:$A,0),MATCH(I$1,Monitoring_eng!$1:$1,0))</f>
        <v>yes</v>
      </c>
      <c r="J5" s="17" t="str">
        <f>INDEX(Monitoring_eng!$A$1:$AT$74,MATCH($A5,Monitoring_eng!$A:$A,0),MATCH(J$1,Monitoring_eng!$1:$1,0))</f>
        <v>yes</v>
      </c>
      <c r="K5" s="17" t="str">
        <f>INDEX(Monitoring_eng!$A$1:$AT$74,MATCH($A5,Monitoring_eng!$A:$A,0),MATCH(K$1,Monitoring_eng!$1:$1,0))</f>
        <v>yes</v>
      </c>
      <c r="L5" s="17" t="str">
        <f>INDEX(Monitoring_eng!$A$1:$AT$74,MATCH($A5,Monitoring_eng!$A:$A,0),MATCH(L$1,Monitoring_eng!$1:$1,0))</f>
        <v>yes</v>
      </c>
      <c r="M5" s="17" t="str">
        <f>INDEX(Monitoring_eng!$A$1:$AT$74,MATCH($A5,Monitoring_eng!$A:$A,0),MATCH(M$1,Monitoring_eng!$1:$1,0))</f>
        <v>yes</v>
      </c>
      <c r="N5" s="17" t="str">
        <f>INDEX(Monitoring_eng!$A$1:$AT$74,MATCH($A5,Monitoring_eng!$A:$A,0),MATCH(N$1,Monitoring_eng!$1:$1,0))</f>
        <v>yes</v>
      </c>
      <c r="O5" s="17" t="str">
        <f>INDEX(Monitoring_eng!$A$1:$AT$74,MATCH($A5,Monitoring_eng!$A:$A,0),MATCH(O$1,Monitoring_eng!$1:$1,0))</f>
        <v>yes</v>
      </c>
      <c r="P5" s="17" t="str">
        <f>INDEX(Monitoring_eng!$A$1:$AT$74,MATCH($A5,Monitoring_eng!$A:$A,0),MATCH(P$1,Monitoring_eng!$1:$1,0))</f>
        <v>yes</v>
      </c>
      <c r="Q5" s="17" t="str">
        <f>INDEX(Monitoring_eng!$A$1:$AT$74,MATCH($A5,Monitoring_eng!$A:$A,0),MATCH(Q$1,Monitoring_eng!$1:$1,0))</f>
        <v>yes</v>
      </c>
      <c r="R5" s="17" t="str">
        <f>INDEX(Monitoring_eng!$A$1:$AT$74,MATCH($A5,Monitoring_eng!$A:$A,0),MATCH(R$1,Monitoring_eng!$1:$1,0))</f>
        <v>yes</v>
      </c>
      <c r="S5" s="17" t="str">
        <f>INDEX(Monitoring_eng!$A$1:$AT$74,MATCH($A5,Monitoring_eng!$A:$A,0),MATCH(S$1,Monitoring_eng!$1:$1,0))</f>
        <v>yes</v>
      </c>
      <c r="T5" s="17" t="str">
        <f>INDEX(Monitoring_eng!$A$1:$AT$74,MATCH($A5,Monitoring_eng!$A:$A,0),MATCH(T$1,Monitoring_eng!$1:$1,0))</f>
        <v>yes</v>
      </c>
      <c r="U5" s="17" t="str">
        <f>INDEX(Monitoring_eng!$A$1:$AT$74,MATCH($A5,Monitoring_eng!$A:$A,0),MATCH(U$1,Monitoring_eng!$1:$1,0))</f>
        <v>no</v>
      </c>
      <c r="V5" s="17" t="str">
        <f>INDEX(Monitoring_eng!$A$1:$AT$74,MATCH($A5,Monitoring_eng!$A:$A,0),MATCH(V$1,Monitoring_eng!$1:$1,0))</f>
        <v>yes</v>
      </c>
      <c r="W5" s="17" t="str">
        <f>INDEX(Monitoring_eng!$A$1:$AT$74,MATCH($A5,Monitoring_eng!$A:$A,0),MATCH(W$1,Monitoring_eng!$1:$1,0))</f>
        <v>yes</v>
      </c>
      <c r="X5" s="17" t="str">
        <f>INDEX(Monitoring_eng!$A$1:$AT$74,MATCH($A5,Monitoring_eng!$A:$A,0),MATCH(X$1,Monitoring_eng!$1:$1,0))</f>
        <v>yes</v>
      </c>
      <c r="Y5" s="22" t="s">
        <v>49</v>
      </c>
      <c r="Z5" s="22">
        <f t="shared" si="0"/>
        <v>20</v>
      </c>
      <c r="AA5" s="22" t="s">
        <v>48</v>
      </c>
      <c r="AB5" s="22">
        <f t="shared" si="1"/>
        <v>2</v>
      </c>
      <c r="AC5" s="22" t="s">
        <v>95</v>
      </c>
      <c r="AD5" s="22">
        <f t="shared" si="2"/>
        <v>0</v>
      </c>
      <c r="AE5" s="22" t="s">
        <v>385</v>
      </c>
      <c r="AF5" s="22">
        <f t="shared" si="3"/>
        <v>0</v>
      </c>
      <c r="AG5" s="22">
        <f t="shared" si="4"/>
        <v>22</v>
      </c>
      <c r="AH5" s="22">
        <f t="shared" si="5"/>
        <v>22</v>
      </c>
      <c r="AI5" s="22" t="str">
        <f t="shared" si="6"/>
        <v>yes</v>
      </c>
      <c r="AJ5" s="22" t="str">
        <f t="shared" si="7"/>
        <v>no</v>
      </c>
      <c r="AK5" s="22">
        <f t="shared" si="8"/>
        <v>20</v>
      </c>
      <c r="AL5" s="22">
        <f t="shared" si="9"/>
        <v>2</v>
      </c>
      <c r="AM5" s="67">
        <f t="shared" si="10"/>
        <v>0.90909090909090906</v>
      </c>
      <c r="AN5" s="67">
        <f t="shared" si="11"/>
        <v>9.0909090909090912E-2</v>
      </c>
      <c r="AO5" s="62">
        <f>COUNTIFS($C5:$X5,$AI5,Results!$T$78:$AO$78,AO$1)/((COUNTIF(Results!$T$78:$AO$78,AO$1)-COUNTIFS($C5:$X5,"N/A",Results!$T$78:$AO$78,AO$1)))</f>
        <v>0.875</v>
      </c>
      <c r="AP5" s="62">
        <f>COUNTIFS($C5:$X5,$AI5,Results!$T$78:$AO$78,AP$1)/((COUNTIF(Results!$T$78:$AO$78,AP$1)-COUNTIFS($C5:$X5,"N/A",Results!$T$78:$AO$78,AP$1)))</f>
        <v>0.875</v>
      </c>
      <c r="AQ5" s="62">
        <f>COUNTIFS($C5:$X5,$AI5,Results!$T$78:$AO$78,AQ$1)/((COUNTIF(Results!$T$78:$AO$78,AQ$1)-COUNTIFS($C5:$X5,"N/A",Results!$T$78:$AO$78,AQ$1)))</f>
        <v>1</v>
      </c>
      <c r="AR5" s="62">
        <f>COUNTIFS($C5:$X5,$AI5,Results!$T$78:$AO$78,AR$1)/((COUNTIF(Results!$T$78:$AO$78,AR$1)-COUNTIFS($C5:$X5,"N/A",Results!$T$78:$AO$78,AR$1)))</f>
        <v>1</v>
      </c>
      <c r="AS5" s="62">
        <f>COUNTIFS($C5:$X5,$AI5,Results!$T$78:$AO$78,AS$1)/((COUNTIF(Results!$T$78:$AO$78,AS$1)-COUNTIFS($C5:$X5,"N/A",Results!$T$78:$AO$78,AS$1)))</f>
        <v>1</v>
      </c>
      <c r="AT5" s="62">
        <f>COUNTIFS($C5:$X5,$AI5,Results!$T$80:$AO$80,AT$1)/((COUNTIF(Results!$T$80:$AO$80,AT$1)-COUNTIFS($C5:$X5,"N/A",Results!$T$80:$AO$80,AT$1)))</f>
        <v>1</v>
      </c>
      <c r="AU5" s="62">
        <f>COUNTIFS($C5:$X5,$AI5,Results!$T$80:$AO$80,AU$1)/((COUNTIF(Results!$T$80:$AO$80,AU$1)-COUNTIFS($C5:$X5,"N/A",Results!$T$80:$AO$80,AU$1)))</f>
        <v>0.77777777777777779</v>
      </c>
      <c r="AV5" s="62">
        <f>COUNTIFS($C5:$X5,$AI5,Results!$T$80:$AO$80,AV$1)/((COUNTIF(Results!$T$80:$AO$80,AV$1)-COUNTIFS($C5:$X5,"N/A",Results!$T$80:$AO$80,AV$1)))</f>
        <v>1</v>
      </c>
      <c r="AW5" s="68"/>
      <c r="AX5" s="68"/>
      <c r="AY5" s="68"/>
      <c r="AZ5" s="68"/>
      <c r="BA5" s="68"/>
      <c r="BB5" s="68"/>
      <c r="BC5" s="22"/>
    </row>
    <row r="6" spans="1:55" x14ac:dyDescent="0.3">
      <c r="A6" s="22" t="s">
        <v>58</v>
      </c>
      <c r="B6" s="23" t="s">
        <v>59</v>
      </c>
      <c r="C6" s="17" t="str">
        <f>INDEX(Monitoring_eng!$A$1:$AT$74,MATCH($A6,Monitoring_eng!$A:$A,0),MATCH(C$1,Monitoring_eng!$1:$1,0))</f>
        <v>yes</v>
      </c>
      <c r="D6" s="17" t="str">
        <f>INDEX(Monitoring_eng!$A$1:$AT$74,MATCH($A6,Monitoring_eng!$A:$A,0),MATCH(D$1,Monitoring_eng!$1:$1,0))</f>
        <v>yes</v>
      </c>
      <c r="E6" s="17" t="str">
        <f>INDEX(Monitoring_eng!$A$1:$AT$74,MATCH($A6,Monitoring_eng!$A:$A,0),MATCH(E$1,Monitoring_eng!$1:$1,0))</f>
        <v>yes</v>
      </c>
      <c r="F6" s="17" t="str">
        <f>INDEX(Monitoring_eng!$A$1:$AT$74,MATCH($A6,Monitoring_eng!$A:$A,0),MATCH(F$1,Monitoring_eng!$1:$1,0))</f>
        <v>yes</v>
      </c>
      <c r="G6" s="17" t="str">
        <f>INDEX(Monitoring_eng!$A$1:$AT$74,MATCH($A6,Monitoring_eng!$A:$A,0),MATCH(G$1,Monitoring_eng!$1:$1,0))</f>
        <v>yes</v>
      </c>
      <c r="H6" s="17" t="str">
        <f>INDEX(Monitoring_eng!$A$1:$AT$74,MATCH($A6,Monitoring_eng!$A:$A,0),MATCH(H$1,Monitoring_eng!$1:$1,0))</f>
        <v>no</v>
      </c>
      <c r="I6" s="17" t="str">
        <f>INDEX(Monitoring_eng!$A$1:$AT$74,MATCH($A6,Monitoring_eng!$A:$A,0),MATCH(I$1,Monitoring_eng!$1:$1,0))</f>
        <v>yes</v>
      </c>
      <c r="J6" s="17" t="str">
        <f>INDEX(Monitoring_eng!$A$1:$AT$74,MATCH($A6,Monitoring_eng!$A:$A,0),MATCH(J$1,Monitoring_eng!$1:$1,0))</f>
        <v>yes</v>
      </c>
      <c r="K6" s="17" t="str">
        <f>INDEX(Monitoring_eng!$A$1:$AT$74,MATCH($A6,Monitoring_eng!$A:$A,0),MATCH(K$1,Monitoring_eng!$1:$1,0))</f>
        <v>yes</v>
      </c>
      <c r="L6" s="17" t="str">
        <f>INDEX(Monitoring_eng!$A$1:$AT$74,MATCH($A6,Monitoring_eng!$A:$A,0),MATCH(L$1,Monitoring_eng!$1:$1,0))</f>
        <v>yes</v>
      </c>
      <c r="M6" s="17" t="str">
        <f>INDEX(Monitoring_eng!$A$1:$AT$74,MATCH($A6,Monitoring_eng!$A:$A,0),MATCH(M$1,Monitoring_eng!$1:$1,0))</f>
        <v>yes</v>
      </c>
      <c r="N6" s="17" t="str">
        <f>INDEX(Monitoring_eng!$A$1:$AT$74,MATCH($A6,Monitoring_eng!$A:$A,0),MATCH(N$1,Monitoring_eng!$1:$1,0))</f>
        <v>yes</v>
      </c>
      <c r="O6" s="17" t="str">
        <f>INDEX(Monitoring_eng!$A$1:$AT$74,MATCH($A6,Monitoring_eng!$A:$A,0),MATCH(O$1,Monitoring_eng!$1:$1,0))</f>
        <v>no</v>
      </c>
      <c r="P6" s="17" t="str">
        <f>INDEX(Monitoring_eng!$A$1:$AT$74,MATCH($A6,Monitoring_eng!$A:$A,0),MATCH(P$1,Monitoring_eng!$1:$1,0))</f>
        <v>yes</v>
      </c>
      <c r="Q6" s="17" t="str">
        <f>INDEX(Monitoring_eng!$A$1:$AT$74,MATCH($A6,Monitoring_eng!$A:$A,0),MATCH(Q$1,Monitoring_eng!$1:$1,0))</f>
        <v>yes</v>
      </c>
      <c r="R6" s="17" t="str">
        <f>INDEX(Monitoring_eng!$A$1:$AT$74,MATCH($A6,Monitoring_eng!$A:$A,0),MATCH(R$1,Monitoring_eng!$1:$1,0))</f>
        <v>yes</v>
      </c>
      <c r="S6" s="17" t="str">
        <f>INDEX(Monitoring_eng!$A$1:$AT$74,MATCH($A6,Monitoring_eng!$A:$A,0),MATCH(S$1,Monitoring_eng!$1:$1,0))</f>
        <v>yes</v>
      </c>
      <c r="T6" s="17" t="str">
        <f>INDEX(Monitoring_eng!$A$1:$AT$74,MATCH($A6,Monitoring_eng!$A:$A,0),MATCH(T$1,Monitoring_eng!$1:$1,0))</f>
        <v>yes</v>
      </c>
      <c r="U6" s="17" t="str">
        <f>INDEX(Monitoring_eng!$A$1:$AT$74,MATCH($A6,Monitoring_eng!$A:$A,0),MATCH(U$1,Monitoring_eng!$1:$1,0))</f>
        <v>no</v>
      </c>
      <c r="V6" s="17" t="str">
        <f>INDEX(Monitoring_eng!$A$1:$AT$74,MATCH($A6,Monitoring_eng!$A:$A,0),MATCH(V$1,Monitoring_eng!$1:$1,0))</f>
        <v>yes</v>
      </c>
      <c r="W6" s="17" t="str">
        <f>INDEX(Monitoring_eng!$A$1:$AT$74,MATCH($A6,Monitoring_eng!$A:$A,0),MATCH(W$1,Monitoring_eng!$1:$1,0))</f>
        <v>yes</v>
      </c>
      <c r="X6" s="17" t="str">
        <f>INDEX(Monitoring_eng!$A$1:$AT$74,MATCH($A6,Monitoring_eng!$A:$A,0),MATCH(X$1,Monitoring_eng!$1:$1,0))</f>
        <v>yes</v>
      </c>
      <c r="Y6" s="22" t="s">
        <v>49</v>
      </c>
      <c r="Z6" s="22">
        <f t="shared" si="0"/>
        <v>19</v>
      </c>
      <c r="AA6" s="22" t="s">
        <v>48</v>
      </c>
      <c r="AB6" s="22">
        <f t="shared" si="1"/>
        <v>3</v>
      </c>
      <c r="AC6" s="22" t="s">
        <v>95</v>
      </c>
      <c r="AD6" s="22">
        <f t="shared" si="2"/>
        <v>0</v>
      </c>
      <c r="AE6" s="22" t="s">
        <v>385</v>
      </c>
      <c r="AF6" s="22">
        <f t="shared" si="3"/>
        <v>0</v>
      </c>
      <c r="AG6" s="22">
        <f t="shared" si="4"/>
        <v>22</v>
      </c>
      <c r="AH6" s="22">
        <f t="shared" si="5"/>
        <v>22</v>
      </c>
      <c r="AI6" s="22" t="str">
        <f t="shared" si="6"/>
        <v>yes</v>
      </c>
      <c r="AJ6" s="22" t="str">
        <f t="shared" si="7"/>
        <v>no</v>
      </c>
      <c r="AK6" s="22">
        <f t="shared" si="8"/>
        <v>19</v>
      </c>
      <c r="AL6" s="22">
        <f t="shared" si="9"/>
        <v>3</v>
      </c>
      <c r="AM6" s="67">
        <f t="shared" si="10"/>
        <v>0.86363636363636365</v>
      </c>
      <c r="AN6" s="67">
        <f t="shared" si="11"/>
        <v>0.13636363636363635</v>
      </c>
      <c r="AO6" s="62">
        <f>COUNTIFS($C6:$X6,$AI6,Results!$T$78:$AO$78,AO$1)/((COUNTIF(Results!$T$78:$AO$78,AO$1)-COUNTIFS($C6:$X6,"N/A",Results!$T$78:$AO$78,AO$1)))</f>
        <v>0.75</v>
      </c>
      <c r="AP6" s="62">
        <f>COUNTIFS($C6:$X6,$AI6,Results!$T$78:$AO$78,AP$1)/((COUNTIF(Results!$T$78:$AO$78,AP$1)-COUNTIFS($C6:$X6,"N/A",Results!$T$78:$AO$78,AP$1)))</f>
        <v>0.875</v>
      </c>
      <c r="AQ6" s="62">
        <f>COUNTIFS($C6:$X6,$AI6,Results!$T$78:$AO$78,AQ$1)/((COUNTIF(Results!$T$78:$AO$78,AQ$1)-COUNTIFS($C6:$X6,"N/A",Results!$T$78:$AO$78,AQ$1)))</f>
        <v>1</v>
      </c>
      <c r="AR6" s="62">
        <f>COUNTIFS($C6:$X6,$AI6,Results!$T$78:$AO$78,AR$1)/((COUNTIF(Results!$T$78:$AO$78,AR$1)-COUNTIFS($C6:$X6,"N/A",Results!$T$78:$AO$78,AR$1)))</f>
        <v>1</v>
      </c>
      <c r="AS6" s="62">
        <f>COUNTIFS($C6:$X6,$AI6,Results!$T$78:$AO$78,AS$1)/((COUNTIF(Results!$T$78:$AO$78,AS$1)-COUNTIFS($C6:$X6,"N/A",Results!$T$78:$AO$78,AS$1)))</f>
        <v>1</v>
      </c>
      <c r="AT6" s="62">
        <f>COUNTIFS($C6:$X6,$AI6,Results!$T$80:$AO$80,AT$1)/((COUNTIF(Results!$T$80:$AO$80,AT$1)-COUNTIFS($C6:$X6,"N/A",Results!$T$80:$AO$80,AT$1)))</f>
        <v>1</v>
      </c>
      <c r="AU6" s="62">
        <f>COUNTIFS($C6:$X6,$AI6,Results!$T$80:$AO$80,AU$1)/((COUNTIF(Results!$T$80:$AO$80,AU$1)-COUNTIFS($C6:$X6,"N/A",Results!$T$80:$AO$80,AU$1)))</f>
        <v>0.66666666666666663</v>
      </c>
      <c r="AV6" s="62">
        <f>COUNTIFS($C6:$X6,$AI6,Results!$T$80:$AO$80,AV$1)/((COUNTIF(Results!$T$80:$AO$80,AV$1)-COUNTIFS($C6:$X6,"N/A",Results!$T$80:$AO$80,AV$1)))</f>
        <v>1</v>
      </c>
      <c r="AW6" s="68"/>
      <c r="AX6" s="68"/>
      <c r="AY6" s="68"/>
      <c r="AZ6" s="68"/>
      <c r="BA6" s="68"/>
      <c r="BB6" s="68"/>
      <c r="BC6" s="22"/>
    </row>
    <row r="7" spans="1:55" x14ac:dyDescent="0.3">
      <c r="A7" s="22" t="s">
        <v>60</v>
      </c>
      <c r="B7" s="23" t="s">
        <v>61</v>
      </c>
      <c r="C7" s="17" t="str">
        <f>INDEX(Monitoring_eng!$A$1:$AT$74,MATCH($A7,Monitoring_eng!$A:$A,0),MATCH(C$1,Monitoring_eng!$1:$1,0))</f>
        <v>yes</v>
      </c>
      <c r="D7" s="17" t="str">
        <f>INDEX(Monitoring_eng!$A$1:$AT$74,MATCH($A7,Monitoring_eng!$A:$A,0),MATCH(D$1,Monitoring_eng!$1:$1,0))</f>
        <v>no</v>
      </c>
      <c r="E7" s="17" t="str">
        <f>INDEX(Monitoring_eng!$A$1:$AT$74,MATCH($A7,Monitoring_eng!$A:$A,0),MATCH(E$1,Monitoring_eng!$1:$1,0))</f>
        <v>no</v>
      </c>
      <c r="F7" s="17" t="str">
        <f>INDEX(Monitoring_eng!$A$1:$AT$74,MATCH($A7,Monitoring_eng!$A:$A,0),MATCH(F$1,Monitoring_eng!$1:$1,0))</f>
        <v>no</v>
      </c>
      <c r="G7" s="17" t="str">
        <f>INDEX(Monitoring_eng!$A$1:$AT$74,MATCH($A7,Monitoring_eng!$A:$A,0),MATCH(G$1,Monitoring_eng!$1:$1,0))</f>
        <v>yes</v>
      </c>
      <c r="H7" s="17" t="str">
        <f>INDEX(Monitoring_eng!$A$1:$AT$74,MATCH($A7,Monitoring_eng!$A:$A,0),MATCH(H$1,Monitoring_eng!$1:$1,0))</f>
        <v>no</v>
      </c>
      <c r="I7" s="17" t="str">
        <f>INDEX(Monitoring_eng!$A$1:$AT$74,MATCH($A7,Monitoring_eng!$A:$A,0),MATCH(I$1,Monitoring_eng!$1:$1,0))</f>
        <v>yes</v>
      </c>
      <c r="J7" s="17" t="str">
        <f>INDEX(Monitoring_eng!$A$1:$AT$74,MATCH($A7,Monitoring_eng!$A:$A,0),MATCH(J$1,Monitoring_eng!$1:$1,0))</f>
        <v>no</v>
      </c>
      <c r="K7" s="17" t="str">
        <f>INDEX(Monitoring_eng!$A$1:$AT$74,MATCH($A7,Monitoring_eng!$A:$A,0),MATCH(K$1,Monitoring_eng!$1:$1,0))</f>
        <v>yes</v>
      </c>
      <c r="L7" s="17" t="str">
        <f>INDEX(Monitoring_eng!$A$1:$AT$74,MATCH($A7,Monitoring_eng!$A:$A,0),MATCH(L$1,Monitoring_eng!$1:$1,0))</f>
        <v>no</v>
      </c>
      <c r="M7" s="17" t="str">
        <f>INDEX(Monitoring_eng!$A$1:$AT$74,MATCH($A7,Monitoring_eng!$A:$A,0),MATCH(M$1,Monitoring_eng!$1:$1,0))</f>
        <v>yes</v>
      </c>
      <c r="N7" s="17" t="str">
        <f>INDEX(Monitoring_eng!$A$1:$AT$74,MATCH($A7,Monitoring_eng!$A:$A,0),MATCH(N$1,Monitoring_eng!$1:$1,0))</f>
        <v>yes</v>
      </c>
      <c r="O7" s="17" t="str">
        <f>INDEX(Monitoring_eng!$A$1:$AT$74,MATCH($A7,Monitoring_eng!$A:$A,0),MATCH(O$1,Monitoring_eng!$1:$1,0))</f>
        <v>no</v>
      </c>
      <c r="P7" s="17" t="str">
        <f>INDEX(Monitoring_eng!$A$1:$AT$74,MATCH($A7,Monitoring_eng!$A:$A,0),MATCH(P$1,Monitoring_eng!$1:$1,0))</f>
        <v>yes</v>
      </c>
      <c r="Q7" s="17" t="str">
        <f>INDEX(Monitoring_eng!$A$1:$AT$74,MATCH($A7,Monitoring_eng!$A:$A,0),MATCH(Q$1,Monitoring_eng!$1:$1,0))</f>
        <v>yes</v>
      </c>
      <c r="R7" s="17" t="str">
        <f>INDEX(Monitoring_eng!$A$1:$AT$74,MATCH($A7,Monitoring_eng!$A:$A,0),MATCH(R$1,Monitoring_eng!$1:$1,0))</f>
        <v>yes</v>
      </c>
      <c r="S7" s="17" t="str">
        <f>INDEX(Monitoring_eng!$A$1:$AT$74,MATCH($A7,Monitoring_eng!$A:$A,0),MATCH(S$1,Monitoring_eng!$1:$1,0))</f>
        <v>yes</v>
      </c>
      <c r="T7" s="17" t="str">
        <f>INDEX(Monitoring_eng!$A$1:$AT$74,MATCH($A7,Monitoring_eng!$A:$A,0),MATCH(T$1,Monitoring_eng!$1:$1,0))</f>
        <v>yes</v>
      </c>
      <c r="U7" s="17" t="str">
        <f>INDEX(Monitoring_eng!$A$1:$AT$74,MATCH($A7,Monitoring_eng!$A:$A,0),MATCH(U$1,Monitoring_eng!$1:$1,0))</f>
        <v>yes</v>
      </c>
      <c r="V7" s="17" t="str">
        <f>INDEX(Monitoring_eng!$A$1:$AT$74,MATCH($A7,Monitoring_eng!$A:$A,0),MATCH(V$1,Monitoring_eng!$1:$1,0))</f>
        <v>yes</v>
      </c>
      <c r="W7" s="17" t="str">
        <f>INDEX(Monitoring_eng!$A$1:$AT$74,MATCH($A7,Monitoring_eng!$A:$A,0),MATCH(W$1,Monitoring_eng!$1:$1,0))</f>
        <v>yes</v>
      </c>
      <c r="X7" s="17" t="str">
        <f>INDEX(Monitoring_eng!$A$1:$AT$74,MATCH($A7,Monitoring_eng!$A:$A,0),MATCH(X$1,Monitoring_eng!$1:$1,0))</f>
        <v>yes</v>
      </c>
      <c r="Y7" s="22" t="s">
        <v>49</v>
      </c>
      <c r="Z7" s="22">
        <f t="shared" si="0"/>
        <v>15</v>
      </c>
      <c r="AA7" s="22" t="s">
        <v>48</v>
      </c>
      <c r="AB7" s="22">
        <f t="shared" si="1"/>
        <v>7</v>
      </c>
      <c r="AC7" s="22" t="s">
        <v>95</v>
      </c>
      <c r="AD7" s="22">
        <f t="shared" si="2"/>
        <v>0</v>
      </c>
      <c r="AE7" s="22" t="s">
        <v>385</v>
      </c>
      <c r="AF7" s="22">
        <f t="shared" si="3"/>
        <v>0</v>
      </c>
      <c r="AG7" s="22">
        <f t="shared" si="4"/>
        <v>22</v>
      </c>
      <c r="AH7" s="22">
        <f t="shared" si="5"/>
        <v>22</v>
      </c>
      <c r="AI7" s="22" t="str">
        <f t="shared" si="6"/>
        <v>yes</v>
      </c>
      <c r="AJ7" s="22" t="str">
        <f t="shared" si="7"/>
        <v>no</v>
      </c>
      <c r="AK7" s="22">
        <f t="shared" si="8"/>
        <v>15</v>
      </c>
      <c r="AL7" s="22">
        <f t="shared" si="9"/>
        <v>7</v>
      </c>
      <c r="AM7" s="67">
        <f t="shared" si="10"/>
        <v>0.68181818181818177</v>
      </c>
      <c r="AN7" s="67">
        <f t="shared" si="11"/>
        <v>0.31818181818181818</v>
      </c>
      <c r="AO7" s="62">
        <f>COUNTIFS($C7:$X7,$AI7,Results!$T$78:$AO$78,AO$1)/((COUNTIF(Results!$T$78:$AO$78,AO$1)-COUNTIFS($C7:$X7,"N/A",Results!$T$78:$AO$78,AO$1)))</f>
        <v>0.5</v>
      </c>
      <c r="AP7" s="62">
        <f>COUNTIFS($C7:$X7,$AI7,Results!$T$78:$AO$78,AP$1)/((COUNTIF(Results!$T$78:$AO$78,AP$1)-COUNTIFS($C7:$X7,"N/A",Results!$T$78:$AO$78,AP$1)))</f>
        <v>0.75</v>
      </c>
      <c r="AQ7" s="62">
        <f>COUNTIFS($C7:$X7,$AI7,Results!$T$78:$AO$78,AQ$1)/((COUNTIF(Results!$T$78:$AO$78,AQ$1)-COUNTIFS($C7:$X7,"N/A",Results!$T$78:$AO$78,AQ$1)))</f>
        <v>1</v>
      </c>
      <c r="AR7" s="62">
        <f>COUNTIFS($C7:$X7,$AI7,Results!$T$78:$AO$78,AR$1)/((COUNTIF(Results!$T$78:$AO$78,AR$1)-COUNTIFS($C7:$X7,"N/A",Results!$T$78:$AO$78,AR$1)))</f>
        <v>1</v>
      </c>
      <c r="AS7" s="62">
        <f>COUNTIFS($C7:$X7,$AI7,Results!$T$78:$AO$78,AS$1)/((COUNTIF(Results!$T$78:$AO$78,AS$1)-COUNTIFS($C7:$X7,"N/A",Results!$T$78:$AO$78,AS$1)))</f>
        <v>0.5</v>
      </c>
      <c r="AT7" s="62">
        <f>COUNTIFS($C7:$X7,$AI7,Results!$T$80:$AO$80,AT$1)/((COUNTIF(Results!$T$80:$AO$80,AT$1)-COUNTIFS($C7:$X7,"N/A",Results!$T$80:$AO$80,AT$1)))</f>
        <v>0.5</v>
      </c>
      <c r="AU7" s="62">
        <f>COUNTIFS($C7:$X7,$AI7,Results!$T$80:$AO$80,AU$1)/((COUNTIF(Results!$T$80:$AO$80,AU$1)-COUNTIFS($C7:$X7,"N/A",Results!$T$80:$AO$80,AU$1)))</f>
        <v>0.55555555555555558</v>
      </c>
      <c r="AV7" s="62">
        <f>COUNTIFS($C7:$X7,$AI7,Results!$T$80:$AO$80,AV$1)/((COUNTIF(Results!$T$80:$AO$80,AV$1)-COUNTIFS($C7:$X7,"N/A",Results!$T$80:$AO$80,AV$1)))</f>
        <v>0.88888888888888884</v>
      </c>
      <c r="AW7" s="68"/>
      <c r="AX7" s="68"/>
      <c r="AY7" s="68"/>
      <c r="AZ7" s="68"/>
      <c r="BA7" s="68"/>
      <c r="BB7" s="68"/>
      <c r="BC7" s="22"/>
    </row>
    <row r="8" spans="1:55" x14ac:dyDescent="0.3">
      <c r="A8" s="22" t="s">
        <v>62</v>
      </c>
      <c r="B8" s="23" t="s">
        <v>63</v>
      </c>
      <c r="C8" s="17" t="str">
        <f>INDEX(Monitoring_eng!$A$1:$AT$74,MATCH($A8,Monitoring_eng!$A:$A,0),MATCH(C$1,Monitoring_eng!$1:$1,0))</f>
        <v>yes</v>
      </c>
      <c r="D8" s="17" t="str">
        <f>INDEX(Monitoring_eng!$A$1:$AT$74,MATCH($A8,Monitoring_eng!$A:$A,0),MATCH(D$1,Monitoring_eng!$1:$1,0))</f>
        <v>no</v>
      </c>
      <c r="E8" s="17" t="str">
        <f>INDEX(Monitoring_eng!$A$1:$AT$74,MATCH($A8,Monitoring_eng!$A:$A,0),MATCH(E$1,Monitoring_eng!$1:$1,0))</f>
        <v>no</v>
      </c>
      <c r="F8" s="17" t="str">
        <f>INDEX(Monitoring_eng!$A$1:$AT$74,MATCH($A8,Monitoring_eng!$A:$A,0),MATCH(F$1,Monitoring_eng!$1:$1,0))</f>
        <v>no</v>
      </c>
      <c r="G8" s="17" t="str">
        <f>INDEX(Monitoring_eng!$A$1:$AT$74,MATCH($A8,Monitoring_eng!$A:$A,0),MATCH(G$1,Monitoring_eng!$1:$1,0))</f>
        <v>yes</v>
      </c>
      <c r="H8" s="17" t="str">
        <f>INDEX(Monitoring_eng!$A$1:$AT$74,MATCH($A8,Monitoring_eng!$A:$A,0),MATCH(H$1,Monitoring_eng!$1:$1,0))</f>
        <v>no</v>
      </c>
      <c r="I8" s="17" t="str">
        <f>INDEX(Monitoring_eng!$A$1:$AT$74,MATCH($A8,Monitoring_eng!$A:$A,0),MATCH(I$1,Monitoring_eng!$1:$1,0))</f>
        <v>yes</v>
      </c>
      <c r="J8" s="17" t="str">
        <f>INDEX(Monitoring_eng!$A$1:$AT$74,MATCH($A8,Monitoring_eng!$A:$A,0),MATCH(J$1,Monitoring_eng!$1:$1,0))</f>
        <v>no</v>
      </c>
      <c r="K8" s="17" t="str">
        <f>INDEX(Monitoring_eng!$A$1:$AT$74,MATCH($A8,Monitoring_eng!$A:$A,0),MATCH(K$1,Monitoring_eng!$1:$1,0))</f>
        <v>yes</v>
      </c>
      <c r="L8" s="17" t="str">
        <f>INDEX(Monitoring_eng!$A$1:$AT$74,MATCH($A8,Monitoring_eng!$A:$A,0),MATCH(L$1,Monitoring_eng!$1:$1,0))</f>
        <v>no</v>
      </c>
      <c r="M8" s="17" t="str">
        <f>INDEX(Monitoring_eng!$A$1:$AT$74,MATCH($A8,Monitoring_eng!$A:$A,0),MATCH(M$1,Monitoring_eng!$1:$1,0))</f>
        <v>yes</v>
      </c>
      <c r="N8" s="17" t="str">
        <f>INDEX(Monitoring_eng!$A$1:$AT$74,MATCH($A8,Monitoring_eng!$A:$A,0),MATCH(N$1,Monitoring_eng!$1:$1,0))</f>
        <v>yes</v>
      </c>
      <c r="O8" s="17" t="str">
        <f>INDEX(Monitoring_eng!$A$1:$AT$74,MATCH($A8,Monitoring_eng!$A:$A,0),MATCH(O$1,Monitoring_eng!$1:$1,0))</f>
        <v>no</v>
      </c>
      <c r="P8" s="17" t="str">
        <f>INDEX(Monitoring_eng!$A$1:$AT$74,MATCH($A8,Monitoring_eng!$A:$A,0),MATCH(P$1,Monitoring_eng!$1:$1,0))</f>
        <v>yes</v>
      </c>
      <c r="Q8" s="17" t="str">
        <f>INDEX(Monitoring_eng!$A$1:$AT$74,MATCH($A8,Monitoring_eng!$A:$A,0),MATCH(Q$1,Monitoring_eng!$1:$1,0))</f>
        <v>no</v>
      </c>
      <c r="R8" s="17" t="str">
        <f>INDEX(Monitoring_eng!$A$1:$AT$74,MATCH($A8,Monitoring_eng!$A:$A,0),MATCH(R$1,Monitoring_eng!$1:$1,0))</f>
        <v>yes</v>
      </c>
      <c r="S8" s="17" t="str">
        <f>INDEX(Monitoring_eng!$A$1:$AT$74,MATCH($A8,Monitoring_eng!$A:$A,0),MATCH(S$1,Monitoring_eng!$1:$1,0))</f>
        <v>yes</v>
      </c>
      <c r="T8" s="17" t="str">
        <f>INDEX(Monitoring_eng!$A$1:$AT$74,MATCH($A8,Monitoring_eng!$A:$A,0),MATCH(T$1,Monitoring_eng!$1:$1,0))</f>
        <v>yes</v>
      </c>
      <c r="U8" s="17" t="str">
        <f>INDEX(Monitoring_eng!$A$1:$AT$74,MATCH($A8,Monitoring_eng!$A:$A,0),MATCH(U$1,Monitoring_eng!$1:$1,0))</f>
        <v>yes</v>
      </c>
      <c r="V8" s="17" t="str">
        <f>INDEX(Monitoring_eng!$A$1:$AT$74,MATCH($A8,Monitoring_eng!$A:$A,0),MATCH(V$1,Monitoring_eng!$1:$1,0))</f>
        <v>yes</v>
      </c>
      <c r="W8" s="17" t="str">
        <f>INDEX(Monitoring_eng!$A$1:$AT$74,MATCH($A8,Monitoring_eng!$A:$A,0),MATCH(W$1,Monitoring_eng!$1:$1,0))</f>
        <v>yes</v>
      </c>
      <c r="X8" s="17" t="str">
        <f>INDEX(Monitoring_eng!$A$1:$AT$74,MATCH($A8,Monitoring_eng!$A:$A,0),MATCH(X$1,Monitoring_eng!$1:$1,0))</f>
        <v>yes</v>
      </c>
      <c r="Y8" s="22" t="s">
        <v>49</v>
      </c>
      <c r="Z8" s="22">
        <f t="shared" si="0"/>
        <v>14</v>
      </c>
      <c r="AA8" s="22" t="s">
        <v>48</v>
      </c>
      <c r="AB8" s="22">
        <f t="shared" si="1"/>
        <v>8</v>
      </c>
      <c r="AC8" s="22" t="s">
        <v>95</v>
      </c>
      <c r="AD8" s="22">
        <f t="shared" si="2"/>
        <v>0</v>
      </c>
      <c r="AE8" s="22" t="s">
        <v>385</v>
      </c>
      <c r="AF8" s="22">
        <f t="shared" si="3"/>
        <v>0</v>
      </c>
      <c r="AG8" s="22">
        <f t="shared" si="4"/>
        <v>22</v>
      </c>
      <c r="AH8" s="22">
        <f t="shared" si="5"/>
        <v>22</v>
      </c>
      <c r="AI8" s="22" t="str">
        <f t="shared" si="6"/>
        <v>yes</v>
      </c>
      <c r="AJ8" s="22" t="str">
        <f t="shared" si="7"/>
        <v>no</v>
      </c>
      <c r="AK8" s="22">
        <f t="shared" si="8"/>
        <v>14</v>
      </c>
      <c r="AL8" s="22">
        <f t="shared" si="9"/>
        <v>8</v>
      </c>
      <c r="AM8" s="67">
        <f t="shared" si="10"/>
        <v>0.63636363636363635</v>
      </c>
      <c r="AN8" s="67">
        <f t="shared" si="11"/>
        <v>0.36363636363636365</v>
      </c>
      <c r="AO8" s="62">
        <f>COUNTIFS($C8:$X8,$AI8,Results!$T$78:$AO$78,AO$1)/((COUNTIF(Results!$T$78:$AO$78,AO$1)-COUNTIFS($C8:$X8,"N/A",Results!$T$78:$AO$78,AO$1)))</f>
        <v>0.375</v>
      </c>
      <c r="AP8" s="62">
        <f>COUNTIFS($C8:$X8,$AI8,Results!$T$78:$AO$78,AP$1)/((COUNTIF(Results!$T$78:$AO$78,AP$1)-COUNTIFS($C8:$X8,"N/A",Results!$T$78:$AO$78,AP$1)))</f>
        <v>0.75</v>
      </c>
      <c r="AQ8" s="62">
        <f>COUNTIFS($C8:$X8,$AI8,Results!$T$78:$AO$78,AQ$1)/((COUNTIF(Results!$T$78:$AO$78,AQ$1)-COUNTIFS($C8:$X8,"N/A",Results!$T$78:$AO$78,AQ$1)))</f>
        <v>1</v>
      </c>
      <c r="AR8" s="62">
        <f>COUNTIFS($C8:$X8,$AI8,Results!$T$78:$AO$78,AR$1)/((COUNTIF(Results!$T$78:$AO$78,AR$1)-COUNTIFS($C8:$X8,"N/A",Results!$T$78:$AO$78,AR$1)))</f>
        <v>1</v>
      </c>
      <c r="AS8" s="62">
        <f>COUNTIFS($C8:$X8,$AI8,Results!$T$78:$AO$78,AS$1)/((COUNTIF(Results!$T$78:$AO$78,AS$1)-COUNTIFS($C8:$X8,"N/A",Results!$T$78:$AO$78,AS$1)))</f>
        <v>0.5</v>
      </c>
      <c r="AT8" s="62">
        <f>COUNTIFS($C8:$X8,$AI8,Results!$T$80:$AO$80,AT$1)/((COUNTIF(Results!$T$80:$AO$80,AT$1)-COUNTIFS($C8:$X8,"N/A",Results!$T$80:$AO$80,AT$1)))</f>
        <v>0.5</v>
      </c>
      <c r="AU8" s="62">
        <f>COUNTIFS($C8:$X8,$AI8,Results!$T$80:$AO$80,AU$1)/((COUNTIF(Results!$T$80:$AO$80,AU$1)-COUNTIFS($C8:$X8,"N/A",Results!$T$80:$AO$80,AU$1)))</f>
        <v>0.55555555555555558</v>
      </c>
      <c r="AV8" s="62">
        <f>COUNTIFS($C8:$X8,$AI8,Results!$T$80:$AO$80,AV$1)/((COUNTIF(Results!$T$80:$AO$80,AV$1)-COUNTIFS($C8:$X8,"N/A",Results!$T$80:$AO$80,AV$1)))</f>
        <v>0.77777777777777779</v>
      </c>
      <c r="AW8" s="68"/>
      <c r="AX8" s="68"/>
      <c r="AY8" s="68"/>
      <c r="AZ8" s="68"/>
      <c r="BA8" s="68"/>
      <c r="BB8" s="68"/>
      <c r="BC8" s="22"/>
    </row>
    <row r="9" spans="1:55" x14ac:dyDescent="0.3">
      <c r="A9" s="22" t="s">
        <v>64</v>
      </c>
      <c r="B9" s="23" t="s">
        <v>65</v>
      </c>
      <c r="C9" s="17" t="str">
        <f>INDEX(Monitoring_eng!$A$1:$AT$74,MATCH($A9,Monitoring_eng!$A:$A,0),MATCH(C$1,Monitoring_eng!$1:$1,0))</f>
        <v>yes</v>
      </c>
      <c r="D9" s="17" t="str">
        <f>INDEX(Monitoring_eng!$A$1:$AT$74,MATCH($A9,Monitoring_eng!$A:$A,0),MATCH(D$1,Monitoring_eng!$1:$1,0))</f>
        <v>yes</v>
      </c>
      <c r="E9" s="17" t="str">
        <f>INDEX(Monitoring_eng!$A$1:$AT$74,MATCH($A9,Monitoring_eng!$A:$A,0),MATCH(E$1,Monitoring_eng!$1:$1,0))</f>
        <v>yes</v>
      </c>
      <c r="F9" s="17" t="str">
        <f>INDEX(Monitoring_eng!$A$1:$AT$74,MATCH($A9,Monitoring_eng!$A:$A,0),MATCH(F$1,Monitoring_eng!$1:$1,0))</f>
        <v>yes</v>
      </c>
      <c r="G9" s="17" t="str">
        <f>INDEX(Monitoring_eng!$A$1:$AT$74,MATCH($A9,Monitoring_eng!$A:$A,0),MATCH(G$1,Monitoring_eng!$1:$1,0))</f>
        <v>yes</v>
      </c>
      <c r="H9" s="17" t="str">
        <f>INDEX(Monitoring_eng!$A$1:$AT$74,MATCH($A9,Monitoring_eng!$A:$A,0),MATCH(H$1,Monitoring_eng!$1:$1,0))</f>
        <v>yes</v>
      </c>
      <c r="I9" s="17" t="str">
        <f>INDEX(Monitoring_eng!$A$1:$AT$74,MATCH($A9,Monitoring_eng!$A:$A,0),MATCH(I$1,Monitoring_eng!$1:$1,0))</f>
        <v>yes</v>
      </c>
      <c r="J9" s="17" t="str">
        <f>INDEX(Monitoring_eng!$A$1:$AT$74,MATCH($A9,Monitoring_eng!$A:$A,0),MATCH(J$1,Monitoring_eng!$1:$1,0))</f>
        <v>yes</v>
      </c>
      <c r="K9" s="17" t="str">
        <f>INDEX(Monitoring_eng!$A$1:$AT$74,MATCH($A9,Monitoring_eng!$A:$A,0),MATCH(K$1,Monitoring_eng!$1:$1,0))</f>
        <v>yes</v>
      </c>
      <c r="L9" s="17" t="str">
        <f>INDEX(Monitoring_eng!$A$1:$AT$74,MATCH($A9,Monitoring_eng!$A:$A,0),MATCH(L$1,Monitoring_eng!$1:$1,0))</f>
        <v>yes</v>
      </c>
      <c r="M9" s="17" t="str">
        <f>INDEX(Monitoring_eng!$A$1:$AT$74,MATCH($A9,Monitoring_eng!$A:$A,0),MATCH(M$1,Monitoring_eng!$1:$1,0))</f>
        <v>yes</v>
      </c>
      <c r="N9" s="17" t="str">
        <f>INDEX(Monitoring_eng!$A$1:$AT$74,MATCH($A9,Monitoring_eng!$A:$A,0),MATCH(N$1,Monitoring_eng!$1:$1,0))</f>
        <v>partially</v>
      </c>
      <c r="O9" s="17" t="str">
        <f>INDEX(Monitoring_eng!$A$1:$AT$74,MATCH($A9,Monitoring_eng!$A:$A,0),MATCH(O$1,Monitoring_eng!$1:$1,0))</f>
        <v>yes</v>
      </c>
      <c r="P9" s="17" t="str">
        <f>INDEX(Monitoring_eng!$A$1:$AT$74,MATCH($A9,Monitoring_eng!$A:$A,0),MATCH(P$1,Monitoring_eng!$1:$1,0))</f>
        <v>yes</v>
      </c>
      <c r="Q9" s="17" t="str">
        <f>INDEX(Monitoring_eng!$A$1:$AT$74,MATCH($A9,Monitoring_eng!$A:$A,0),MATCH(Q$1,Monitoring_eng!$1:$1,0))</f>
        <v>yes</v>
      </c>
      <c r="R9" s="17" t="str">
        <f>INDEX(Monitoring_eng!$A$1:$AT$74,MATCH($A9,Monitoring_eng!$A:$A,0),MATCH(R$1,Monitoring_eng!$1:$1,0))</f>
        <v>yes</v>
      </c>
      <c r="S9" s="17" t="str">
        <f>INDEX(Monitoring_eng!$A$1:$AT$74,MATCH($A9,Monitoring_eng!$A:$A,0),MATCH(S$1,Monitoring_eng!$1:$1,0))</f>
        <v>yes</v>
      </c>
      <c r="T9" s="17" t="str">
        <f>INDEX(Monitoring_eng!$A$1:$AT$74,MATCH($A9,Monitoring_eng!$A:$A,0),MATCH(T$1,Monitoring_eng!$1:$1,0))</f>
        <v>yes</v>
      </c>
      <c r="U9" s="17" t="str">
        <f>INDEX(Monitoring_eng!$A$1:$AT$74,MATCH($A9,Monitoring_eng!$A:$A,0),MATCH(U$1,Monitoring_eng!$1:$1,0))</f>
        <v>yes</v>
      </c>
      <c r="V9" s="17" t="str">
        <f>INDEX(Monitoring_eng!$A$1:$AT$74,MATCH($A9,Monitoring_eng!$A:$A,0),MATCH(V$1,Monitoring_eng!$1:$1,0))</f>
        <v>yes</v>
      </c>
      <c r="W9" s="17" t="str">
        <f>INDEX(Monitoring_eng!$A$1:$AT$74,MATCH($A9,Monitoring_eng!$A:$A,0),MATCH(W$1,Monitoring_eng!$1:$1,0))</f>
        <v>yes</v>
      </c>
      <c r="X9" s="17" t="str">
        <f>INDEX(Monitoring_eng!$A$1:$AT$74,MATCH($A9,Monitoring_eng!$A:$A,0),MATCH(X$1,Monitoring_eng!$1:$1,0))</f>
        <v>yes</v>
      </c>
      <c r="Y9" s="22" t="s">
        <v>49</v>
      </c>
      <c r="Z9" s="22">
        <f t="shared" si="0"/>
        <v>21</v>
      </c>
      <c r="AA9" s="22" t="s">
        <v>48</v>
      </c>
      <c r="AB9" s="22">
        <f t="shared" si="1"/>
        <v>0</v>
      </c>
      <c r="AC9" s="22" t="s">
        <v>95</v>
      </c>
      <c r="AD9" s="22">
        <f t="shared" si="2"/>
        <v>1</v>
      </c>
      <c r="AE9" s="22" t="s">
        <v>385</v>
      </c>
      <c r="AF9" s="22">
        <f t="shared" si="3"/>
        <v>0</v>
      </c>
      <c r="AG9" s="22">
        <f t="shared" si="4"/>
        <v>22</v>
      </c>
      <c r="AH9" s="22">
        <f t="shared" si="5"/>
        <v>22</v>
      </c>
      <c r="AI9" s="22" t="str">
        <f t="shared" si="6"/>
        <v>yes</v>
      </c>
      <c r="AJ9" s="22" t="str">
        <f t="shared" si="7"/>
        <v>no</v>
      </c>
      <c r="AK9" s="22">
        <f t="shared" si="8"/>
        <v>21</v>
      </c>
      <c r="AL9" s="22">
        <f t="shared" si="9"/>
        <v>0</v>
      </c>
      <c r="AM9" s="67">
        <f t="shared" si="10"/>
        <v>0.95454545454545459</v>
      </c>
      <c r="AN9" s="67">
        <f t="shared" si="11"/>
        <v>0</v>
      </c>
      <c r="AO9" s="62">
        <f>COUNTIFS($C9:$X9,$AI9,Results!$T$78:$AO$78,AO$1)/((COUNTIF(Results!$T$78:$AO$78,AO$1)-COUNTIFS($C9:$X9,"N/A",Results!$T$78:$AO$78,AO$1)))</f>
        <v>1</v>
      </c>
      <c r="AP9" s="62">
        <f>COUNTIFS($C9:$X9,$AI9,Results!$T$78:$AO$78,AP$1)/((COUNTIF(Results!$T$78:$AO$78,AP$1)-COUNTIFS($C9:$X9,"N/A",Results!$T$78:$AO$78,AP$1)))</f>
        <v>1</v>
      </c>
      <c r="AQ9" s="62">
        <f>COUNTIFS($C9:$X9,$AI9,Results!$T$78:$AO$78,AQ$1)/((COUNTIF(Results!$T$78:$AO$78,AQ$1)-COUNTIFS($C9:$X9,"N/A",Results!$T$78:$AO$78,AQ$1)))</f>
        <v>1</v>
      </c>
      <c r="AR9" s="62">
        <f>COUNTIFS($C9:$X9,$AI9,Results!$T$78:$AO$78,AR$1)/((COUNTIF(Results!$T$78:$AO$78,AR$1)-COUNTIFS($C9:$X9,"N/A",Results!$T$78:$AO$78,AR$1)))</f>
        <v>0.66666666666666663</v>
      </c>
      <c r="AS9" s="62">
        <f>COUNTIFS($C9:$X9,$AI9,Results!$T$78:$AO$78,AS$1)/((COUNTIF(Results!$T$78:$AO$78,AS$1)-COUNTIFS($C9:$X9,"N/A",Results!$T$78:$AO$78,AS$1)))</f>
        <v>1</v>
      </c>
      <c r="AT9" s="62">
        <f>COUNTIFS($C9:$X9,$AI9,Results!$T$80:$AO$80,AT$1)/((COUNTIF(Results!$T$80:$AO$80,AT$1)-COUNTIFS($C9:$X9,"N/A",Results!$T$80:$AO$80,AT$1)))</f>
        <v>0.75</v>
      </c>
      <c r="AU9" s="62">
        <f>COUNTIFS($C9:$X9,$AI9,Results!$T$80:$AO$80,AU$1)/((COUNTIF(Results!$T$80:$AO$80,AU$1)-COUNTIFS($C9:$X9,"N/A",Results!$T$80:$AO$80,AU$1)))</f>
        <v>1</v>
      </c>
      <c r="AV9" s="62">
        <f>COUNTIFS($C9:$X9,$AI9,Results!$T$80:$AO$80,AV$1)/((COUNTIF(Results!$T$80:$AO$80,AV$1)-COUNTIFS($C9:$X9,"N/A",Results!$T$80:$AO$80,AV$1)))</f>
        <v>1</v>
      </c>
      <c r="AW9" s="68"/>
      <c r="AX9" s="68"/>
      <c r="AY9" s="68"/>
      <c r="AZ9" s="68"/>
      <c r="BA9" s="68"/>
      <c r="BB9" s="68"/>
      <c r="BC9" s="22"/>
    </row>
    <row r="10" spans="1:55" x14ac:dyDescent="0.3">
      <c r="A10" s="22" t="s">
        <v>66</v>
      </c>
      <c r="B10" s="23" t="s">
        <v>67</v>
      </c>
      <c r="C10" s="17" t="str">
        <f>INDEX(Monitoring_eng!$A$1:$AT$74,MATCH($A10,Monitoring_eng!$A:$A,0),MATCH(C$1,Monitoring_eng!$1:$1,0))</f>
        <v>yes</v>
      </c>
      <c r="D10" s="17" t="str">
        <f>INDEX(Monitoring_eng!$A$1:$AT$74,MATCH($A10,Monitoring_eng!$A:$A,0),MATCH(D$1,Monitoring_eng!$1:$1,0))</f>
        <v>yes</v>
      </c>
      <c r="E10" s="17" t="str">
        <f>INDEX(Monitoring_eng!$A$1:$AT$74,MATCH($A10,Monitoring_eng!$A:$A,0),MATCH(E$1,Monitoring_eng!$1:$1,0))</f>
        <v>yes</v>
      </c>
      <c r="F10" s="17" t="str">
        <f>INDEX(Monitoring_eng!$A$1:$AT$74,MATCH($A10,Monitoring_eng!$A:$A,0),MATCH(F$1,Monitoring_eng!$1:$1,0))</f>
        <v>yes</v>
      </c>
      <c r="G10" s="17" t="str">
        <f>INDEX(Monitoring_eng!$A$1:$AT$74,MATCH($A10,Monitoring_eng!$A:$A,0),MATCH(G$1,Monitoring_eng!$1:$1,0))</f>
        <v>yes</v>
      </c>
      <c r="H10" s="17" t="str">
        <f>INDEX(Monitoring_eng!$A$1:$AT$74,MATCH($A10,Monitoring_eng!$A:$A,0),MATCH(H$1,Monitoring_eng!$1:$1,0))</f>
        <v>yes</v>
      </c>
      <c r="I10" s="17" t="str">
        <f>INDEX(Monitoring_eng!$A$1:$AT$74,MATCH($A10,Monitoring_eng!$A:$A,0),MATCH(I$1,Monitoring_eng!$1:$1,0))</f>
        <v>yes</v>
      </c>
      <c r="J10" s="17" t="str">
        <f>INDEX(Monitoring_eng!$A$1:$AT$74,MATCH($A10,Monitoring_eng!$A:$A,0),MATCH(J$1,Monitoring_eng!$1:$1,0))</f>
        <v>yes</v>
      </c>
      <c r="K10" s="17" t="str">
        <f>INDEX(Monitoring_eng!$A$1:$AT$74,MATCH($A10,Monitoring_eng!$A:$A,0),MATCH(K$1,Monitoring_eng!$1:$1,0))</f>
        <v>yes</v>
      </c>
      <c r="L10" s="17" t="str">
        <f>INDEX(Monitoring_eng!$A$1:$AT$74,MATCH($A10,Monitoring_eng!$A:$A,0),MATCH(L$1,Monitoring_eng!$1:$1,0))</f>
        <v>yes</v>
      </c>
      <c r="M10" s="17" t="str">
        <f>INDEX(Monitoring_eng!$A$1:$AT$74,MATCH($A10,Monitoring_eng!$A:$A,0),MATCH(M$1,Monitoring_eng!$1:$1,0))</f>
        <v>yes</v>
      </c>
      <c r="N10" s="17" t="str">
        <f>INDEX(Monitoring_eng!$A$1:$AT$74,MATCH($A10,Monitoring_eng!$A:$A,0),MATCH(N$1,Monitoring_eng!$1:$1,0))</f>
        <v>yes</v>
      </c>
      <c r="O10" s="17" t="str">
        <f>INDEX(Monitoring_eng!$A$1:$AT$74,MATCH($A10,Monitoring_eng!$A:$A,0),MATCH(O$1,Monitoring_eng!$1:$1,0))</f>
        <v>yes</v>
      </c>
      <c r="P10" s="17" t="str">
        <f>INDEX(Monitoring_eng!$A$1:$AT$74,MATCH($A10,Monitoring_eng!$A:$A,0),MATCH(P$1,Monitoring_eng!$1:$1,0))</f>
        <v>yes</v>
      </c>
      <c r="Q10" s="17" t="str">
        <f>INDEX(Monitoring_eng!$A$1:$AT$74,MATCH($A10,Monitoring_eng!$A:$A,0),MATCH(Q$1,Monitoring_eng!$1:$1,0))</f>
        <v>yes</v>
      </c>
      <c r="R10" s="17" t="str">
        <f>INDEX(Monitoring_eng!$A$1:$AT$74,MATCH($A10,Monitoring_eng!$A:$A,0),MATCH(R$1,Monitoring_eng!$1:$1,0))</f>
        <v>yes</v>
      </c>
      <c r="S10" s="17" t="str">
        <f>INDEX(Monitoring_eng!$A$1:$AT$74,MATCH($A10,Monitoring_eng!$A:$A,0),MATCH(S$1,Monitoring_eng!$1:$1,0))</f>
        <v>yes</v>
      </c>
      <c r="T10" s="17" t="str">
        <f>INDEX(Monitoring_eng!$A$1:$AT$74,MATCH($A10,Monitoring_eng!$A:$A,0),MATCH(T$1,Monitoring_eng!$1:$1,0))</f>
        <v>yes</v>
      </c>
      <c r="U10" s="17" t="str">
        <f>INDEX(Monitoring_eng!$A$1:$AT$74,MATCH($A10,Monitoring_eng!$A:$A,0),MATCH(U$1,Monitoring_eng!$1:$1,0))</f>
        <v>yes</v>
      </c>
      <c r="V10" s="17" t="str">
        <f>INDEX(Monitoring_eng!$A$1:$AT$74,MATCH($A10,Monitoring_eng!$A:$A,0),MATCH(V$1,Monitoring_eng!$1:$1,0))</f>
        <v>yes</v>
      </c>
      <c r="W10" s="17" t="str">
        <f>INDEX(Monitoring_eng!$A$1:$AT$74,MATCH($A10,Monitoring_eng!$A:$A,0),MATCH(W$1,Monitoring_eng!$1:$1,0))</f>
        <v>yes</v>
      </c>
      <c r="X10" s="17" t="str">
        <f>INDEX(Monitoring_eng!$A$1:$AT$74,MATCH($A10,Monitoring_eng!$A:$A,0),MATCH(X$1,Monitoring_eng!$1:$1,0))</f>
        <v>yes</v>
      </c>
      <c r="Y10" s="22" t="s">
        <v>49</v>
      </c>
      <c r="Z10" s="22">
        <f t="shared" si="0"/>
        <v>22</v>
      </c>
      <c r="AA10" s="22" t="s">
        <v>48</v>
      </c>
      <c r="AB10" s="22">
        <f t="shared" si="1"/>
        <v>0</v>
      </c>
      <c r="AC10" s="22" t="s">
        <v>95</v>
      </c>
      <c r="AD10" s="22">
        <f t="shared" si="2"/>
        <v>0</v>
      </c>
      <c r="AE10" s="22" t="s">
        <v>385</v>
      </c>
      <c r="AF10" s="22">
        <f t="shared" si="3"/>
        <v>0</v>
      </c>
      <c r="AG10" s="22">
        <f t="shared" si="4"/>
        <v>22</v>
      </c>
      <c r="AH10" s="22">
        <f t="shared" si="5"/>
        <v>22</v>
      </c>
      <c r="AI10" s="22" t="str">
        <f t="shared" si="6"/>
        <v>yes</v>
      </c>
      <c r="AJ10" s="22" t="str">
        <f t="shared" si="7"/>
        <v>no</v>
      </c>
      <c r="AK10" s="22">
        <f t="shared" si="8"/>
        <v>22</v>
      </c>
      <c r="AL10" s="22">
        <f t="shared" si="9"/>
        <v>0</v>
      </c>
      <c r="AM10" s="67">
        <f t="shared" si="10"/>
        <v>1</v>
      </c>
      <c r="AN10" s="67">
        <f t="shared" si="11"/>
        <v>0</v>
      </c>
      <c r="AO10" s="62">
        <f>COUNTIFS($C10:$X10,$AI10,Results!$T$78:$AO$78,AO$1)/((COUNTIF(Results!$T$78:$AO$78,AO$1)-COUNTIFS($C10:$X10,"N/A",Results!$T$78:$AO$78,AO$1)))</f>
        <v>1</v>
      </c>
      <c r="AP10" s="62">
        <f>COUNTIFS($C10:$X10,$AI10,Results!$T$78:$AO$78,AP$1)/((COUNTIF(Results!$T$78:$AO$78,AP$1)-COUNTIFS($C10:$X10,"N/A",Results!$T$78:$AO$78,AP$1)))</f>
        <v>1</v>
      </c>
      <c r="AQ10" s="62">
        <f>COUNTIFS($C10:$X10,$AI10,Results!$T$78:$AO$78,AQ$1)/((COUNTIF(Results!$T$78:$AO$78,AQ$1)-COUNTIFS($C10:$X10,"N/A",Results!$T$78:$AO$78,AQ$1)))</f>
        <v>1</v>
      </c>
      <c r="AR10" s="62">
        <f>COUNTIFS($C10:$X10,$AI10,Results!$T$78:$AO$78,AR$1)/((COUNTIF(Results!$T$78:$AO$78,AR$1)-COUNTIFS($C10:$X10,"N/A",Results!$T$78:$AO$78,AR$1)))</f>
        <v>1</v>
      </c>
      <c r="AS10" s="62">
        <f>COUNTIFS($C10:$X10,$AI10,Results!$T$78:$AO$78,AS$1)/((COUNTIF(Results!$T$78:$AO$78,AS$1)-COUNTIFS($C10:$X10,"N/A",Results!$T$78:$AO$78,AS$1)))</f>
        <v>1</v>
      </c>
      <c r="AT10" s="62">
        <f>COUNTIFS($C10:$X10,$AI10,Results!$T$80:$AO$80,AT$1)/((COUNTIF(Results!$T$80:$AO$80,AT$1)-COUNTIFS($C10:$X10,"N/A",Results!$T$80:$AO$80,AT$1)))</f>
        <v>1</v>
      </c>
      <c r="AU10" s="62">
        <f>COUNTIFS($C10:$X10,$AI10,Results!$T$80:$AO$80,AU$1)/((COUNTIF(Results!$T$80:$AO$80,AU$1)-COUNTIFS($C10:$X10,"N/A",Results!$T$80:$AO$80,AU$1)))</f>
        <v>1</v>
      </c>
      <c r="AV10" s="62">
        <f>COUNTIFS($C10:$X10,$AI10,Results!$T$80:$AO$80,AV$1)/((COUNTIF(Results!$T$80:$AO$80,AV$1)-COUNTIFS($C10:$X10,"N/A",Results!$T$80:$AO$80,AV$1)))</f>
        <v>1</v>
      </c>
      <c r="AW10" s="68"/>
      <c r="AX10" s="68"/>
      <c r="AY10" s="68"/>
      <c r="AZ10" s="68"/>
      <c r="BA10" s="68"/>
      <c r="BB10" s="68"/>
      <c r="BC10" s="22"/>
    </row>
    <row r="11" spans="1:55" x14ac:dyDescent="0.3">
      <c r="A11" s="22" t="s">
        <v>73</v>
      </c>
      <c r="B11" s="23" t="s">
        <v>74</v>
      </c>
      <c r="C11" s="17" t="str">
        <f>INDEX(Monitoring_eng!$A$1:$AT$74,MATCH($A11,Monitoring_eng!$A:$A,0),MATCH(C$1,Monitoring_eng!$1:$1,0))</f>
        <v>no</v>
      </c>
      <c r="D11" s="17" t="str">
        <f>INDEX(Monitoring_eng!$A$1:$AT$74,MATCH($A11,Monitoring_eng!$A:$A,0),MATCH(D$1,Monitoring_eng!$1:$1,0))</f>
        <v>yes</v>
      </c>
      <c r="E11" s="17" t="str">
        <f>INDEX(Monitoring_eng!$A$1:$AT$74,MATCH($A11,Monitoring_eng!$A:$A,0),MATCH(E$1,Monitoring_eng!$1:$1,0))</f>
        <v>yes</v>
      </c>
      <c r="F11" s="17" t="str">
        <f>INDEX(Monitoring_eng!$A$1:$AT$74,MATCH($A11,Monitoring_eng!$A:$A,0),MATCH(F$1,Monitoring_eng!$1:$1,0))</f>
        <v>yes</v>
      </c>
      <c r="G11" s="17" t="str">
        <f>INDEX(Monitoring_eng!$A$1:$AT$74,MATCH($A11,Monitoring_eng!$A:$A,0),MATCH(G$1,Monitoring_eng!$1:$1,0))</f>
        <v>yes</v>
      </c>
      <c r="H11" s="17" t="str">
        <f>INDEX(Monitoring_eng!$A$1:$AT$74,MATCH($A11,Monitoring_eng!$A:$A,0),MATCH(H$1,Monitoring_eng!$1:$1,0))</f>
        <v>yes</v>
      </c>
      <c r="I11" s="17" t="str">
        <f>INDEX(Monitoring_eng!$A$1:$AT$74,MATCH($A11,Monitoring_eng!$A:$A,0),MATCH(I$1,Monitoring_eng!$1:$1,0))</f>
        <v>yes</v>
      </c>
      <c r="J11" s="17" t="str">
        <f>INDEX(Monitoring_eng!$A$1:$AT$74,MATCH($A11,Monitoring_eng!$A:$A,0),MATCH(J$1,Monitoring_eng!$1:$1,0))</f>
        <v>yes</v>
      </c>
      <c r="K11" s="17" t="str">
        <f>INDEX(Monitoring_eng!$A$1:$AT$74,MATCH($A11,Monitoring_eng!$A:$A,0),MATCH(K$1,Monitoring_eng!$1:$1,0))</f>
        <v>yes</v>
      </c>
      <c r="L11" s="17" t="str">
        <f>INDEX(Monitoring_eng!$A$1:$AT$74,MATCH($A11,Monitoring_eng!$A:$A,0),MATCH(L$1,Monitoring_eng!$1:$1,0))</f>
        <v>yes</v>
      </c>
      <c r="M11" s="17" t="str">
        <f>INDEX(Monitoring_eng!$A$1:$AT$74,MATCH($A11,Monitoring_eng!$A:$A,0),MATCH(M$1,Monitoring_eng!$1:$1,0))</f>
        <v>yes</v>
      </c>
      <c r="N11" s="17" t="str">
        <f>INDEX(Monitoring_eng!$A$1:$AT$74,MATCH($A11,Monitoring_eng!$A:$A,0),MATCH(N$1,Monitoring_eng!$1:$1,0))</f>
        <v>no</v>
      </c>
      <c r="O11" s="17" t="str">
        <f>INDEX(Monitoring_eng!$A$1:$AT$74,MATCH($A11,Monitoring_eng!$A:$A,0),MATCH(O$1,Monitoring_eng!$1:$1,0))</f>
        <v>yes</v>
      </c>
      <c r="P11" s="17" t="str">
        <f>INDEX(Monitoring_eng!$A$1:$AT$74,MATCH($A11,Monitoring_eng!$A:$A,0),MATCH(P$1,Monitoring_eng!$1:$1,0))</f>
        <v>yes</v>
      </c>
      <c r="Q11" s="17" t="str">
        <f>INDEX(Monitoring_eng!$A$1:$AT$74,MATCH($A11,Monitoring_eng!$A:$A,0),MATCH(Q$1,Monitoring_eng!$1:$1,0))</f>
        <v>yes</v>
      </c>
      <c r="R11" s="17" t="str">
        <f>INDEX(Monitoring_eng!$A$1:$AT$74,MATCH($A11,Monitoring_eng!$A:$A,0),MATCH(R$1,Monitoring_eng!$1:$1,0))</f>
        <v>yes</v>
      </c>
      <c r="S11" s="17" t="str">
        <f>INDEX(Monitoring_eng!$A$1:$AT$74,MATCH($A11,Monitoring_eng!$A:$A,0),MATCH(S$1,Monitoring_eng!$1:$1,0))</f>
        <v>yes</v>
      </c>
      <c r="T11" s="17" t="str">
        <f>INDEX(Monitoring_eng!$A$1:$AT$74,MATCH($A11,Monitoring_eng!$A:$A,0),MATCH(T$1,Monitoring_eng!$1:$1,0))</f>
        <v>yes</v>
      </c>
      <c r="U11" s="17" t="str">
        <f>INDEX(Monitoring_eng!$A$1:$AT$74,MATCH($A11,Monitoring_eng!$A:$A,0),MATCH(U$1,Monitoring_eng!$1:$1,0))</f>
        <v>yes</v>
      </c>
      <c r="V11" s="17" t="str">
        <f>INDEX(Monitoring_eng!$A$1:$AT$74,MATCH($A11,Monitoring_eng!$A:$A,0),MATCH(V$1,Monitoring_eng!$1:$1,0))</f>
        <v>yes</v>
      </c>
      <c r="W11" s="17" t="str">
        <f>INDEX(Monitoring_eng!$A$1:$AT$74,MATCH($A11,Monitoring_eng!$A:$A,0),MATCH(W$1,Monitoring_eng!$1:$1,0))</f>
        <v>yes</v>
      </c>
      <c r="X11" s="17" t="str">
        <f>INDEX(Monitoring_eng!$A$1:$AT$74,MATCH($A11,Monitoring_eng!$A:$A,0),MATCH(X$1,Monitoring_eng!$1:$1,0))</f>
        <v>yes</v>
      </c>
      <c r="Y11" s="22" t="s">
        <v>49</v>
      </c>
      <c r="Z11" s="22">
        <f t="shared" si="0"/>
        <v>20</v>
      </c>
      <c r="AA11" s="22" t="s">
        <v>48</v>
      </c>
      <c r="AB11" s="22">
        <f t="shared" si="1"/>
        <v>2</v>
      </c>
      <c r="AC11" s="22" t="s">
        <v>95</v>
      </c>
      <c r="AD11" s="22">
        <f t="shared" si="2"/>
        <v>0</v>
      </c>
      <c r="AE11" s="22" t="s">
        <v>385</v>
      </c>
      <c r="AF11" s="22">
        <f t="shared" si="3"/>
        <v>0</v>
      </c>
      <c r="AG11" s="22">
        <f t="shared" si="4"/>
        <v>22</v>
      </c>
      <c r="AH11" s="22">
        <f t="shared" si="5"/>
        <v>22</v>
      </c>
      <c r="AI11" s="22" t="str">
        <f t="shared" si="6"/>
        <v>yes</v>
      </c>
      <c r="AJ11" s="22" t="str">
        <f t="shared" si="7"/>
        <v>no</v>
      </c>
      <c r="AK11" s="22">
        <f t="shared" si="8"/>
        <v>20</v>
      </c>
      <c r="AL11" s="22">
        <f t="shared" si="9"/>
        <v>2</v>
      </c>
      <c r="AM11" s="67">
        <f t="shared" si="10"/>
        <v>0.90909090909090906</v>
      </c>
      <c r="AN11" s="67">
        <f t="shared" si="11"/>
        <v>9.0909090909090912E-2</v>
      </c>
      <c r="AO11" s="62">
        <f>COUNTIFS($C11:$X11,$AI11,Results!$T$78:$AO$78,AO$1)/((COUNTIF(Results!$T$78:$AO$78,AO$1)-COUNTIFS($C11:$X11,"N/A",Results!$T$78:$AO$78,AO$1)))</f>
        <v>0.875</v>
      </c>
      <c r="AP11" s="62">
        <f>COUNTIFS($C11:$X11,$AI11,Results!$T$78:$AO$78,AP$1)/((COUNTIF(Results!$T$78:$AO$78,AP$1)-COUNTIFS($C11:$X11,"N/A",Results!$T$78:$AO$78,AP$1)))</f>
        <v>1</v>
      </c>
      <c r="AQ11" s="62">
        <f>COUNTIFS($C11:$X11,$AI11,Results!$T$78:$AO$78,AQ$1)/((COUNTIF(Results!$T$78:$AO$78,AQ$1)-COUNTIFS($C11:$X11,"N/A",Results!$T$78:$AO$78,AQ$1)))</f>
        <v>1</v>
      </c>
      <c r="AR11" s="62">
        <f>COUNTIFS($C11:$X11,$AI11,Results!$T$78:$AO$78,AR$1)/((COUNTIF(Results!$T$78:$AO$78,AR$1)-COUNTIFS($C11:$X11,"N/A",Results!$T$78:$AO$78,AR$1)))</f>
        <v>0.66666666666666663</v>
      </c>
      <c r="AS11" s="62">
        <f>COUNTIFS($C11:$X11,$AI11,Results!$T$78:$AO$78,AS$1)/((COUNTIF(Results!$T$78:$AO$78,AS$1)-COUNTIFS($C11:$X11,"N/A",Results!$T$78:$AO$78,AS$1)))</f>
        <v>1</v>
      </c>
      <c r="AT11" s="62">
        <f>COUNTIFS($C11:$X11,$AI11,Results!$T$80:$AO$80,AT$1)/((COUNTIF(Results!$T$80:$AO$80,AT$1)-COUNTIFS($C11:$X11,"N/A",Results!$T$80:$AO$80,AT$1)))</f>
        <v>0.75</v>
      </c>
      <c r="AU11" s="62">
        <f>COUNTIFS($C11:$X11,$AI11,Results!$T$80:$AO$80,AU$1)/((COUNTIF(Results!$T$80:$AO$80,AU$1)-COUNTIFS($C11:$X11,"N/A",Results!$T$80:$AO$80,AU$1)))</f>
        <v>0.88888888888888884</v>
      </c>
      <c r="AV11" s="62">
        <f>COUNTIFS($C11:$X11,$AI11,Results!$T$80:$AO$80,AV$1)/((COUNTIF(Results!$T$80:$AO$80,AV$1)-COUNTIFS($C11:$X11,"N/A",Results!$T$80:$AO$80,AV$1)))</f>
        <v>1</v>
      </c>
      <c r="AW11" s="68"/>
      <c r="AX11" s="68"/>
      <c r="AY11" s="68"/>
      <c r="AZ11" s="68"/>
      <c r="BA11" s="68"/>
      <c r="BB11" s="68"/>
      <c r="BC11" s="22"/>
    </row>
    <row r="12" spans="1:55" x14ac:dyDescent="0.3">
      <c r="A12" s="22" t="s">
        <v>80</v>
      </c>
      <c r="B12" s="23" t="s">
        <v>81</v>
      </c>
      <c r="C12" s="17" t="str">
        <f>INDEX(Monitoring_eng!$A$1:$AT$74,MATCH($A12,Monitoring_eng!$A:$A,0),MATCH(C$1,Monitoring_eng!$1:$1,0))</f>
        <v>yes</v>
      </c>
      <c r="D12" s="17" t="str">
        <f>INDEX(Monitoring_eng!$A$1:$AT$74,MATCH($A12,Monitoring_eng!$A:$A,0),MATCH(D$1,Monitoring_eng!$1:$1,0))</f>
        <v>yes</v>
      </c>
      <c r="E12" s="17" t="str">
        <f>INDEX(Monitoring_eng!$A$1:$AT$74,MATCH($A12,Monitoring_eng!$A:$A,0),MATCH(E$1,Monitoring_eng!$1:$1,0))</f>
        <v>yes</v>
      </c>
      <c r="F12" s="17" t="str">
        <f>INDEX(Monitoring_eng!$A$1:$AT$74,MATCH($A12,Monitoring_eng!$A:$A,0),MATCH(F$1,Monitoring_eng!$1:$1,0))</f>
        <v>yes</v>
      </c>
      <c r="G12" s="17" t="str">
        <f>INDEX(Monitoring_eng!$A$1:$AT$74,MATCH($A12,Monitoring_eng!$A:$A,0),MATCH(G$1,Monitoring_eng!$1:$1,0))</f>
        <v>yes</v>
      </c>
      <c r="H12" s="17" t="str">
        <f>INDEX(Monitoring_eng!$A$1:$AT$74,MATCH($A12,Monitoring_eng!$A:$A,0),MATCH(H$1,Monitoring_eng!$1:$1,0))</f>
        <v>yes</v>
      </c>
      <c r="I12" s="17" t="str">
        <f>INDEX(Monitoring_eng!$A$1:$AT$74,MATCH($A12,Monitoring_eng!$A:$A,0),MATCH(I$1,Monitoring_eng!$1:$1,0))</f>
        <v>yes</v>
      </c>
      <c r="J12" s="17" t="str">
        <f>INDEX(Monitoring_eng!$A$1:$AT$74,MATCH($A12,Monitoring_eng!$A:$A,0),MATCH(J$1,Monitoring_eng!$1:$1,0))</f>
        <v>yes</v>
      </c>
      <c r="K12" s="17" t="str">
        <f>INDEX(Monitoring_eng!$A$1:$AT$74,MATCH($A12,Monitoring_eng!$A:$A,0),MATCH(K$1,Monitoring_eng!$1:$1,0))</f>
        <v>yes</v>
      </c>
      <c r="L12" s="17" t="str">
        <f>INDEX(Monitoring_eng!$A$1:$AT$74,MATCH($A12,Monitoring_eng!$A:$A,0),MATCH(L$1,Monitoring_eng!$1:$1,0))</f>
        <v>yes</v>
      </c>
      <c r="M12" s="17" t="str">
        <f>INDEX(Monitoring_eng!$A$1:$AT$74,MATCH($A12,Monitoring_eng!$A:$A,0),MATCH(M$1,Monitoring_eng!$1:$1,0))</f>
        <v>yes</v>
      </c>
      <c r="N12" s="17" t="str">
        <f>INDEX(Monitoring_eng!$A$1:$AT$74,MATCH($A12,Monitoring_eng!$A:$A,0),MATCH(N$1,Monitoring_eng!$1:$1,0))</f>
        <v>yes</v>
      </c>
      <c r="O12" s="17" t="str">
        <f>INDEX(Monitoring_eng!$A$1:$AT$74,MATCH($A12,Monitoring_eng!$A:$A,0),MATCH(O$1,Monitoring_eng!$1:$1,0))</f>
        <v>yes</v>
      </c>
      <c r="P12" s="17" t="str">
        <f>INDEX(Monitoring_eng!$A$1:$AT$74,MATCH($A12,Monitoring_eng!$A:$A,0),MATCH(P$1,Monitoring_eng!$1:$1,0))</f>
        <v>yes</v>
      </c>
      <c r="Q12" s="17" t="str">
        <f>INDEX(Monitoring_eng!$A$1:$AT$74,MATCH($A12,Monitoring_eng!$A:$A,0),MATCH(Q$1,Monitoring_eng!$1:$1,0))</f>
        <v>yes</v>
      </c>
      <c r="R12" s="17" t="str">
        <f>INDEX(Monitoring_eng!$A$1:$AT$74,MATCH($A12,Monitoring_eng!$A:$A,0),MATCH(R$1,Monitoring_eng!$1:$1,0))</f>
        <v>yes</v>
      </c>
      <c r="S12" s="17" t="str">
        <f>INDEX(Monitoring_eng!$A$1:$AT$74,MATCH($A12,Monitoring_eng!$A:$A,0),MATCH(S$1,Monitoring_eng!$1:$1,0))</f>
        <v>yes</v>
      </c>
      <c r="T12" s="17" t="str">
        <f>INDEX(Monitoring_eng!$A$1:$AT$74,MATCH($A12,Monitoring_eng!$A:$A,0),MATCH(T$1,Monitoring_eng!$1:$1,0))</f>
        <v>yes</v>
      </c>
      <c r="U12" s="17" t="str">
        <f>INDEX(Monitoring_eng!$A$1:$AT$74,MATCH($A12,Monitoring_eng!$A:$A,0),MATCH(U$1,Monitoring_eng!$1:$1,0))</f>
        <v>yes</v>
      </c>
      <c r="V12" s="17" t="str">
        <f>INDEX(Monitoring_eng!$A$1:$AT$74,MATCH($A12,Monitoring_eng!$A:$A,0),MATCH(V$1,Monitoring_eng!$1:$1,0))</f>
        <v>yes</v>
      </c>
      <c r="W12" s="17" t="str">
        <f>INDEX(Monitoring_eng!$A$1:$AT$74,MATCH($A12,Monitoring_eng!$A:$A,0),MATCH(W$1,Monitoring_eng!$1:$1,0))</f>
        <v>yes</v>
      </c>
      <c r="X12" s="17" t="str">
        <f>INDEX(Monitoring_eng!$A$1:$AT$74,MATCH($A12,Monitoring_eng!$A:$A,0),MATCH(X$1,Monitoring_eng!$1:$1,0))</f>
        <v>yes</v>
      </c>
      <c r="Y12" s="22" t="s">
        <v>49</v>
      </c>
      <c r="Z12" s="22">
        <f t="shared" si="0"/>
        <v>22</v>
      </c>
      <c r="AA12" s="22" t="s">
        <v>48</v>
      </c>
      <c r="AB12" s="22">
        <f t="shared" si="1"/>
        <v>0</v>
      </c>
      <c r="AC12" s="22" t="s">
        <v>95</v>
      </c>
      <c r="AD12" s="22">
        <f t="shared" si="2"/>
        <v>0</v>
      </c>
      <c r="AE12" s="22" t="s">
        <v>385</v>
      </c>
      <c r="AF12" s="22">
        <f t="shared" si="3"/>
        <v>0</v>
      </c>
      <c r="AG12" s="22">
        <f t="shared" si="4"/>
        <v>22</v>
      </c>
      <c r="AH12" s="22">
        <f t="shared" si="5"/>
        <v>22</v>
      </c>
      <c r="AI12" s="22" t="str">
        <f t="shared" si="6"/>
        <v>yes</v>
      </c>
      <c r="AJ12" s="22" t="str">
        <f t="shared" si="7"/>
        <v>no</v>
      </c>
      <c r="AK12" s="22">
        <f t="shared" si="8"/>
        <v>22</v>
      </c>
      <c r="AL12" s="22">
        <f t="shared" si="9"/>
        <v>0</v>
      </c>
      <c r="AM12" s="67">
        <f t="shared" si="10"/>
        <v>1</v>
      </c>
      <c r="AN12" s="67">
        <f t="shared" si="11"/>
        <v>0</v>
      </c>
      <c r="AO12" s="62">
        <f>COUNTIFS($C12:$X12,$AI12,Results!$T$78:$AO$78,AO$1)/((COUNTIF(Results!$T$78:$AO$78,AO$1)-COUNTIFS($C12:$X12,"N/A",Results!$T$78:$AO$78,AO$1)))</f>
        <v>1</v>
      </c>
      <c r="AP12" s="62">
        <f>COUNTIFS($C12:$X12,$AI12,Results!$T$78:$AO$78,AP$1)/((COUNTIF(Results!$T$78:$AO$78,AP$1)-COUNTIFS($C12:$X12,"N/A",Results!$T$78:$AO$78,AP$1)))</f>
        <v>1</v>
      </c>
      <c r="AQ12" s="62">
        <f>COUNTIFS($C12:$X12,$AI12,Results!$T$78:$AO$78,AQ$1)/((COUNTIF(Results!$T$78:$AO$78,AQ$1)-COUNTIFS($C12:$X12,"N/A",Results!$T$78:$AO$78,AQ$1)))</f>
        <v>1</v>
      </c>
      <c r="AR12" s="62">
        <f>COUNTIFS($C12:$X12,$AI12,Results!$T$78:$AO$78,AR$1)/((COUNTIF(Results!$T$78:$AO$78,AR$1)-COUNTIFS($C12:$X12,"N/A",Results!$T$78:$AO$78,AR$1)))</f>
        <v>1</v>
      </c>
      <c r="AS12" s="62">
        <f>COUNTIFS($C12:$X12,$AI12,Results!$T$78:$AO$78,AS$1)/((COUNTIF(Results!$T$78:$AO$78,AS$1)-COUNTIFS($C12:$X12,"N/A",Results!$T$78:$AO$78,AS$1)))</f>
        <v>1</v>
      </c>
      <c r="AT12" s="62">
        <f>COUNTIFS($C12:$X12,$AI12,Results!$T$80:$AO$80,AT$1)/((COUNTIF(Results!$T$80:$AO$80,AT$1)-COUNTIFS($C12:$X12,"N/A",Results!$T$80:$AO$80,AT$1)))</f>
        <v>1</v>
      </c>
      <c r="AU12" s="62">
        <f>COUNTIFS($C12:$X12,$AI12,Results!$T$80:$AO$80,AU$1)/((COUNTIF(Results!$T$80:$AO$80,AU$1)-COUNTIFS($C12:$X12,"N/A",Results!$T$80:$AO$80,AU$1)))</f>
        <v>1</v>
      </c>
      <c r="AV12" s="62">
        <f>COUNTIFS($C12:$X12,$AI12,Results!$T$80:$AO$80,AV$1)/((COUNTIF(Results!$T$80:$AO$80,AV$1)-COUNTIFS($C12:$X12,"N/A",Results!$T$80:$AO$80,AV$1)))</f>
        <v>1</v>
      </c>
      <c r="AW12" s="68"/>
      <c r="AX12" s="68"/>
      <c r="AY12" s="68"/>
      <c r="AZ12" s="68"/>
      <c r="BA12" s="68"/>
      <c r="BB12" s="68"/>
      <c r="BC12" s="22"/>
    </row>
    <row r="13" spans="1:55" x14ac:dyDescent="0.3">
      <c r="A13" s="22" t="s">
        <v>83</v>
      </c>
      <c r="B13" s="23" t="s">
        <v>84</v>
      </c>
      <c r="C13" s="17" t="str">
        <f>INDEX(Monitoring_eng!$A$1:$AT$74,MATCH($A13,Monitoring_eng!$A:$A,0),MATCH(C$1,Monitoring_eng!$1:$1,0))</f>
        <v>yes</v>
      </c>
      <c r="D13" s="17" t="str">
        <f>INDEX(Monitoring_eng!$A$1:$AT$74,MATCH($A13,Monitoring_eng!$A:$A,0),MATCH(D$1,Monitoring_eng!$1:$1,0))</f>
        <v>yes</v>
      </c>
      <c r="E13" s="17" t="str">
        <f>INDEX(Monitoring_eng!$A$1:$AT$74,MATCH($A13,Monitoring_eng!$A:$A,0),MATCH(E$1,Monitoring_eng!$1:$1,0))</f>
        <v>yes</v>
      </c>
      <c r="F13" s="17" t="str">
        <f>INDEX(Monitoring_eng!$A$1:$AT$74,MATCH($A13,Monitoring_eng!$A:$A,0),MATCH(F$1,Monitoring_eng!$1:$1,0))</f>
        <v>no</v>
      </c>
      <c r="G13" s="17" t="str">
        <f>INDEX(Monitoring_eng!$A$1:$AT$74,MATCH($A13,Monitoring_eng!$A:$A,0),MATCH(G$1,Monitoring_eng!$1:$1,0))</f>
        <v>yes</v>
      </c>
      <c r="H13" s="17" t="str">
        <f>INDEX(Monitoring_eng!$A$1:$AT$74,MATCH($A13,Monitoring_eng!$A:$A,0),MATCH(H$1,Monitoring_eng!$1:$1,0))</f>
        <v>yes</v>
      </c>
      <c r="I13" s="17" t="str">
        <f>INDEX(Monitoring_eng!$A$1:$AT$74,MATCH($A13,Monitoring_eng!$A:$A,0),MATCH(I$1,Monitoring_eng!$1:$1,0))</f>
        <v>yes</v>
      </c>
      <c r="J13" s="17" t="str">
        <f>INDEX(Monitoring_eng!$A$1:$AT$74,MATCH($A13,Monitoring_eng!$A:$A,0),MATCH(J$1,Monitoring_eng!$1:$1,0))</f>
        <v>yes</v>
      </c>
      <c r="K13" s="17" t="str">
        <f>INDEX(Monitoring_eng!$A$1:$AT$74,MATCH($A13,Monitoring_eng!$A:$A,0),MATCH(K$1,Monitoring_eng!$1:$1,0))</f>
        <v>no</v>
      </c>
      <c r="L13" s="17" t="str">
        <f>INDEX(Monitoring_eng!$A$1:$AT$74,MATCH($A13,Monitoring_eng!$A:$A,0),MATCH(L$1,Monitoring_eng!$1:$1,0))</f>
        <v>yes</v>
      </c>
      <c r="M13" s="17" t="str">
        <f>INDEX(Monitoring_eng!$A$1:$AT$74,MATCH($A13,Monitoring_eng!$A:$A,0),MATCH(M$1,Monitoring_eng!$1:$1,0))</f>
        <v>no</v>
      </c>
      <c r="N13" s="17" t="str">
        <f>INDEX(Monitoring_eng!$A$1:$AT$74,MATCH($A13,Monitoring_eng!$A:$A,0),MATCH(N$1,Monitoring_eng!$1:$1,0))</f>
        <v>yes</v>
      </c>
      <c r="O13" s="17" t="str">
        <f>INDEX(Monitoring_eng!$A$1:$AT$74,MATCH($A13,Monitoring_eng!$A:$A,0),MATCH(O$1,Monitoring_eng!$1:$1,0))</f>
        <v>yes</v>
      </c>
      <c r="P13" s="17" t="str">
        <f>INDEX(Monitoring_eng!$A$1:$AT$74,MATCH($A13,Monitoring_eng!$A:$A,0),MATCH(P$1,Monitoring_eng!$1:$1,0))</f>
        <v>yes</v>
      </c>
      <c r="Q13" s="17" t="str">
        <f>INDEX(Monitoring_eng!$A$1:$AT$74,MATCH($A13,Monitoring_eng!$A:$A,0),MATCH(Q$1,Monitoring_eng!$1:$1,0))</f>
        <v>yes</v>
      </c>
      <c r="R13" s="17" t="str">
        <f>INDEX(Monitoring_eng!$A$1:$AT$74,MATCH($A13,Monitoring_eng!$A:$A,0),MATCH(R$1,Monitoring_eng!$1:$1,0))</f>
        <v>yes</v>
      </c>
      <c r="S13" s="17" t="str">
        <f>INDEX(Monitoring_eng!$A$1:$AT$74,MATCH($A13,Monitoring_eng!$A:$A,0),MATCH(S$1,Monitoring_eng!$1:$1,0))</f>
        <v>yes</v>
      </c>
      <c r="T13" s="17" t="str">
        <f>INDEX(Monitoring_eng!$A$1:$AT$74,MATCH($A13,Monitoring_eng!$A:$A,0),MATCH(T$1,Monitoring_eng!$1:$1,0))</f>
        <v>yes</v>
      </c>
      <c r="U13" s="17" t="str">
        <f>INDEX(Monitoring_eng!$A$1:$AT$74,MATCH($A13,Monitoring_eng!$A:$A,0),MATCH(U$1,Monitoring_eng!$1:$1,0))</f>
        <v>yes</v>
      </c>
      <c r="V13" s="17" t="str">
        <f>INDEX(Monitoring_eng!$A$1:$AT$74,MATCH($A13,Monitoring_eng!$A:$A,0),MATCH(V$1,Monitoring_eng!$1:$1,0))</f>
        <v>yes</v>
      </c>
      <c r="W13" s="17" t="str">
        <f>INDEX(Monitoring_eng!$A$1:$AT$74,MATCH($A13,Monitoring_eng!$A:$A,0),MATCH(W$1,Monitoring_eng!$1:$1,0))</f>
        <v>yes</v>
      </c>
      <c r="X13" s="17" t="str">
        <f>INDEX(Monitoring_eng!$A$1:$AT$74,MATCH($A13,Monitoring_eng!$A:$A,0),MATCH(X$1,Monitoring_eng!$1:$1,0))</f>
        <v>yes</v>
      </c>
      <c r="Y13" s="22" t="s">
        <v>49</v>
      </c>
      <c r="Z13" s="22">
        <f t="shared" si="0"/>
        <v>19</v>
      </c>
      <c r="AA13" s="22" t="s">
        <v>48</v>
      </c>
      <c r="AB13" s="22">
        <f t="shared" si="1"/>
        <v>3</v>
      </c>
      <c r="AC13" s="22" t="s">
        <v>95</v>
      </c>
      <c r="AD13" s="22">
        <f t="shared" si="2"/>
        <v>0</v>
      </c>
      <c r="AE13" s="22" t="s">
        <v>385</v>
      </c>
      <c r="AF13" s="22">
        <f t="shared" si="3"/>
        <v>0</v>
      </c>
      <c r="AG13" s="22">
        <f t="shared" si="4"/>
        <v>22</v>
      </c>
      <c r="AH13" s="22">
        <f t="shared" si="5"/>
        <v>22</v>
      </c>
      <c r="AI13" s="22" t="str">
        <f t="shared" si="6"/>
        <v>yes</v>
      </c>
      <c r="AJ13" s="22" t="str">
        <f t="shared" si="7"/>
        <v>no</v>
      </c>
      <c r="AK13" s="22">
        <f t="shared" si="8"/>
        <v>19</v>
      </c>
      <c r="AL13" s="22">
        <f t="shared" si="9"/>
        <v>3</v>
      </c>
      <c r="AM13" s="67">
        <f t="shared" si="10"/>
        <v>0.86363636363636365</v>
      </c>
      <c r="AN13" s="67">
        <f t="shared" si="11"/>
        <v>0.13636363636363635</v>
      </c>
      <c r="AO13" s="62">
        <f>COUNTIFS($C13:$X13,$AI13,Results!$T$78:$AO$78,AO$1)/((COUNTIF(Results!$T$78:$AO$78,AO$1)-COUNTIFS($C13:$X13,"N/A",Results!$T$78:$AO$78,AO$1)))</f>
        <v>0.75</v>
      </c>
      <c r="AP13" s="62">
        <f>COUNTIFS($C13:$X13,$AI13,Results!$T$78:$AO$78,AP$1)/((COUNTIF(Results!$T$78:$AO$78,AP$1)-COUNTIFS($C13:$X13,"N/A",Results!$T$78:$AO$78,AP$1)))</f>
        <v>1</v>
      </c>
      <c r="AQ13" s="62">
        <f>COUNTIFS($C13:$X13,$AI13,Results!$T$78:$AO$78,AQ$1)/((COUNTIF(Results!$T$78:$AO$78,AQ$1)-COUNTIFS($C13:$X13,"N/A",Results!$T$78:$AO$78,AQ$1)))</f>
        <v>1</v>
      </c>
      <c r="AR13" s="62">
        <f>COUNTIFS($C13:$X13,$AI13,Results!$T$78:$AO$78,AR$1)/((COUNTIF(Results!$T$78:$AO$78,AR$1)-COUNTIFS($C13:$X13,"N/A",Results!$T$78:$AO$78,AR$1)))</f>
        <v>0.66666666666666663</v>
      </c>
      <c r="AS13" s="62">
        <f>COUNTIFS($C13:$X13,$AI13,Results!$T$78:$AO$78,AS$1)/((COUNTIF(Results!$T$78:$AO$78,AS$1)-COUNTIFS($C13:$X13,"N/A",Results!$T$78:$AO$78,AS$1)))</f>
        <v>1</v>
      </c>
      <c r="AT13" s="62">
        <f>COUNTIFS($C13:$X13,$AI13,Results!$T$80:$AO$80,AT$1)/((COUNTIF(Results!$T$80:$AO$80,AT$1)-COUNTIFS($C13:$X13,"N/A",Results!$T$80:$AO$80,AT$1)))</f>
        <v>1</v>
      </c>
      <c r="AU13" s="62">
        <f>COUNTIFS($C13:$X13,$AI13,Results!$T$80:$AO$80,AU$1)/((COUNTIF(Results!$T$80:$AO$80,AU$1)-COUNTIFS($C13:$X13,"N/A",Results!$T$80:$AO$80,AU$1)))</f>
        <v>0.88888888888888884</v>
      </c>
      <c r="AV13" s="62">
        <f>COUNTIFS($C13:$X13,$AI13,Results!$T$80:$AO$80,AV$1)/((COUNTIF(Results!$T$80:$AO$80,AV$1)-COUNTIFS($C13:$X13,"N/A",Results!$T$80:$AO$80,AV$1)))</f>
        <v>0.77777777777777779</v>
      </c>
      <c r="AW13" s="68"/>
      <c r="AX13" s="68"/>
      <c r="AY13" s="68"/>
      <c r="AZ13" s="68"/>
      <c r="BA13" s="68"/>
      <c r="BB13" s="68"/>
      <c r="BC13" s="22"/>
    </row>
    <row r="14" spans="1:55" x14ac:dyDescent="0.3">
      <c r="A14" s="22" t="s">
        <v>88</v>
      </c>
      <c r="B14" s="23" t="s">
        <v>89</v>
      </c>
      <c r="C14" s="17" t="str">
        <f>INDEX(Monitoring_eng!$A$1:$AT$74,MATCH($A14,Monitoring_eng!$A:$A,0),MATCH(C$1,Monitoring_eng!$1:$1,0))</f>
        <v>yes</v>
      </c>
      <c r="D14" s="17" t="str">
        <f>INDEX(Monitoring_eng!$A$1:$AT$74,MATCH($A14,Monitoring_eng!$A:$A,0),MATCH(D$1,Monitoring_eng!$1:$1,0))</f>
        <v>yes</v>
      </c>
      <c r="E14" s="17" t="str">
        <f>INDEX(Monitoring_eng!$A$1:$AT$74,MATCH($A14,Monitoring_eng!$A:$A,0),MATCH(E$1,Monitoring_eng!$1:$1,0))</f>
        <v>yes</v>
      </c>
      <c r="F14" s="17" t="str">
        <f>INDEX(Monitoring_eng!$A$1:$AT$74,MATCH($A14,Monitoring_eng!$A:$A,0),MATCH(F$1,Monitoring_eng!$1:$1,0))</f>
        <v>yes</v>
      </c>
      <c r="G14" s="17" t="str">
        <f>INDEX(Monitoring_eng!$A$1:$AT$74,MATCH($A14,Monitoring_eng!$A:$A,0),MATCH(G$1,Monitoring_eng!$1:$1,0))</f>
        <v>yes</v>
      </c>
      <c r="H14" s="17" t="str">
        <f>INDEX(Monitoring_eng!$A$1:$AT$74,MATCH($A14,Monitoring_eng!$A:$A,0),MATCH(H$1,Monitoring_eng!$1:$1,0))</f>
        <v>yes</v>
      </c>
      <c r="I14" s="17" t="str">
        <f>INDEX(Monitoring_eng!$A$1:$AT$74,MATCH($A14,Monitoring_eng!$A:$A,0),MATCH(I$1,Monitoring_eng!$1:$1,0))</f>
        <v>yes</v>
      </c>
      <c r="J14" s="17" t="str">
        <f>INDEX(Monitoring_eng!$A$1:$AT$74,MATCH($A14,Monitoring_eng!$A:$A,0),MATCH(J$1,Monitoring_eng!$1:$1,0))</f>
        <v>yes</v>
      </c>
      <c r="K14" s="17" t="str">
        <f>INDEX(Monitoring_eng!$A$1:$AT$74,MATCH($A14,Monitoring_eng!$A:$A,0),MATCH(K$1,Monitoring_eng!$1:$1,0))</f>
        <v>yes</v>
      </c>
      <c r="L14" s="17" t="str">
        <f>INDEX(Monitoring_eng!$A$1:$AT$74,MATCH($A14,Monitoring_eng!$A:$A,0),MATCH(L$1,Monitoring_eng!$1:$1,0))</f>
        <v>yes</v>
      </c>
      <c r="M14" s="17" t="str">
        <f>INDEX(Monitoring_eng!$A$1:$AT$74,MATCH($A14,Monitoring_eng!$A:$A,0),MATCH(M$1,Monitoring_eng!$1:$1,0))</f>
        <v>yes</v>
      </c>
      <c r="N14" s="17" t="str">
        <f>INDEX(Monitoring_eng!$A$1:$AT$74,MATCH($A14,Monitoring_eng!$A:$A,0),MATCH(N$1,Monitoring_eng!$1:$1,0))</f>
        <v>yes</v>
      </c>
      <c r="O14" s="17" t="str">
        <f>INDEX(Monitoring_eng!$A$1:$AT$74,MATCH($A14,Monitoring_eng!$A:$A,0),MATCH(O$1,Monitoring_eng!$1:$1,0))</f>
        <v>yes</v>
      </c>
      <c r="P14" s="17" t="str">
        <f>INDEX(Monitoring_eng!$A$1:$AT$74,MATCH($A14,Monitoring_eng!$A:$A,0),MATCH(P$1,Monitoring_eng!$1:$1,0))</f>
        <v>yes</v>
      </c>
      <c r="Q14" s="17" t="str">
        <f>INDEX(Monitoring_eng!$A$1:$AT$74,MATCH($A14,Monitoring_eng!$A:$A,0),MATCH(Q$1,Monitoring_eng!$1:$1,0))</f>
        <v>yes</v>
      </c>
      <c r="R14" s="17" t="str">
        <f>INDEX(Monitoring_eng!$A$1:$AT$74,MATCH($A14,Monitoring_eng!$A:$A,0),MATCH(R$1,Monitoring_eng!$1:$1,0))</f>
        <v>yes</v>
      </c>
      <c r="S14" s="17" t="str">
        <f>INDEX(Monitoring_eng!$A$1:$AT$74,MATCH($A14,Monitoring_eng!$A:$A,0),MATCH(S$1,Monitoring_eng!$1:$1,0))</f>
        <v>yes</v>
      </c>
      <c r="T14" s="17" t="str">
        <f>INDEX(Monitoring_eng!$A$1:$AT$74,MATCH($A14,Monitoring_eng!$A:$A,0),MATCH(T$1,Monitoring_eng!$1:$1,0))</f>
        <v>yes</v>
      </c>
      <c r="U14" s="17" t="str">
        <f>INDEX(Monitoring_eng!$A$1:$AT$74,MATCH($A14,Monitoring_eng!$A:$A,0),MATCH(U$1,Monitoring_eng!$1:$1,0))</f>
        <v>yes</v>
      </c>
      <c r="V14" s="17" t="str">
        <f>INDEX(Monitoring_eng!$A$1:$AT$74,MATCH($A14,Monitoring_eng!$A:$A,0),MATCH(V$1,Monitoring_eng!$1:$1,0))</f>
        <v>yes</v>
      </c>
      <c r="W14" s="17" t="str">
        <f>INDEX(Monitoring_eng!$A$1:$AT$74,MATCH($A14,Monitoring_eng!$A:$A,0),MATCH(W$1,Monitoring_eng!$1:$1,0))</f>
        <v>yes</v>
      </c>
      <c r="X14" s="17" t="str">
        <f>INDEX(Monitoring_eng!$A$1:$AT$74,MATCH($A14,Monitoring_eng!$A:$A,0),MATCH(X$1,Monitoring_eng!$1:$1,0))</f>
        <v>yes</v>
      </c>
      <c r="Y14" s="22" t="s">
        <v>49</v>
      </c>
      <c r="Z14" s="22">
        <f t="shared" si="0"/>
        <v>22</v>
      </c>
      <c r="AA14" s="22" t="s">
        <v>48</v>
      </c>
      <c r="AB14" s="22">
        <f t="shared" si="1"/>
        <v>0</v>
      </c>
      <c r="AC14" s="22" t="s">
        <v>95</v>
      </c>
      <c r="AD14" s="22">
        <f t="shared" si="2"/>
        <v>0</v>
      </c>
      <c r="AE14" s="22" t="s">
        <v>385</v>
      </c>
      <c r="AF14" s="22">
        <f t="shared" si="3"/>
        <v>0</v>
      </c>
      <c r="AG14" s="22">
        <f t="shared" si="4"/>
        <v>22</v>
      </c>
      <c r="AH14" s="22">
        <f t="shared" si="5"/>
        <v>22</v>
      </c>
      <c r="AI14" s="22" t="str">
        <f t="shared" si="6"/>
        <v>yes</v>
      </c>
      <c r="AJ14" s="22" t="str">
        <f t="shared" si="7"/>
        <v>no</v>
      </c>
      <c r="AK14" s="22">
        <f t="shared" si="8"/>
        <v>22</v>
      </c>
      <c r="AL14" s="22">
        <f t="shared" si="9"/>
        <v>0</v>
      </c>
      <c r="AM14" s="67">
        <f t="shared" si="10"/>
        <v>1</v>
      </c>
      <c r="AN14" s="67">
        <f t="shared" si="11"/>
        <v>0</v>
      </c>
      <c r="AO14" s="62">
        <f>COUNTIFS($C14:$X14,$AI14,Results!$T$78:$AO$78,AO$1)/((COUNTIF(Results!$T$78:$AO$78,AO$1)-COUNTIFS($C14:$X14,"N/A",Results!$T$78:$AO$78,AO$1)))</f>
        <v>1</v>
      </c>
      <c r="AP14" s="62">
        <f>COUNTIFS($C14:$X14,$AI14,Results!$T$78:$AO$78,AP$1)/((COUNTIF(Results!$T$78:$AO$78,AP$1)-COUNTIFS($C14:$X14,"N/A",Results!$T$78:$AO$78,AP$1)))</f>
        <v>1</v>
      </c>
      <c r="AQ14" s="62">
        <f>COUNTIFS($C14:$X14,$AI14,Results!$T$78:$AO$78,AQ$1)/((COUNTIF(Results!$T$78:$AO$78,AQ$1)-COUNTIFS($C14:$X14,"N/A",Results!$T$78:$AO$78,AQ$1)))</f>
        <v>1</v>
      </c>
      <c r="AR14" s="62">
        <f>COUNTIFS($C14:$X14,$AI14,Results!$T$78:$AO$78,AR$1)/((COUNTIF(Results!$T$78:$AO$78,AR$1)-COUNTIFS($C14:$X14,"N/A",Results!$T$78:$AO$78,AR$1)))</f>
        <v>1</v>
      </c>
      <c r="AS14" s="62">
        <f>COUNTIFS($C14:$X14,$AI14,Results!$T$78:$AO$78,AS$1)/((COUNTIF(Results!$T$78:$AO$78,AS$1)-COUNTIFS($C14:$X14,"N/A",Results!$T$78:$AO$78,AS$1)))</f>
        <v>1</v>
      </c>
      <c r="AT14" s="62">
        <f>COUNTIFS($C14:$X14,$AI14,Results!$T$80:$AO$80,AT$1)/((COUNTIF(Results!$T$80:$AO$80,AT$1)-COUNTIFS($C14:$X14,"N/A",Results!$T$80:$AO$80,AT$1)))</f>
        <v>1</v>
      </c>
      <c r="AU14" s="62">
        <f>COUNTIFS($C14:$X14,$AI14,Results!$T$80:$AO$80,AU$1)/((COUNTIF(Results!$T$80:$AO$80,AU$1)-COUNTIFS($C14:$X14,"N/A",Results!$T$80:$AO$80,AU$1)))</f>
        <v>1</v>
      </c>
      <c r="AV14" s="62">
        <f>COUNTIFS($C14:$X14,$AI14,Results!$T$80:$AO$80,AV$1)/((COUNTIF(Results!$T$80:$AO$80,AV$1)-COUNTIFS($C14:$X14,"N/A",Results!$T$80:$AO$80,AV$1)))</f>
        <v>1</v>
      </c>
      <c r="AW14" s="68"/>
      <c r="AX14" s="68"/>
      <c r="AY14" s="68"/>
      <c r="AZ14" s="68"/>
      <c r="BA14" s="68"/>
      <c r="BB14" s="68"/>
      <c r="BC14" s="22"/>
    </row>
    <row r="15" spans="1:55" x14ac:dyDescent="0.3">
      <c r="A15" s="22" t="s">
        <v>90</v>
      </c>
      <c r="B15" s="23" t="s">
        <v>91</v>
      </c>
      <c r="C15" s="17" t="str">
        <f>INDEX(Monitoring_eng!$A$1:$AT$74,MATCH($A15,Monitoring_eng!$A:$A,0),MATCH(C$1,Monitoring_eng!$1:$1,0))</f>
        <v>yes</v>
      </c>
      <c r="D15" s="17" t="str">
        <f>INDEX(Monitoring_eng!$A$1:$AT$74,MATCH($A15,Monitoring_eng!$A:$A,0),MATCH(D$1,Monitoring_eng!$1:$1,0))</f>
        <v>yes</v>
      </c>
      <c r="E15" s="17" t="str">
        <f>INDEX(Monitoring_eng!$A$1:$AT$74,MATCH($A15,Monitoring_eng!$A:$A,0),MATCH(E$1,Monitoring_eng!$1:$1,0))</f>
        <v>yes</v>
      </c>
      <c r="F15" s="17" t="str">
        <f>INDEX(Monitoring_eng!$A$1:$AT$74,MATCH($A15,Monitoring_eng!$A:$A,0),MATCH(F$1,Monitoring_eng!$1:$1,0))</f>
        <v>yes</v>
      </c>
      <c r="G15" s="17" t="str">
        <f>INDEX(Monitoring_eng!$A$1:$AT$74,MATCH($A15,Monitoring_eng!$A:$A,0),MATCH(G$1,Monitoring_eng!$1:$1,0))</f>
        <v>yes</v>
      </c>
      <c r="H15" s="17" t="str">
        <f>INDEX(Monitoring_eng!$A$1:$AT$74,MATCH($A15,Monitoring_eng!$A:$A,0),MATCH(H$1,Monitoring_eng!$1:$1,0))</f>
        <v>yes</v>
      </c>
      <c r="I15" s="17" t="str">
        <f>INDEX(Monitoring_eng!$A$1:$AT$74,MATCH($A15,Monitoring_eng!$A:$A,0),MATCH(I$1,Monitoring_eng!$1:$1,0))</f>
        <v>yes</v>
      </c>
      <c r="J15" s="17" t="str">
        <f>INDEX(Monitoring_eng!$A$1:$AT$74,MATCH($A15,Monitoring_eng!$A:$A,0),MATCH(J$1,Monitoring_eng!$1:$1,0))</f>
        <v>no</v>
      </c>
      <c r="K15" s="17" t="str">
        <f>INDEX(Monitoring_eng!$A$1:$AT$74,MATCH($A15,Monitoring_eng!$A:$A,0),MATCH(K$1,Monitoring_eng!$1:$1,0))</f>
        <v>yes</v>
      </c>
      <c r="L15" s="17" t="str">
        <f>INDEX(Monitoring_eng!$A$1:$AT$74,MATCH($A15,Monitoring_eng!$A:$A,0),MATCH(L$1,Monitoring_eng!$1:$1,0))</f>
        <v>yes</v>
      </c>
      <c r="M15" s="17" t="str">
        <f>INDEX(Monitoring_eng!$A$1:$AT$74,MATCH($A15,Monitoring_eng!$A:$A,0),MATCH(M$1,Monitoring_eng!$1:$1,0))</f>
        <v>no</v>
      </c>
      <c r="N15" s="17" t="str">
        <f>INDEX(Monitoring_eng!$A$1:$AT$74,MATCH($A15,Monitoring_eng!$A:$A,0),MATCH(N$1,Monitoring_eng!$1:$1,0))</f>
        <v>yes</v>
      </c>
      <c r="O15" s="17" t="str">
        <f>INDEX(Monitoring_eng!$A$1:$AT$74,MATCH($A15,Monitoring_eng!$A:$A,0),MATCH(O$1,Monitoring_eng!$1:$1,0))</f>
        <v>no</v>
      </c>
      <c r="P15" s="17" t="str">
        <f>INDEX(Monitoring_eng!$A$1:$AT$74,MATCH($A15,Monitoring_eng!$A:$A,0),MATCH(P$1,Monitoring_eng!$1:$1,0))</f>
        <v>yes</v>
      </c>
      <c r="Q15" s="17" t="str">
        <f>INDEX(Monitoring_eng!$A$1:$AT$74,MATCH($A15,Monitoring_eng!$A:$A,0),MATCH(Q$1,Monitoring_eng!$1:$1,0))</f>
        <v>yes</v>
      </c>
      <c r="R15" s="17" t="str">
        <f>INDEX(Monitoring_eng!$A$1:$AT$74,MATCH($A15,Monitoring_eng!$A:$A,0),MATCH(R$1,Monitoring_eng!$1:$1,0))</f>
        <v>yes</v>
      </c>
      <c r="S15" s="17" t="str">
        <f>INDEX(Monitoring_eng!$A$1:$AT$74,MATCH($A15,Monitoring_eng!$A:$A,0),MATCH(S$1,Monitoring_eng!$1:$1,0))</f>
        <v>yes</v>
      </c>
      <c r="T15" s="17" t="str">
        <f>INDEX(Monitoring_eng!$A$1:$AT$74,MATCH($A15,Monitoring_eng!$A:$A,0),MATCH(T$1,Monitoring_eng!$1:$1,0))</f>
        <v>yes</v>
      </c>
      <c r="U15" s="17" t="str">
        <f>INDEX(Monitoring_eng!$A$1:$AT$74,MATCH($A15,Monitoring_eng!$A:$A,0),MATCH(U$1,Monitoring_eng!$1:$1,0))</f>
        <v>yes</v>
      </c>
      <c r="V15" s="17" t="str">
        <f>INDEX(Monitoring_eng!$A$1:$AT$74,MATCH($A15,Monitoring_eng!$A:$A,0),MATCH(V$1,Monitoring_eng!$1:$1,0))</f>
        <v>yes</v>
      </c>
      <c r="W15" s="17" t="str">
        <f>INDEX(Monitoring_eng!$A$1:$AT$74,MATCH($A15,Monitoring_eng!$A:$A,0),MATCH(W$1,Monitoring_eng!$1:$1,0))</f>
        <v>yes</v>
      </c>
      <c r="X15" s="17" t="str">
        <f>INDEX(Monitoring_eng!$A$1:$AT$74,MATCH($A15,Monitoring_eng!$A:$A,0),MATCH(X$1,Monitoring_eng!$1:$1,0))</f>
        <v>yes</v>
      </c>
      <c r="Y15" s="22" t="s">
        <v>49</v>
      </c>
      <c r="Z15" s="22">
        <f t="shared" si="0"/>
        <v>19</v>
      </c>
      <c r="AA15" s="22" t="s">
        <v>48</v>
      </c>
      <c r="AB15" s="22">
        <f t="shared" si="1"/>
        <v>3</v>
      </c>
      <c r="AC15" s="22" t="s">
        <v>95</v>
      </c>
      <c r="AD15" s="22">
        <f t="shared" si="2"/>
        <v>0</v>
      </c>
      <c r="AE15" s="22" t="s">
        <v>385</v>
      </c>
      <c r="AF15" s="22">
        <f t="shared" si="3"/>
        <v>0</v>
      </c>
      <c r="AG15" s="22">
        <f t="shared" si="4"/>
        <v>22</v>
      </c>
      <c r="AH15" s="22">
        <f t="shared" si="5"/>
        <v>22</v>
      </c>
      <c r="AI15" s="22" t="str">
        <f t="shared" si="6"/>
        <v>yes</v>
      </c>
      <c r="AJ15" s="22" t="str">
        <f t="shared" si="7"/>
        <v>no</v>
      </c>
      <c r="AK15" s="22">
        <f t="shared" si="8"/>
        <v>19</v>
      </c>
      <c r="AL15" s="22">
        <f t="shared" si="9"/>
        <v>3</v>
      </c>
      <c r="AM15" s="67">
        <f t="shared" si="10"/>
        <v>0.86363636363636365</v>
      </c>
      <c r="AN15" s="67">
        <f t="shared" si="11"/>
        <v>0.13636363636363635</v>
      </c>
      <c r="AO15" s="62">
        <f>COUNTIFS($C15:$X15,$AI15,Results!$T$78:$AO$78,AO$1)/((COUNTIF(Results!$T$78:$AO$78,AO$1)-COUNTIFS($C15:$X15,"N/A",Results!$T$78:$AO$78,AO$1)))</f>
        <v>0.875</v>
      </c>
      <c r="AP15" s="62">
        <f>COUNTIFS($C15:$X15,$AI15,Results!$T$78:$AO$78,AP$1)/((COUNTIF(Results!$T$78:$AO$78,AP$1)-COUNTIFS($C15:$X15,"N/A",Results!$T$78:$AO$78,AP$1)))</f>
        <v>1</v>
      </c>
      <c r="AQ15" s="62">
        <f>COUNTIFS($C15:$X15,$AI15,Results!$T$78:$AO$78,AQ$1)/((COUNTIF(Results!$T$78:$AO$78,AQ$1)-COUNTIFS($C15:$X15,"N/A",Results!$T$78:$AO$78,AQ$1)))</f>
        <v>1</v>
      </c>
      <c r="AR15" s="62">
        <f>COUNTIFS($C15:$X15,$AI15,Results!$T$78:$AO$78,AR$1)/((COUNTIF(Results!$T$78:$AO$78,AR$1)-COUNTIFS($C15:$X15,"N/A",Results!$T$78:$AO$78,AR$1)))</f>
        <v>0.66666666666666663</v>
      </c>
      <c r="AS15" s="62">
        <f>COUNTIFS($C15:$X15,$AI15,Results!$T$78:$AO$78,AS$1)/((COUNTIF(Results!$T$78:$AO$78,AS$1)-COUNTIFS($C15:$X15,"N/A",Results!$T$78:$AO$78,AS$1)))</f>
        <v>0.5</v>
      </c>
      <c r="AT15" s="62">
        <f>COUNTIFS($C15:$X15,$AI15,Results!$T$80:$AO$80,AT$1)/((COUNTIF(Results!$T$80:$AO$80,AT$1)-COUNTIFS($C15:$X15,"N/A",Results!$T$80:$AO$80,AT$1)))</f>
        <v>1</v>
      </c>
      <c r="AU15" s="62">
        <f>COUNTIFS($C15:$X15,$AI15,Results!$T$80:$AO$80,AU$1)/((COUNTIF(Results!$T$80:$AO$80,AU$1)-COUNTIFS($C15:$X15,"N/A",Results!$T$80:$AO$80,AU$1)))</f>
        <v>0.77777777777777779</v>
      </c>
      <c r="AV15" s="62">
        <f>COUNTIFS($C15:$X15,$AI15,Results!$T$80:$AO$80,AV$1)/((COUNTIF(Results!$T$80:$AO$80,AV$1)-COUNTIFS($C15:$X15,"N/A",Results!$T$80:$AO$80,AV$1)))</f>
        <v>0.88888888888888884</v>
      </c>
      <c r="AW15" s="68"/>
      <c r="AX15" s="68"/>
      <c r="AY15" s="68"/>
      <c r="AZ15" s="68"/>
      <c r="BA15" s="68"/>
      <c r="BB15" s="68"/>
      <c r="BC15" s="22"/>
    </row>
    <row r="16" spans="1:55" x14ac:dyDescent="0.3">
      <c r="A16" s="22" t="s">
        <v>96</v>
      </c>
      <c r="B16" s="23" t="s">
        <v>97</v>
      </c>
      <c r="C16" s="17" t="str">
        <f>INDEX(Monitoring_eng!$A$1:$AT$74,MATCH($A16,Monitoring_eng!$A:$A,0),MATCH(C$1,Monitoring_eng!$1:$1,0))</f>
        <v>partially</v>
      </c>
      <c r="D16" s="17" t="str">
        <f>INDEX(Monitoring_eng!$A$1:$AT$74,MATCH($A16,Monitoring_eng!$A:$A,0),MATCH(D$1,Monitoring_eng!$1:$1,0))</f>
        <v>yes</v>
      </c>
      <c r="E16" s="17" t="str">
        <f>INDEX(Monitoring_eng!$A$1:$AT$74,MATCH($A16,Monitoring_eng!$A:$A,0),MATCH(E$1,Monitoring_eng!$1:$1,0))</f>
        <v>yes</v>
      </c>
      <c r="F16" s="17" t="str">
        <f>INDEX(Monitoring_eng!$A$1:$AT$74,MATCH($A16,Monitoring_eng!$A:$A,0),MATCH(F$1,Monitoring_eng!$1:$1,0))</f>
        <v>yes</v>
      </c>
      <c r="G16" s="17" t="str">
        <f>INDEX(Monitoring_eng!$A$1:$AT$74,MATCH($A16,Monitoring_eng!$A:$A,0),MATCH(G$1,Monitoring_eng!$1:$1,0))</f>
        <v>yes</v>
      </c>
      <c r="H16" s="17" t="str">
        <f>INDEX(Monitoring_eng!$A$1:$AT$74,MATCH($A16,Monitoring_eng!$A:$A,0),MATCH(H$1,Monitoring_eng!$1:$1,0))</f>
        <v>yes</v>
      </c>
      <c r="I16" s="17" t="str">
        <f>INDEX(Monitoring_eng!$A$1:$AT$74,MATCH($A16,Monitoring_eng!$A:$A,0),MATCH(I$1,Monitoring_eng!$1:$1,0))</f>
        <v>yes</v>
      </c>
      <c r="J16" s="17" t="str">
        <f>INDEX(Monitoring_eng!$A$1:$AT$74,MATCH($A16,Monitoring_eng!$A:$A,0),MATCH(J$1,Monitoring_eng!$1:$1,0))</f>
        <v>yes</v>
      </c>
      <c r="K16" s="17" t="str">
        <f>INDEX(Monitoring_eng!$A$1:$AT$74,MATCH($A16,Monitoring_eng!$A:$A,0),MATCH(K$1,Monitoring_eng!$1:$1,0))</f>
        <v>yes</v>
      </c>
      <c r="L16" s="17" t="str">
        <f>INDEX(Monitoring_eng!$A$1:$AT$74,MATCH($A16,Monitoring_eng!$A:$A,0),MATCH(L$1,Monitoring_eng!$1:$1,0))</f>
        <v>yes</v>
      </c>
      <c r="M16" s="17" t="str">
        <f>INDEX(Monitoring_eng!$A$1:$AT$74,MATCH($A16,Monitoring_eng!$A:$A,0),MATCH(M$1,Monitoring_eng!$1:$1,0))</f>
        <v>yes</v>
      </c>
      <c r="N16" s="17" t="str">
        <f>INDEX(Monitoring_eng!$A$1:$AT$74,MATCH($A16,Monitoring_eng!$A:$A,0),MATCH(N$1,Monitoring_eng!$1:$1,0))</f>
        <v>yes</v>
      </c>
      <c r="O16" s="17" t="str">
        <f>INDEX(Monitoring_eng!$A$1:$AT$74,MATCH($A16,Monitoring_eng!$A:$A,0),MATCH(O$1,Monitoring_eng!$1:$1,0))</f>
        <v>yes</v>
      </c>
      <c r="P16" s="17" t="str">
        <f>INDEX(Monitoring_eng!$A$1:$AT$74,MATCH($A16,Monitoring_eng!$A:$A,0),MATCH(P$1,Monitoring_eng!$1:$1,0))</f>
        <v>yes</v>
      </c>
      <c r="Q16" s="17" t="str">
        <f>INDEX(Monitoring_eng!$A$1:$AT$74,MATCH($A16,Monitoring_eng!$A:$A,0),MATCH(Q$1,Monitoring_eng!$1:$1,0))</f>
        <v>yes</v>
      </c>
      <c r="R16" s="17" t="str">
        <f>INDEX(Monitoring_eng!$A$1:$AT$74,MATCH($A16,Monitoring_eng!$A:$A,0),MATCH(R$1,Monitoring_eng!$1:$1,0))</f>
        <v>yes</v>
      </c>
      <c r="S16" s="17" t="str">
        <f>INDEX(Monitoring_eng!$A$1:$AT$74,MATCH($A16,Monitoring_eng!$A:$A,0),MATCH(S$1,Monitoring_eng!$1:$1,0))</f>
        <v>yes</v>
      </c>
      <c r="T16" s="17" t="str">
        <f>INDEX(Monitoring_eng!$A$1:$AT$74,MATCH($A16,Monitoring_eng!$A:$A,0),MATCH(T$1,Monitoring_eng!$1:$1,0))</f>
        <v>yes</v>
      </c>
      <c r="U16" s="17" t="str">
        <f>INDEX(Monitoring_eng!$A$1:$AT$74,MATCH($A16,Monitoring_eng!$A:$A,0),MATCH(U$1,Monitoring_eng!$1:$1,0))</f>
        <v>yes</v>
      </c>
      <c r="V16" s="17" t="str">
        <f>INDEX(Monitoring_eng!$A$1:$AT$74,MATCH($A16,Monitoring_eng!$A:$A,0),MATCH(V$1,Monitoring_eng!$1:$1,0))</f>
        <v>yes</v>
      </c>
      <c r="W16" s="17" t="str">
        <f>INDEX(Monitoring_eng!$A$1:$AT$74,MATCH($A16,Monitoring_eng!$A:$A,0),MATCH(W$1,Monitoring_eng!$1:$1,0))</f>
        <v>yes</v>
      </c>
      <c r="X16" s="17" t="str">
        <f>INDEX(Monitoring_eng!$A$1:$AT$74,MATCH($A16,Monitoring_eng!$A:$A,0),MATCH(X$1,Monitoring_eng!$1:$1,0))</f>
        <v>yes</v>
      </c>
      <c r="Y16" s="22" t="s">
        <v>49</v>
      </c>
      <c r="Z16" s="22">
        <f t="shared" si="0"/>
        <v>21</v>
      </c>
      <c r="AA16" s="22" t="s">
        <v>48</v>
      </c>
      <c r="AB16" s="22">
        <f t="shared" si="1"/>
        <v>0</v>
      </c>
      <c r="AC16" s="22" t="s">
        <v>95</v>
      </c>
      <c r="AD16" s="22">
        <f t="shared" si="2"/>
        <v>1</v>
      </c>
      <c r="AE16" s="22" t="s">
        <v>385</v>
      </c>
      <c r="AF16" s="22">
        <f t="shared" si="3"/>
        <v>0</v>
      </c>
      <c r="AG16" s="22">
        <f t="shared" si="4"/>
        <v>22</v>
      </c>
      <c r="AH16" s="22">
        <f t="shared" si="5"/>
        <v>22</v>
      </c>
      <c r="AI16" s="22" t="str">
        <f t="shared" si="6"/>
        <v>yes</v>
      </c>
      <c r="AJ16" s="22" t="str">
        <f t="shared" si="7"/>
        <v>no</v>
      </c>
      <c r="AK16" s="22">
        <f t="shared" si="8"/>
        <v>21</v>
      </c>
      <c r="AL16" s="22">
        <f t="shared" si="9"/>
        <v>0</v>
      </c>
      <c r="AM16" s="67">
        <f t="shared" si="10"/>
        <v>0.95454545454545459</v>
      </c>
      <c r="AN16" s="67">
        <f t="shared" si="11"/>
        <v>0</v>
      </c>
      <c r="AO16" s="62">
        <f>COUNTIFS($C16:$X16,$AI16,Results!$T$78:$AO$78,AO$1)/((COUNTIF(Results!$T$78:$AO$78,AO$1)-COUNTIFS($C16:$X16,"N/A",Results!$T$78:$AO$78,AO$1)))</f>
        <v>0.875</v>
      </c>
      <c r="AP16" s="62">
        <f>COUNTIFS($C16:$X16,$AI16,Results!$T$78:$AO$78,AP$1)/((COUNTIF(Results!$T$78:$AO$78,AP$1)-COUNTIFS($C16:$X16,"N/A",Results!$T$78:$AO$78,AP$1)))</f>
        <v>1</v>
      </c>
      <c r="AQ16" s="62">
        <f>COUNTIFS($C16:$X16,$AI16,Results!$T$78:$AO$78,AQ$1)/((COUNTIF(Results!$T$78:$AO$78,AQ$1)-COUNTIFS($C16:$X16,"N/A",Results!$T$78:$AO$78,AQ$1)))</f>
        <v>1</v>
      </c>
      <c r="AR16" s="62">
        <f>COUNTIFS($C16:$X16,$AI16,Results!$T$78:$AO$78,AR$1)/((COUNTIF(Results!$T$78:$AO$78,AR$1)-COUNTIFS($C16:$X16,"N/A",Results!$T$78:$AO$78,AR$1)))</f>
        <v>1</v>
      </c>
      <c r="AS16" s="62">
        <f>COUNTIFS($C16:$X16,$AI16,Results!$T$78:$AO$78,AS$1)/((COUNTIF(Results!$T$78:$AO$78,AS$1)-COUNTIFS($C16:$X16,"N/A",Results!$T$78:$AO$78,AS$1)))</f>
        <v>1</v>
      </c>
      <c r="AT16" s="62">
        <f>COUNTIFS($C16:$X16,$AI16,Results!$T$80:$AO$80,AT$1)/((COUNTIF(Results!$T$80:$AO$80,AT$1)-COUNTIFS($C16:$X16,"N/A",Results!$T$80:$AO$80,AT$1)))</f>
        <v>1</v>
      </c>
      <c r="AU16" s="62">
        <f>COUNTIFS($C16:$X16,$AI16,Results!$T$80:$AO$80,AU$1)/((COUNTIF(Results!$T$80:$AO$80,AU$1)-COUNTIFS($C16:$X16,"N/A",Results!$T$80:$AO$80,AU$1)))</f>
        <v>0.88888888888888884</v>
      </c>
      <c r="AV16" s="62">
        <f>COUNTIFS($C16:$X16,$AI16,Results!$T$80:$AO$80,AV$1)/((COUNTIF(Results!$T$80:$AO$80,AV$1)-COUNTIFS($C16:$X16,"N/A",Results!$T$80:$AO$80,AV$1)))</f>
        <v>1</v>
      </c>
      <c r="AW16" s="68"/>
      <c r="AX16" s="68"/>
      <c r="AY16" s="68"/>
      <c r="AZ16" s="68"/>
      <c r="BA16" s="68"/>
      <c r="BB16" s="68"/>
      <c r="BC16" s="22"/>
    </row>
    <row r="17" spans="1:55" x14ac:dyDescent="0.3">
      <c r="A17" s="22" t="s">
        <v>98</v>
      </c>
      <c r="B17" s="23" t="s">
        <v>99</v>
      </c>
      <c r="C17" s="17" t="str">
        <f>INDEX(Monitoring_eng!$A$1:$AT$74,MATCH($A17,Monitoring_eng!$A:$A,0),MATCH(C$1,Monitoring_eng!$1:$1,0))</f>
        <v>yes</v>
      </c>
      <c r="D17" s="17" t="str">
        <f>INDEX(Monitoring_eng!$A$1:$AT$74,MATCH($A17,Monitoring_eng!$A:$A,0),MATCH(D$1,Monitoring_eng!$1:$1,0))</f>
        <v>yes</v>
      </c>
      <c r="E17" s="17" t="str">
        <f>INDEX(Monitoring_eng!$A$1:$AT$74,MATCH($A17,Monitoring_eng!$A:$A,0),MATCH(E$1,Monitoring_eng!$1:$1,0))</f>
        <v>yes</v>
      </c>
      <c r="F17" s="17" t="str">
        <f>INDEX(Monitoring_eng!$A$1:$AT$74,MATCH($A17,Monitoring_eng!$A:$A,0),MATCH(F$1,Monitoring_eng!$1:$1,0))</f>
        <v>no</v>
      </c>
      <c r="G17" s="17" t="str">
        <f>INDEX(Monitoring_eng!$A$1:$AT$74,MATCH($A17,Monitoring_eng!$A:$A,0),MATCH(G$1,Monitoring_eng!$1:$1,0))</f>
        <v>yes</v>
      </c>
      <c r="H17" s="17" t="str">
        <f>INDEX(Monitoring_eng!$A$1:$AT$74,MATCH($A17,Monitoring_eng!$A:$A,0),MATCH(H$1,Monitoring_eng!$1:$1,0))</f>
        <v>yes</v>
      </c>
      <c r="I17" s="17" t="str">
        <f>INDEX(Monitoring_eng!$A$1:$AT$74,MATCH($A17,Monitoring_eng!$A:$A,0),MATCH(I$1,Monitoring_eng!$1:$1,0))</f>
        <v>yes</v>
      </c>
      <c r="J17" s="17" t="str">
        <f>INDEX(Monitoring_eng!$A$1:$AT$74,MATCH($A17,Monitoring_eng!$A:$A,0),MATCH(J$1,Monitoring_eng!$1:$1,0))</f>
        <v>yes</v>
      </c>
      <c r="K17" s="17" t="str">
        <f>INDEX(Monitoring_eng!$A$1:$AT$74,MATCH($A17,Monitoring_eng!$A:$A,0),MATCH(K$1,Monitoring_eng!$1:$1,0))</f>
        <v>yes</v>
      </c>
      <c r="L17" s="17" t="str">
        <f>INDEX(Monitoring_eng!$A$1:$AT$74,MATCH($A17,Monitoring_eng!$A:$A,0),MATCH(L$1,Monitoring_eng!$1:$1,0))</f>
        <v>yes</v>
      </c>
      <c r="M17" s="17" t="str">
        <f>INDEX(Monitoring_eng!$A$1:$AT$74,MATCH($A17,Monitoring_eng!$A:$A,0),MATCH(M$1,Monitoring_eng!$1:$1,0))</f>
        <v>yes</v>
      </c>
      <c r="N17" s="17" t="str">
        <f>INDEX(Monitoring_eng!$A$1:$AT$74,MATCH($A17,Monitoring_eng!$A:$A,0),MATCH(N$1,Monitoring_eng!$1:$1,0))</f>
        <v>yes</v>
      </c>
      <c r="O17" s="17" t="str">
        <f>INDEX(Monitoring_eng!$A$1:$AT$74,MATCH($A17,Monitoring_eng!$A:$A,0),MATCH(O$1,Monitoring_eng!$1:$1,0))</f>
        <v>yes</v>
      </c>
      <c r="P17" s="17" t="str">
        <f>INDEX(Monitoring_eng!$A$1:$AT$74,MATCH($A17,Monitoring_eng!$A:$A,0),MATCH(P$1,Monitoring_eng!$1:$1,0))</f>
        <v>yes</v>
      </c>
      <c r="Q17" s="17" t="str">
        <f>INDEX(Monitoring_eng!$A$1:$AT$74,MATCH($A17,Monitoring_eng!$A:$A,0),MATCH(Q$1,Monitoring_eng!$1:$1,0))</f>
        <v>yes</v>
      </c>
      <c r="R17" s="17" t="str">
        <f>INDEX(Monitoring_eng!$A$1:$AT$74,MATCH($A17,Monitoring_eng!$A:$A,0),MATCH(R$1,Monitoring_eng!$1:$1,0))</f>
        <v>yes</v>
      </c>
      <c r="S17" s="17" t="str">
        <f>INDEX(Monitoring_eng!$A$1:$AT$74,MATCH($A17,Monitoring_eng!$A:$A,0),MATCH(S$1,Monitoring_eng!$1:$1,0))</f>
        <v>no</v>
      </c>
      <c r="T17" s="17" t="str">
        <f>INDEX(Monitoring_eng!$A$1:$AT$74,MATCH($A17,Monitoring_eng!$A:$A,0),MATCH(T$1,Monitoring_eng!$1:$1,0))</f>
        <v>yes</v>
      </c>
      <c r="U17" s="17" t="str">
        <f>INDEX(Monitoring_eng!$A$1:$AT$74,MATCH($A17,Monitoring_eng!$A:$A,0),MATCH(U$1,Monitoring_eng!$1:$1,0))</f>
        <v>yes</v>
      </c>
      <c r="V17" s="17" t="str">
        <f>INDEX(Monitoring_eng!$A$1:$AT$74,MATCH($A17,Monitoring_eng!$A:$A,0),MATCH(V$1,Monitoring_eng!$1:$1,0))</f>
        <v>yes</v>
      </c>
      <c r="W17" s="17" t="str">
        <f>INDEX(Monitoring_eng!$A$1:$AT$74,MATCH($A17,Monitoring_eng!$A:$A,0),MATCH(W$1,Monitoring_eng!$1:$1,0))</f>
        <v>yes</v>
      </c>
      <c r="X17" s="17" t="str">
        <f>INDEX(Monitoring_eng!$A$1:$AT$74,MATCH($A17,Monitoring_eng!$A:$A,0),MATCH(X$1,Monitoring_eng!$1:$1,0))</f>
        <v>yes</v>
      </c>
      <c r="Y17" s="22" t="s">
        <v>49</v>
      </c>
      <c r="Z17" s="22">
        <f t="shared" si="0"/>
        <v>20</v>
      </c>
      <c r="AA17" s="22" t="s">
        <v>48</v>
      </c>
      <c r="AB17" s="22">
        <f t="shared" si="1"/>
        <v>2</v>
      </c>
      <c r="AC17" s="22" t="s">
        <v>95</v>
      </c>
      <c r="AD17" s="22">
        <f t="shared" si="2"/>
        <v>0</v>
      </c>
      <c r="AE17" s="22" t="s">
        <v>385</v>
      </c>
      <c r="AF17" s="22">
        <f t="shared" si="3"/>
        <v>0</v>
      </c>
      <c r="AG17" s="22">
        <f t="shared" si="4"/>
        <v>22</v>
      </c>
      <c r="AH17" s="22">
        <f t="shared" si="5"/>
        <v>22</v>
      </c>
      <c r="AI17" s="22" t="str">
        <f t="shared" si="6"/>
        <v>yes</v>
      </c>
      <c r="AJ17" s="22" t="str">
        <f t="shared" si="7"/>
        <v>no</v>
      </c>
      <c r="AK17" s="22">
        <f t="shared" si="8"/>
        <v>20</v>
      </c>
      <c r="AL17" s="22">
        <f t="shared" si="9"/>
        <v>2</v>
      </c>
      <c r="AM17" s="67">
        <f t="shared" si="10"/>
        <v>0.90909090909090906</v>
      </c>
      <c r="AN17" s="67">
        <f t="shared" si="11"/>
        <v>9.0909090909090912E-2</v>
      </c>
      <c r="AO17" s="62">
        <f>COUNTIFS($C17:$X17,$AI17,Results!$T$78:$AO$78,AO$1)/((COUNTIF(Results!$T$78:$AO$78,AO$1)-COUNTIFS($C17:$X17,"N/A",Results!$T$78:$AO$78,AO$1)))</f>
        <v>0.875</v>
      </c>
      <c r="AP17" s="62">
        <f>COUNTIFS($C17:$X17,$AI17,Results!$T$78:$AO$78,AP$1)/((COUNTIF(Results!$T$78:$AO$78,AP$1)-COUNTIFS($C17:$X17,"N/A",Results!$T$78:$AO$78,AP$1)))</f>
        <v>1</v>
      </c>
      <c r="AQ17" s="62">
        <f>COUNTIFS($C17:$X17,$AI17,Results!$T$78:$AO$78,AQ$1)/((COUNTIF(Results!$T$78:$AO$78,AQ$1)-COUNTIFS($C17:$X17,"N/A",Results!$T$78:$AO$78,AQ$1)))</f>
        <v>0</v>
      </c>
      <c r="AR17" s="62">
        <f>COUNTIFS($C17:$X17,$AI17,Results!$T$78:$AO$78,AR$1)/((COUNTIF(Results!$T$78:$AO$78,AR$1)-COUNTIFS($C17:$X17,"N/A",Results!$T$78:$AO$78,AR$1)))</f>
        <v>1</v>
      </c>
      <c r="AS17" s="62">
        <f>COUNTIFS($C17:$X17,$AI17,Results!$T$78:$AO$78,AS$1)/((COUNTIF(Results!$T$78:$AO$78,AS$1)-COUNTIFS($C17:$X17,"N/A",Results!$T$78:$AO$78,AS$1)))</f>
        <v>1</v>
      </c>
      <c r="AT17" s="62">
        <f>COUNTIFS($C17:$X17,$AI17,Results!$T$80:$AO$80,AT$1)/((COUNTIF(Results!$T$80:$AO$80,AT$1)-COUNTIFS($C17:$X17,"N/A",Results!$T$80:$AO$80,AT$1)))</f>
        <v>0.75</v>
      </c>
      <c r="AU17" s="62">
        <f>COUNTIFS($C17:$X17,$AI17,Results!$T$80:$AO$80,AU$1)/((COUNTIF(Results!$T$80:$AO$80,AU$1)-COUNTIFS($C17:$X17,"N/A",Results!$T$80:$AO$80,AU$1)))</f>
        <v>0.88888888888888884</v>
      </c>
      <c r="AV17" s="62">
        <f>COUNTIFS($C17:$X17,$AI17,Results!$T$80:$AO$80,AV$1)/((COUNTIF(Results!$T$80:$AO$80,AV$1)-COUNTIFS($C17:$X17,"N/A",Results!$T$80:$AO$80,AV$1)))</f>
        <v>1</v>
      </c>
      <c r="AW17" s="68"/>
      <c r="AX17" s="68"/>
      <c r="AY17" s="68"/>
      <c r="AZ17" s="68"/>
      <c r="BA17" s="68"/>
      <c r="BB17" s="68"/>
      <c r="BC17" s="22"/>
    </row>
    <row r="18" spans="1:55" x14ac:dyDescent="0.3">
      <c r="A18" s="22" t="s">
        <v>105</v>
      </c>
      <c r="B18" s="23" t="s">
        <v>106</v>
      </c>
      <c r="C18" s="17" t="str">
        <f>INDEX(Monitoring_eng!$A$1:$AT$74,MATCH($A18,Monitoring_eng!$A:$A,0),MATCH(C$1,Monitoring_eng!$1:$1,0))</f>
        <v>yes</v>
      </c>
      <c r="D18" s="17" t="str">
        <f>INDEX(Monitoring_eng!$A$1:$AT$74,MATCH($A18,Monitoring_eng!$A:$A,0),MATCH(D$1,Monitoring_eng!$1:$1,0))</f>
        <v>yes</v>
      </c>
      <c r="E18" s="17" t="str">
        <f>INDEX(Monitoring_eng!$A$1:$AT$74,MATCH($A18,Monitoring_eng!$A:$A,0),MATCH(E$1,Monitoring_eng!$1:$1,0))</f>
        <v>no</v>
      </c>
      <c r="F18" s="17" t="str">
        <f>INDEX(Monitoring_eng!$A$1:$AT$74,MATCH($A18,Monitoring_eng!$A:$A,0),MATCH(F$1,Monitoring_eng!$1:$1,0))</f>
        <v>no</v>
      </c>
      <c r="G18" s="17" t="str">
        <f>INDEX(Monitoring_eng!$A$1:$AT$74,MATCH($A18,Monitoring_eng!$A:$A,0),MATCH(G$1,Monitoring_eng!$1:$1,0))</f>
        <v>yes</v>
      </c>
      <c r="H18" s="17" t="str">
        <f>INDEX(Monitoring_eng!$A$1:$AT$74,MATCH($A18,Monitoring_eng!$A:$A,0),MATCH(H$1,Monitoring_eng!$1:$1,0))</f>
        <v>partially</v>
      </c>
      <c r="I18" s="17" t="str">
        <f>INDEX(Monitoring_eng!$A$1:$AT$74,MATCH($A18,Monitoring_eng!$A:$A,0),MATCH(I$1,Monitoring_eng!$1:$1,0))</f>
        <v>yes</v>
      </c>
      <c r="J18" s="17" t="str">
        <f>INDEX(Monitoring_eng!$A$1:$AT$74,MATCH($A18,Monitoring_eng!$A:$A,0),MATCH(J$1,Monitoring_eng!$1:$1,0))</f>
        <v>no</v>
      </c>
      <c r="K18" s="17" t="str">
        <f>INDEX(Monitoring_eng!$A$1:$AT$74,MATCH($A18,Monitoring_eng!$A:$A,0),MATCH(K$1,Monitoring_eng!$1:$1,0))</f>
        <v>yes</v>
      </c>
      <c r="L18" s="17" t="str">
        <f>INDEX(Monitoring_eng!$A$1:$AT$74,MATCH($A18,Monitoring_eng!$A:$A,0),MATCH(L$1,Monitoring_eng!$1:$1,0))</f>
        <v>yes</v>
      </c>
      <c r="M18" s="17" t="str">
        <f>INDEX(Monitoring_eng!$A$1:$AT$74,MATCH($A18,Monitoring_eng!$A:$A,0),MATCH(M$1,Monitoring_eng!$1:$1,0))</f>
        <v>yes</v>
      </c>
      <c r="N18" s="17" t="str">
        <f>INDEX(Monitoring_eng!$A$1:$AT$74,MATCH($A18,Monitoring_eng!$A:$A,0),MATCH(N$1,Monitoring_eng!$1:$1,0))</f>
        <v>yes</v>
      </c>
      <c r="O18" s="17" t="str">
        <f>INDEX(Monitoring_eng!$A$1:$AT$74,MATCH($A18,Monitoring_eng!$A:$A,0),MATCH(O$1,Monitoring_eng!$1:$1,0))</f>
        <v>yes</v>
      </c>
      <c r="P18" s="17" t="str">
        <f>INDEX(Monitoring_eng!$A$1:$AT$74,MATCH($A18,Monitoring_eng!$A:$A,0),MATCH(P$1,Monitoring_eng!$1:$1,0))</f>
        <v>yes</v>
      </c>
      <c r="Q18" s="17" t="str">
        <f>INDEX(Monitoring_eng!$A$1:$AT$74,MATCH($A18,Monitoring_eng!$A:$A,0),MATCH(Q$1,Monitoring_eng!$1:$1,0))</f>
        <v>no</v>
      </c>
      <c r="R18" s="17" t="str">
        <f>INDEX(Monitoring_eng!$A$1:$AT$74,MATCH($A18,Monitoring_eng!$A:$A,0),MATCH(R$1,Monitoring_eng!$1:$1,0))</f>
        <v>yes</v>
      </c>
      <c r="S18" s="17" t="str">
        <f>INDEX(Monitoring_eng!$A$1:$AT$74,MATCH($A18,Monitoring_eng!$A:$A,0),MATCH(S$1,Monitoring_eng!$1:$1,0))</f>
        <v>partially</v>
      </c>
      <c r="T18" s="17" t="str">
        <f>INDEX(Monitoring_eng!$A$1:$AT$74,MATCH($A18,Monitoring_eng!$A:$A,0),MATCH(T$1,Monitoring_eng!$1:$1,0))</f>
        <v>no</v>
      </c>
      <c r="U18" s="17" t="str">
        <f>INDEX(Monitoring_eng!$A$1:$AT$74,MATCH($A18,Monitoring_eng!$A:$A,0),MATCH(U$1,Monitoring_eng!$1:$1,0))</f>
        <v>yes</v>
      </c>
      <c r="V18" s="17" t="str">
        <f>INDEX(Monitoring_eng!$A$1:$AT$74,MATCH($A18,Monitoring_eng!$A:$A,0),MATCH(V$1,Monitoring_eng!$1:$1,0))</f>
        <v>yes</v>
      </c>
      <c r="W18" s="17" t="str">
        <f>INDEX(Monitoring_eng!$A$1:$AT$74,MATCH($A18,Monitoring_eng!$A:$A,0),MATCH(W$1,Monitoring_eng!$1:$1,0))</f>
        <v>yes</v>
      </c>
      <c r="X18" s="17" t="str">
        <f>INDEX(Monitoring_eng!$A$1:$AT$74,MATCH($A18,Monitoring_eng!$A:$A,0),MATCH(X$1,Monitoring_eng!$1:$1,0))</f>
        <v>yes</v>
      </c>
      <c r="Y18" s="22" t="s">
        <v>49</v>
      </c>
      <c r="Z18" s="22">
        <f t="shared" si="0"/>
        <v>15</v>
      </c>
      <c r="AA18" s="22" t="s">
        <v>48</v>
      </c>
      <c r="AB18" s="22">
        <f t="shared" si="1"/>
        <v>5</v>
      </c>
      <c r="AC18" s="22" t="s">
        <v>95</v>
      </c>
      <c r="AD18" s="22">
        <f t="shared" si="2"/>
        <v>2</v>
      </c>
      <c r="AE18" s="22" t="s">
        <v>385</v>
      </c>
      <c r="AF18" s="22">
        <f t="shared" si="3"/>
        <v>0</v>
      </c>
      <c r="AG18" s="22">
        <f t="shared" si="4"/>
        <v>22</v>
      </c>
      <c r="AH18" s="22">
        <f t="shared" si="5"/>
        <v>22</v>
      </c>
      <c r="AI18" s="22" t="str">
        <f t="shared" si="6"/>
        <v>yes</v>
      </c>
      <c r="AJ18" s="22" t="str">
        <f t="shared" si="7"/>
        <v>no</v>
      </c>
      <c r="AK18" s="22">
        <f t="shared" si="8"/>
        <v>15</v>
      </c>
      <c r="AL18" s="22">
        <f t="shared" si="9"/>
        <v>5</v>
      </c>
      <c r="AM18" s="67">
        <f t="shared" si="10"/>
        <v>0.68181818181818177</v>
      </c>
      <c r="AN18" s="67">
        <f t="shared" si="11"/>
        <v>0.22727272727272727</v>
      </c>
      <c r="AO18" s="62">
        <f>COUNTIFS($C18:$X18,$AI18,Results!$T$78:$AO$78,AO$1)/((COUNTIF(Results!$T$78:$AO$78,AO$1)-COUNTIFS($C18:$X18,"N/A",Results!$T$78:$AO$78,AO$1)))</f>
        <v>0.5</v>
      </c>
      <c r="AP18" s="62">
        <f>COUNTIFS($C18:$X18,$AI18,Results!$T$78:$AO$78,AP$1)/((COUNTIF(Results!$T$78:$AO$78,AP$1)-COUNTIFS($C18:$X18,"N/A",Results!$T$78:$AO$78,AP$1)))</f>
        <v>1</v>
      </c>
      <c r="AQ18" s="62">
        <f>COUNTIFS($C18:$X18,$AI18,Results!$T$78:$AO$78,AQ$1)/((COUNTIF(Results!$T$78:$AO$78,AQ$1)-COUNTIFS($C18:$X18,"N/A",Results!$T$78:$AO$78,AQ$1)))</f>
        <v>0</v>
      </c>
      <c r="AR18" s="62">
        <f>COUNTIFS($C18:$X18,$AI18,Results!$T$78:$AO$78,AR$1)/((COUNTIF(Results!$T$78:$AO$78,AR$1)-COUNTIFS($C18:$X18,"N/A",Results!$T$78:$AO$78,AR$1)))</f>
        <v>0.66666666666666663</v>
      </c>
      <c r="AS18" s="62">
        <f>COUNTIFS($C18:$X18,$AI18,Results!$T$78:$AO$78,AS$1)/((COUNTIF(Results!$T$78:$AO$78,AS$1)-COUNTIFS($C18:$X18,"N/A",Results!$T$78:$AO$78,AS$1)))</f>
        <v>0.5</v>
      </c>
      <c r="AT18" s="62">
        <f>COUNTIFS($C18:$X18,$AI18,Results!$T$80:$AO$80,AT$1)/((COUNTIF(Results!$T$80:$AO$80,AT$1)-COUNTIFS($C18:$X18,"N/A",Results!$T$80:$AO$80,AT$1)))</f>
        <v>0.5</v>
      </c>
      <c r="AU18" s="62">
        <f>COUNTIFS($C18:$X18,$AI18,Results!$T$80:$AO$80,AU$1)/((COUNTIF(Results!$T$80:$AO$80,AU$1)-COUNTIFS($C18:$X18,"N/A",Results!$T$80:$AO$80,AU$1)))</f>
        <v>0.66666666666666663</v>
      </c>
      <c r="AV18" s="62">
        <f>COUNTIFS($C18:$X18,$AI18,Results!$T$80:$AO$80,AV$1)/((COUNTIF(Results!$T$80:$AO$80,AV$1)-COUNTIFS($C18:$X18,"N/A",Results!$T$80:$AO$80,AV$1)))</f>
        <v>0.77777777777777779</v>
      </c>
      <c r="AW18" s="68"/>
      <c r="AX18" s="68"/>
      <c r="AY18" s="68"/>
      <c r="AZ18" s="68"/>
      <c r="BA18" s="68"/>
      <c r="BB18" s="68"/>
      <c r="BC18" s="22"/>
    </row>
    <row r="19" spans="1:55" x14ac:dyDescent="0.3">
      <c r="A19" s="22" t="s">
        <v>108</v>
      </c>
      <c r="B19" s="24" t="s">
        <v>109</v>
      </c>
      <c r="C19" s="17" t="str">
        <f>INDEX(Monitoring_eng!$A$1:$AT$74,MATCH($A19,Monitoring_eng!$A:$A,0),MATCH(C$1,Monitoring_eng!$1:$1,0))</f>
        <v>yes</v>
      </c>
      <c r="D19" s="17" t="str">
        <f>INDEX(Monitoring_eng!$A$1:$AT$74,MATCH($A19,Monitoring_eng!$A:$A,0),MATCH(D$1,Monitoring_eng!$1:$1,0))</f>
        <v>yes</v>
      </c>
      <c r="E19" s="17" t="str">
        <f>INDEX(Monitoring_eng!$A$1:$AT$74,MATCH($A19,Monitoring_eng!$A:$A,0),MATCH(E$1,Monitoring_eng!$1:$1,0))</f>
        <v>yes</v>
      </c>
      <c r="F19" s="17" t="str">
        <f>INDEX(Monitoring_eng!$A$1:$AT$74,MATCH($A19,Monitoring_eng!$A:$A,0),MATCH(F$1,Monitoring_eng!$1:$1,0))</f>
        <v>yes</v>
      </c>
      <c r="G19" s="17" t="str">
        <f>INDEX(Monitoring_eng!$A$1:$AT$74,MATCH($A19,Monitoring_eng!$A:$A,0),MATCH(G$1,Monitoring_eng!$1:$1,0))</f>
        <v>yes</v>
      </c>
      <c r="H19" s="17" t="str">
        <f>INDEX(Monitoring_eng!$A$1:$AT$74,MATCH($A19,Monitoring_eng!$A:$A,0),MATCH(H$1,Monitoring_eng!$1:$1,0))</f>
        <v>yes</v>
      </c>
      <c r="I19" s="17" t="str">
        <f>INDEX(Monitoring_eng!$A$1:$AT$74,MATCH($A19,Monitoring_eng!$A:$A,0),MATCH(I$1,Monitoring_eng!$1:$1,0))</f>
        <v>yes</v>
      </c>
      <c r="J19" s="17" t="str">
        <f>INDEX(Monitoring_eng!$A$1:$AT$74,MATCH($A19,Monitoring_eng!$A:$A,0),MATCH(J$1,Monitoring_eng!$1:$1,0))</f>
        <v>yes</v>
      </c>
      <c r="K19" s="17" t="str">
        <f>INDEX(Monitoring_eng!$A$1:$AT$74,MATCH($A19,Monitoring_eng!$A:$A,0),MATCH(K$1,Monitoring_eng!$1:$1,0))</f>
        <v>yes</v>
      </c>
      <c r="L19" s="17" t="str">
        <f>INDEX(Monitoring_eng!$A$1:$AT$74,MATCH($A19,Monitoring_eng!$A:$A,0),MATCH(L$1,Monitoring_eng!$1:$1,0))</f>
        <v>yes</v>
      </c>
      <c r="M19" s="17" t="str">
        <f>INDEX(Monitoring_eng!$A$1:$AT$74,MATCH($A19,Monitoring_eng!$A:$A,0),MATCH(M$1,Monitoring_eng!$1:$1,0))</f>
        <v>partially</v>
      </c>
      <c r="N19" s="17" t="str">
        <f>INDEX(Monitoring_eng!$A$1:$AT$74,MATCH($A19,Monitoring_eng!$A:$A,0),MATCH(N$1,Monitoring_eng!$1:$1,0))</f>
        <v>yes</v>
      </c>
      <c r="O19" s="17" t="str">
        <f>INDEX(Monitoring_eng!$A$1:$AT$74,MATCH($A19,Monitoring_eng!$A:$A,0),MATCH(O$1,Monitoring_eng!$1:$1,0))</f>
        <v>yes</v>
      </c>
      <c r="P19" s="17" t="str">
        <f>INDEX(Monitoring_eng!$A$1:$AT$74,MATCH($A19,Monitoring_eng!$A:$A,0),MATCH(P$1,Monitoring_eng!$1:$1,0))</f>
        <v>yes</v>
      </c>
      <c r="Q19" s="17" t="str">
        <f>INDEX(Monitoring_eng!$A$1:$AT$74,MATCH($A19,Monitoring_eng!$A:$A,0),MATCH(Q$1,Monitoring_eng!$1:$1,0))</f>
        <v>yes</v>
      </c>
      <c r="R19" s="17" t="str">
        <f>INDEX(Monitoring_eng!$A$1:$AT$74,MATCH($A19,Monitoring_eng!$A:$A,0),MATCH(R$1,Monitoring_eng!$1:$1,0))</f>
        <v>yes</v>
      </c>
      <c r="S19" s="17" t="str">
        <f>INDEX(Monitoring_eng!$A$1:$AT$74,MATCH($A19,Monitoring_eng!$A:$A,0),MATCH(S$1,Monitoring_eng!$1:$1,0))</f>
        <v>yes</v>
      </c>
      <c r="T19" s="17" t="str">
        <f>INDEX(Monitoring_eng!$A$1:$AT$74,MATCH($A19,Monitoring_eng!$A:$A,0),MATCH(T$1,Monitoring_eng!$1:$1,0))</f>
        <v>yes</v>
      </c>
      <c r="U19" s="17" t="str">
        <f>INDEX(Monitoring_eng!$A$1:$AT$74,MATCH($A19,Monitoring_eng!$A:$A,0),MATCH(U$1,Monitoring_eng!$1:$1,0))</f>
        <v>yes</v>
      </c>
      <c r="V19" s="17" t="str">
        <f>INDEX(Monitoring_eng!$A$1:$AT$74,MATCH($A19,Monitoring_eng!$A:$A,0),MATCH(V$1,Monitoring_eng!$1:$1,0))</f>
        <v>yes</v>
      </c>
      <c r="W19" s="17" t="str">
        <f>INDEX(Monitoring_eng!$A$1:$AT$74,MATCH($A19,Monitoring_eng!$A:$A,0),MATCH(W$1,Monitoring_eng!$1:$1,0))</f>
        <v>yes</v>
      </c>
      <c r="X19" s="17" t="str">
        <f>INDEX(Monitoring_eng!$A$1:$AT$74,MATCH($A19,Monitoring_eng!$A:$A,0),MATCH(X$1,Monitoring_eng!$1:$1,0))</f>
        <v>yes</v>
      </c>
      <c r="Y19" s="22" t="s">
        <v>49</v>
      </c>
      <c r="Z19" s="22">
        <f t="shared" si="0"/>
        <v>21</v>
      </c>
      <c r="AA19" s="22" t="s">
        <v>48</v>
      </c>
      <c r="AB19" s="22">
        <f t="shared" si="1"/>
        <v>0</v>
      </c>
      <c r="AC19" s="22" t="s">
        <v>95</v>
      </c>
      <c r="AD19" s="22">
        <f t="shared" si="2"/>
        <v>1</v>
      </c>
      <c r="AE19" s="22" t="s">
        <v>385</v>
      </c>
      <c r="AF19" s="22">
        <f t="shared" si="3"/>
        <v>0</v>
      </c>
      <c r="AG19" s="22">
        <f t="shared" si="4"/>
        <v>22</v>
      </c>
      <c r="AH19" s="22">
        <f t="shared" si="5"/>
        <v>22</v>
      </c>
      <c r="AI19" s="22" t="str">
        <f t="shared" si="6"/>
        <v>yes</v>
      </c>
      <c r="AJ19" s="22" t="str">
        <f t="shared" si="7"/>
        <v>no</v>
      </c>
      <c r="AK19" s="22">
        <f t="shared" si="8"/>
        <v>21</v>
      </c>
      <c r="AL19" s="22">
        <f t="shared" si="9"/>
        <v>0</v>
      </c>
      <c r="AM19" s="67">
        <f t="shared" si="10"/>
        <v>0.95454545454545459</v>
      </c>
      <c r="AN19" s="67">
        <f t="shared" si="11"/>
        <v>0</v>
      </c>
      <c r="AO19" s="62">
        <f>COUNTIFS($C19:$X19,$AI19,Results!$T$78:$AO$78,AO$1)/((COUNTIF(Results!$T$78:$AO$78,AO$1)-COUNTIFS($C19:$X19,"N/A",Results!$T$78:$AO$78,AO$1)))</f>
        <v>1</v>
      </c>
      <c r="AP19" s="62">
        <f>COUNTIFS($C19:$X19,$AI19,Results!$T$78:$AO$78,AP$1)/((COUNTIF(Results!$T$78:$AO$78,AP$1)-COUNTIFS($C19:$X19,"N/A",Results!$T$78:$AO$78,AP$1)))</f>
        <v>1</v>
      </c>
      <c r="AQ19" s="62">
        <f>COUNTIFS($C19:$X19,$AI19,Results!$T$78:$AO$78,AQ$1)/((COUNTIF(Results!$T$78:$AO$78,AQ$1)-COUNTIFS($C19:$X19,"N/A",Results!$T$78:$AO$78,AQ$1)))</f>
        <v>1</v>
      </c>
      <c r="AR19" s="62">
        <f>COUNTIFS($C19:$X19,$AI19,Results!$T$78:$AO$78,AR$1)/((COUNTIF(Results!$T$78:$AO$78,AR$1)-COUNTIFS($C19:$X19,"N/A",Results!$T$78:$AO$78,AR$1)))</f>
        <v>0.66666666666666663</v>
      </c>
      <c r="AS19" s="62">
        <f>COUNTIFS($C19:$X19,$AI19,Results!$T$78:$AO$78,AS$1)/((COUNTIF(Results!$T$78:$AO$78,AS$1)-COUNTIFS($C19:$X19,"N/A",Results!$T$78:$AO$78,AS$1)))</f>
        <v>1</v>
      </c>
      <c r="AT19" s="62">
        <f>COUNTIFS($C19:$X19,$AI19,Results!$T$80:$AO$80,AT$1)/((COUNTIF(Results!$T$80:$AO$80,AT$1)-COUNTIFS($C19:$X19,"N/A",Results!$T$80:$AO$80,AT$1)))</f>
        <v>1</v>
      </c>
      <c r="AU19" s="62">
        <f>COUNTIFS($C19:$X19,$AI19,Results!$T$80:$AO$80,AU$1)/((COUNTIF(Results!$T$80:$AO$80,AU$1)-COUNTIFS($C19:$X19,"N/A",Results!$T$80:$AO$80,AU$1)))</f>
        <v>1</v>
      </c>
      <c r="AV19" s="62">
        <f>COUNTIFS($C19:$X19,$AI19,Results!$T$80:$AO$80,AV$1)/((COUNTIF(Results!$T$80:$AO$80,AV$1)-COUNTIFS($C19:$X19,"N/A",Results!$T$80:$AO$80,AV$1)))</f>
        <v>0.88888888888888884</v>
      </c>
      <c r="AW19" s="68"/>
      <c r="AX19" s="68"/>
      <c r="AY19" s="68"/>
      <c r="AZ19" s="68"/>
      <c r="BA19" s="68"/>
      <c r="BB19" s="68"/>
      <c r="BC19" s="22"/>
    </row>
    <row r="20" spans="1:55" x14ac:dyDescent="0.3">
      <c r="A20" s="22" t="s">
        <v>113</v>
      </c>
      <c r="B20" s="24" t="s">
        <v>114</v>
      </c>
      <c r="C20" s="17" t="str">
        <f>INDEX(Monitoring_eng!$A$1:$AT$74,MATCH($A20,Monitoring_eng!$A:$A,0),MATCH(C$1,Monitoring_eng!$1:$1,0))</f>
        <v>yes</v>
      </c>
      <c r="D20" s="17" t="str">
        <f>INDEX(Monitoring_eng!$A$1:$AT$74,MATCH($A20,Monitoring_eng!$A:$A,0),MATCH(D$1,Monitoring_eng!$1:$1,0))</f>
        <v>yes</v>
      </c>
      <c r="E20" s="17" t="str">
        <f>INDEX(Monitoring_eng!$A$1:$AT$74,MATCH($A20,Monitoring_eng!$A:$A,0),MATCH(E$1,Monitoring_eng!$1:$1,0))</f>
        <v>yes</v>
      </c>
      <c r="F20" s="17" t="str">
        <f>INDEX(Monitoring_eng!$A$1:$AT$74,MATCH($A20,Monitoring_eng!$A:$A,0),MATCH(F$1,Monitoring_eng!$1:$1,0))</f>
        <v>yes</v>
      </c>
      <c r="G20" s="17" t="str">
        <f>INDEX(Monitoring_eng!$A$1:$AT$74,MATCH($A20,Monitoring_eng!$A:$A,0),MATCH(G$1,Monitoring_eng!$1:$1,0))</f>
        <v>yes</v>
      </c>
      <c r="H20" s="17" t="str">
        <f>INDEX(Monitoring_eng!$A$1:$AT$74,MATCH($A20,Monitoring_eng!$A:$A,0),MATCH(H$1,Monitoring_eng!$1:$1,0))</f>
        <v>yes</v>
      </c>
      <c r="I20" s="17" t="str">
        <f>INDEX(Monitoring_eng!$A$1:$AT$74,MATCH($A20,Monitoring_eng!$A:$A,0),MATCH(I$1,Monitoring_eng!$1:$1,0))</f>
        <v>yes</v>
      </c>
      <c r="J20" s="17" t="str">
        <f>INDEX(Monitoring_eng!$A$1:$AT$74,MATCH($A20,Monitoring_eng!$A:$A,0),MATCH(J$1,Monitoring_eng!$1:$1,0))</f>
        <v>yes</v>
      </c>
      <c r="K20" s="17" t="str">
        <f>INDEX(Monitoring_eng!$A$1:$AT$74,MATCH($A20,Monitoring_eng!$A:$A,0),MATCH(K$1,Monitoring_eng!$1:$1,0))</f>
        <v>yes</v>
      </c>
      <c r="L20" s="17" t="str">
        <f>INDEX(Monitoring_eng!$A$1:$AT$74,MATCH($A20,Monitoring_eng!$A:$A,0),MATCH(L$1,Monitoring_eng!$1:$1,0))</f>
        <v>yes</v>
      </c>
      <c r="M20" s="17" t="str">
        <f>INDEX(Monitoring_eng!$A$1:$AT$74,MATCH($A20,Monitoring_eng!$A:$A,0),MATCH(M$1,Monitoring_eng!$1:$1,0))</f>
        <v>yes</v>
      </c>
      <c r="N20" s="17" t="str">
        <f>INDEX(Monitoring_eng!$A$1:$AT$74,MATCH($A20,Monitoring_eng!$A:$A,0),MATCH(N$1,Monitoring_eng!$1:$1,0))</f>
        <v>yes</v>
      </c>
      <c r="O20" s="17" t="str">
        <f>INDEX(Monitoring_eng!$A$1:$AT$74,MATCH($A20,Monitoring_eng!$A:$A,0),MATCH(O$1,Monitoring_eng!$1:$1,0))</f>
        <v>no</v>
      </c>
      <c r="P20" s="17" t="str">
        <f>INDEX(Monitoring_eng!$A$1:$AT$74,MATCH($A20,Monitoring_eng!$A:$A,0),MATCH(P$1,Monitoring_eng!$1:$1,0))</f>
        <v>yes</v>
      </c>
      <c r="Q20" s="17" t="str">
        <f>INDEX(Monitoring_eng!$A$1:$AT$74,MATCH($A20,Monitoring_eng!$A:$A,0),MATCH(Q$1,Monitoring_eng!$1:$1,0))</f>
        <v>yes</v>
      </c>
      <c r="R20" s="17" t="str">
        <f>INDEX(Monitoring_eng!$A$1:$AT$74,MATCH($A20,Monitoring_eng!$A:$A,0),MATCH(R$1,Monitoring_eng!$1:$1,0))</f>
        <v>yes</v>
      </c>
      <c r="S20" s="17" t="str">
        <f>INDEX(Monitoring_eng!$A$1:$AT$74,MATCH($A20,Monitoring_eng!$A:$A,0),MATCH(S$1,Monitoring_eng!$1:$1,0))</f>
        <v>no</v>
      </c>
      <c r="T20" s="17" t="str">
        <f>INDEX(Monitoring_eng!$A$1:$AT$74,MATCH($A20,Monitoring_eng!$A:$A,0),MATCH(T$1,Monitoring_eng!$1:$1,0))</f>
        <v>yes</v>
      </c>
      <c r="U20" s="17" t="str">
        <f>INDEX(Monitoring_eng!$A$1:$AT$74,MATCH($A20,Monitoring_eng!$A:$A,0),MATCH(U$1,Monitoring_eng!$1:$1,0))</f>
        <v>yes</v>
      </c>
      <c r="V20" s="17" t="str">
        <f>INDEX(Monitoring_eng!$A$1:$AT$74,MATCH($A20,Monitoring_eng!$A:$A,0),MATCH(V$1,Monitoring_eng!$1:$1,0))</f>
        <v>yes</v>
      </c>
      <c r="W20" s="17" t="str">
        <f>INDEX(Monitoring_eng!$A$1:$AT$74,MATCH($A20,Monitoring_eng!$A:$A,0),MATCH(W$1,Monitoring_eng!$1:$1,0))</f>
        <v>yes</v>
      </c>
      <c r="X20" s="17" t="str">
        <f>INDEX(Monitoring_eng!$A$1:$AT$74,MATCH($A20,Monitoring_eng!$A:$A,0),MATCH(X$1,Monitoring_eng!$1:$1,0))</f>
        <v>yes</v>
      </c>
      <c r="Y20" s="22" t="s">
        <v>49</v>
      </c>
      <c r="Z20" s="22">
        <f t="shared" si="0"/>
        <v>20</v>
      </c>
      <c r="AA20" s="22" t="s">
        <v>48</v>
      </c>
      <c r="AB20" s="22">
        <f t="shared" si="1"/>
        <v>2</v>
      </c>
      <c r="AC20" s="22" t="s">
        <v>95</v>
      </c>
      <c r="AD20" s="22">
        <f t="shared" si="2"/>
        <v>0</v>
      </c>
      <c r="AE20" s="22" t="s">
        <v>385</v>
      </c>
      <c r="AF20" s="22">
        <f t="shared" si="3"/>
        <v>0</v>
      </c>
      <c r="AG20" s="22">
        <f t="shared" si="4"/>
        <v>22</v>
      </c>
      <c r="AH20" s="22">
        <f t="shared" si="5"/>
        <v>22</v>
      </c>
      <c r="AI20" s="22" t="str">
        <f t="shared" si="6"/>
        <v>yes</v>
      </c>
      <c r="AJ20" s="22" t="str">
        <f t="shared" si="7"/>
        <v>no</v>
      </c>
      <c r="AK20" s="22">
        <f t="shared" si="8"/>
        <v>20</v>
      </c>
      <c r="AL20" s="22">
        <f t="shared" si="9"/>
        <v>2</v>
      </c>
      <c r="AM20" s="67">
        <f t="shared" si="10"/>
        <v>0.90909090909090906</v>
      </c>
      <c r="AN20" s="67">
        <f t="shared" si="11"/>
        <v>9.0909090909090912E-2</v>
      </c>
      <c r="AO20" s="62">
        <f>COUNTIFS($C20:$X20,$AI20,Results!$T$78:$AO$78,AO$1)/((COUNTIF(Results!$T$78:$AO$78,AO$1)-COUNTIFS($C20:$X20,"N/A",Results!$T$78:$AO$78,AO$1)))</f>
        <v>0.875</v>
      </c>
      <c r="AP20" s="62">
        <f>COUNTIFS($C20:$X20,$AI20,Results!$T$78:$AO$78,AP$1)/((COUNTIF(Results!$T$78:$AO$78,AP$1)-COUNTIFS($C20:$X20,"N/A",Results!$T$78:$AO$78,AP$1)))</f>
        <v>1</v>
      </c>
      <c r="AQ20" s="62">
        <f>COUNTIFS($C20:$X20,$AI20,Results!$T$78:$AO$78,AQ$1)/((COUNTIF(Results!$T$78:$AO$78,AQ$1)-COUNTIFS($C20:$X20,"N/A",Results!$T$78:$AO$78,AQ$1)))</f>
        <v>0</v>
      </c>
      <c r="AR20" s="62">
        <f>COUNTIFS($C20:$X20,$AI20,Results!$T$78:$AO$78,AR$1)/((COUNTIF(Results!$T$78:$AO$78,AR$1)-COUNTIFS($C20:$X20,"N/A",Results!$T$78:$AO$78,AR$1)))</f>
        <v>1</v>
      </c>
      <c r="AS20" s="62">
        <f>COUNTIFS($C20:$X20,$AI20,Results!$T$78:$AO$78,AS$1)/((COUNTIF(Results!$T$78:$AO$78,AS$1)-COUNTIFS($C20:$X20,"N/A",Results!$T$78:$AO$78,AS$1)))</f>
        <v>1</v>
      </c>
      <c r="AT20" s="62">
        <f>COUNTIFS($C20:$X20,$AI20,Results!$T$80:$AO$80,AT$1)/((COUNTIF(Results!$T$80:$AO$80,AT$1)-COUNTIFS($C20:$X20,"N/A",Results!$T$80:$AO$80,AT$1)))</f>
        <v>0.75</v>
      </c>
      <c r="AU20" s="62">
        <f>COUNTIFS($C20:$X20,$AI20,Results!$T$80:$AO$80,AU$1)/((COUNTIF(Results!$T$80:$AO$80,AU$1)-COUNTIFS($C20:$X20,"N/A",Results!$T$80:$AO$80,AU$1)))</f>
        <v>0.88888888888888884</v>
      </c>
      <c r="AV20" s="62">
        <f>COUNTIFS($C20:$X20,$AI20,Results!$T$80:$AO$80,AV$1)/((COUNTIF(Results!$T$80:$AO$80,AV$1)-COUNTIFS($C20:$X20,"N/A",Results!$T$80:$AO$80,AV$1)))</f>
        <v>1</v>
      </c>
      <c r="AW20" s="68"/>
      <c r="AX20" s="68"/>
      <c r="AY20" s="68"/>
      <c r="AZ20" s="68"/>
      <c r="BA20" s="68"/>
      <c r="BB20" s="68"/>
      <c r="BC20" s="22"/>
    </row>
    <row r="21" spans="1:55" x14ac:dyDescent="0.3">
      <c r="A21" s="22" t="s">
        <v>116</v>
      </c>
      <c r="B21" s="24" t="s">
        <v>117</v>
      </c>
      <c r="C21" s="17" t="str">
        <f>INDEX(Monitoring_eng!$A$1:$AT$74,MATCH($A21,Monitoring_eng!$A:$A,0),MATCH(C$1,Monitoring_eng!$1:$1,0))</f>
        <v>yes</v>
      </c>
      <c r="D21" s="17" t="str">
        <f>INDEX(Monitoring_eng!$A$1:$AT$74,MATCH($A21,Monitoring_eng!$A:$A,0),MATCH(D$1,Monitoring_eng!$1:$1,0))</f>
        <v>yes</v>
      </c>
      <c r="E21" s="17" t="str">
        <f>INDEX(Monitoring_eng!$A$1:$AT$74,MATCH($A21,Monitoring_eng!$A:$A,0),MATCH(E$1,Monitoring_eng!$1:$1,0))</f>
        <v>yes</v>
      </c>
      <c r="F21" s="17" t="str">
        <f>INDEX(Monitoring_eng!$A$1:$AT$74,MATCH($A21,Monitoring_eng!$A:$A,0),MATCH(F$1,Monitoring_eng!$1:$1,0))</f>
        <v>yes</v>
      </c>
      <c r="G21" s="17" t="str">
        <f>INDEX(Monitoring_eng!$A$1:$AT$74,MATCH($A21,Monitoring_eng!$A:$A,0),MATCH(G$1,Monitoring_eng!$1:$1,0))</f>
        <v>yes</v>
      </c>
      <c r="H21" s="17" t="str">
        <f>INDEX(Monitoring_eng!$A$1:$AT$74,MATCH($A21,Monitoring_eng!$A:$A,0),MATCH(H$1,Monitoring_eng!$1:$1,0))</f>
        <v>yes</v>
      </c>
      <c r="I21" s="17" t="str">
        <f>INDEX(Monitoring_eng!$A$1:$AT$74,MATCH($A21,Monitoring_eng!$A:$A,0),MATCH(I$1,Monitoring_eng!$1:$1,0))</f>
        <v>yes</v>
      </c>
      <c r="J21" s="17" t="str">
        <f>INDEX(Monitoring_eng!$A$1:$AT$74,MATCH($A21,Monitoring_eng!$A:$A,0),MATCH(J$1,Monitoring_eng!$1:$1,0))</f>
        <v>yes</v>
      </c>
      <c r="K21" s="17" t="str">
        <f>INDEX(Monitoring_eng!$A$1:$AT$74,MATCH($A21,Monitoring_eng!$A:$A,0),MATCH(K$1,Monitoring_eng!$1:$1,0))</f>
        <v>yes</v>
      </c>
      <c r="L21" s="17" t="str">
        <f>INDEX(Monitoring_eng!$A$1:$AT$74,MATCH($A21,Monitoring_eng!$A:$A,0),MATCH(L$1,Monitoring_eng!$1:$1,0))</f>
        <v>yes</v>
      </c>
      <c r="M21" s="17" t="str">
        <f>INDEX(Monitoring_eng!$A$1:$AT$74,MATCH($A21,Monitoring_eng!$A:$A,0),MATCH(M$1,Monitoring_eng!$1:$1,0))</f>
        <v>yes</v>
      </c>
      <c r="N21" s="17" t="str">
        <f>INDEX(Monitoring_eng!$A$1:$AT$74,MATCH($A21,Monitoring_eng!$A:$A,0),MATCH(N$1,Monitoring_eng!$1:$1,0))</f>
        <v>yes</v>
      </c>
      <c r="O21" s="17" t="str">
        <f>INDEX(Monitoring_eng!$A$1:$AT$74,MATCH($A21,Monitoring_eng!$A:$A,0),MATCH(O$1,Monitoring_eng!$1:$1,0))</f>
        <v>yes</v>
      </c>
      <c r="P21" s="17" t="str">
        <f>INDEX(Monitoring_eng!$A$1:$AT$74,MATCH($A21,Monitoring_eng!$A:$A,0),MATCH(P$1,Monitoring_eng!$1:$1,0))</f>
        <v>yes</v>
      </c>
      <c r="Q21" s="17" t="str">
        <f>INDEX(Monitoring_eng!$A$1:$AT$74,MATCH($A21,Monitoring_eng!$A:$A,0),MATCH(Q$1,Monitoring_eng!$1:$1,0))</f>
        <v>yes</v>
      </c>
      <c r="R21" s="17" t="str">
        <f>INDEX(Monitoring_eng!$A$1:$AT$74,MATCH($A21,Monitoring_eng!$A:$A,0),MATCH(R$1,Monitoring_eng!$1:$1,0))</f>
        <v>yes</v>
      </c>
      <c r="S21" s="17" t="str">
        <f>INDEX(Monitoring_eng!$A$1:$AT$74,MATCH($A21,Monitoring_eng!$A:$A,0),MATCH(S$1,Monitoring_eng!$1:$1,0))</f>
        <v>yes</v>
      </c>
      <c r="T21" s="17" t="str">
        <f>INDEX(Monitoring_eng!$A$1:$AT$74,MATCH($A21,Monitoring_eng!$A:$A,0),MATCH(T$1,Monitoring_eng!$1:$1,0))</f>
        <v>no</v>
      </c>
      <c r="U21" s="17" t="str">
        <f>INDEX(Monitoring_eng!$A$1:$AT$74,MATCH($A21,Monitoring_eng!$A:$A,0),MATCH(U$1,Monitoring_eng!$1:$1,0))</f>
        <v>yes</v>
      </c>
      <c r="V21" s="17" t="str">
        <f>INDEX(Monitoring_eng!$A$1:$AT$74,MATCH($A21,Monitoring_eng!$A:$A,0),MATCH(V$1,Monitoring_eng!$1:$1,0))</f>
        <v>yes</v>
      </c>
      <c r="W21" s="17" t="str">
        <f>INDEX(Monitoring_eng!$A$1:$AT$74,MATCH($A21,Monitoring_eng!$A:$A,0),MATCH(W$1,Monitoring_eng!$1:$1,0))</f>
        <v>yes</v>
      </c>
      <c r="X21" s="17" t="str">
        <f>INDEX(Monitoring_eng!$A$1:$AT$74,MATCH($A21,Monitoring_eng!$A:$A,0),MATCH(X$1,Monitoring_eng!$1:$1,0))</f>
        <v>yes</v>
      </c>
      <c r="Y21" s="22" t="s">
        <v>49</v>
      </c>
      <c r="Z21" s="22">
        <f t="shared" si="0"/>
        <v>21</v>
      </c>
      <c r="AA21" s="22" t="s">
        <v>48</v>
      </c>
      <c r="AB21" s="22">
        <f t="shared" si="1"/>
        <v>1</v>
      </c>
      <c r="AC21" s="22" t="s">
        <v>95</v>
      </c>
      <c r="AD21" s="22">
        <f t="shared" si="2"/>
        <v>0</v>
      </c>
      <c r="AE21" s="22" t="s">
        <v>385</v>
      </c>
      <c r="AF21" s="22">
        <f t="shared" si="3"/>
        <v>0</v>
      </c>
      <c r="AG21" s="22">
        <f t="shared" si="4"/>
        <v>22</v>
      </c>
      <c r="AH21" s="22">
        <f t="shared" si="5"/>
        <v>22</v>
      </c>
      <c r="AI21" s="22" t="str">
        <f t="shared" si="6"/>
        <v>yes</v>
      </c>
      <c r="AJ21" s="22" t="str">
        <f t="shared" si="7"/>
        <v>no</v>
      </c>
      <c r="AK21" s="22">
        <f t="shared" si="8"/>
        <v>21</v>
      </c>
      <c r="AL21" s="22">
        <f t="shared" si="9"/>
        <v>1</v>
      </c>
      <c r="AM21" s="67">
        <f t="shared" si="10"/>
        <v>0.95454545454545459</v>
      </c>
      <c r="AN21" s="67">
        <f t="shared" si="11"/>
        <v>4.5454545454545456E-2</v>
      </c>
      <c r="AO21" s="62">
        <f>COUNTIFS($C21:$X21,$AI21,Results!$T$78:$AO$78,AO$1)/((COUNTIF(Results!$T$78:$AO$78,AO$1)-COUNTIFS($C21:$X21,"N/A",Results!$T$78:$AO$78,AO$1)))</f>
        <v>1</v>
      </c>
      <c r="AP21" s="62">
        <f>COUNTIFS($C21:$X21,$AI21,Results!$T$78:$AO$78,AP$1)/((COUNTIF(Results!$T$78:$AO$78,AP$1)-COUNTIFS($C21:$X21,"N/A",Results!$T$78:$AO$78,AP$1)))</f>
        <v>1</v>
      </c>
      <c r="AQ21" s="62">
        <f>COUNTIFS($C21:$X21,$AI21,Results!$T$78:$AO$78,AQ$1)/((COUNTIF(Results!$T$78:$AO$78,AQ$1)-COUNTIFS($C21:$X21,"N/A",Results!$T$78:$AO$78,AQ$1)))</f>
        <v>1</v>
      </c>
      <c r="AR21" s="62">
        <f>COUNTIFS($C21:$X21,$AI21,Results!$T$78:$AO$78,AR$1)/((COUNTIF(Results!$T$78:$AO$78,AR$1)-COUNTIFS($C21:$X21,"N/A",Results!$T$78:$AO$78,AR$1)))</f>
        <v>0.66666666666666663</v>
      </c>
      <c r="AS21" s="62">
        <f>COUNTIFS($C21:$X21,$AI21,Results!$T$78:$AO$78,AS$1)/((COUNTIF(Results!$T$78:$AO$78,AS$1)-COUNTIFS($C21:$X21,"N/A",Results!$T$78:$AO$78,AS$1)))</f>
        <v>1</v>
      </c>
      <c r="AT21" s="62">
        <f>COUNTIFS($C21:$X21,$AI21,Results!$T$80:$AO$80,AT$1)/((COUNTIF(Results!$T$80:$AO$80,AT$1)-COUNTIFS($C21:$X21,"N/A",Results!$T$80:$AO$80,AT$1)))</f>
        <v>1</v>
      </c>
      <c r="AU21" s="62">
        <f>COUNTIFS($C21:$X21,$AI21,Results!$T$80:$AO$80,AU$1)/((COUNTIF(Results!$T$80:$AO$80,AU$1)-COUNTIFS($C21:$X21,"N/A",Results!$T$80:$AO$80,AU$1)))</f>
        <v>1</v>
      </c>
      <c r="AV21" s="62">
        <f>COUNTIFS($C21:$X21,$AI21,Results!$T$80:$AO$80,AV$1)/((COUNTIF(Results!$T$80:$AO$80,AV$1)-COUNTIFS($C21:$X21,"N/A",Results!$T$80:$AO$80,AV$1)))</f>
        <v>0.88888888888888884</v>
      </c>
      <c r="AW21" s="68"/>
      <c r="AX21" s="68"/>
      <c r="AY21" s="68"/>
      <c r="AZ21" s="68"/>
      <c r="BA21" s="68"/>
      <c r="BB21" s="68"/>
      <c r="BC21" s="22"/>
    </row>
    <row r="22" spans="1:55" x14ac:dyDescent="0.3">
      <c r="A22" s="22" t="s">
        <v>124</v>
      </c>
      <c r="B22" s="24" t="s">
        <v>125</v>
      </c>
      <c r="C22" s="17" t="str">
        <f>INDEX(Monitoring_eng!$A$1:$AT$74,MATCH($A22,Monitoring_eng!$A:$A,0),MATCH(C$1,Monitoring_eng!$1:$1,0))</f>
        <v>yes</v>
      </c>
      <c r="D22" s="17" t="str">
        <f>INDEX(Monitoring_eng!$A$1:$AT$74,MATCH($A22,Monitoring_eng!$A:$A,0),MATCH(D$1,Monitoring_eng!$1:$1,0))</f>
        <v>yes</v>
      </c>
      <c r="E22" s="17" t="str">
        <f>INDEX(Monitoring_eng!$A$1:$AT$74,MATCH($A22,Monitoring_eng!$A:$A,0),MATCH(E$1,Monitoring_eng!$1:$1,0))</f>
        <v>yes</v>
      </c>
      <c r="F22" s="17" t="str">
        <f>INDEX(Monitoring_eng!$A$1:$AT$74,MATCH($A22,Monitoring_eng!$A:$A,0),MATCH(F$1,Monitoring_eng!$1:$1,0))</f>
        <v>no</v>
      </c>
      <c r="G22" s="17" t="str">
        <f>INDEX(Monitoring_eng!$A$1:$AT$74,MATCH($A22,Monitoring_eng!$A:$A,0),MATCH(G$1,Monitoring_eng!$1:$1,0))</f>
        <v>yes</v>
      </c>
      <c r="H22" s="17" t="str">
        <f>INDEX(Monitoring_eng!$A$1:$AT$74,MATCH($A22,Monitoring_eng!$A:$A,0),MATCH(H$1,Monitoring_eng!$1:$1,0))</f>
        <v>no</v>
      </c>
      <c r="I22" s="17" t="str">
        <f>INDEX(Monitoring_eng!$A$1:$AT$74,MATCH($A22,Monitoring_eng!$A:$A,0),MATCH(I$1,Monitoring_eng!$1:$1,0))</f>
        <v>yes</v>
      </c>
      <c r="J22" s="17" t="str">
        <f>INDEX(Monitoring_eng!$A$1:$AT$74,MATCH($A22,Monitoring_eng!$A:$A,0),MATCH(J$1,Monitoring_eng!$1:$1,0))</f>
        <v>yes</v>
      </c>
      <c r="K22" s="17" t="str">
        <f>INDEX(Monitoring_eng!$A$1:$AT$74,MATCH($A22,Monitoring_eng!$A:$A,0),MATCH(K$1,Monitoring_eng!$1:$1,0))</f>
        <v>no</v>
      </c>
      <c r="L22" s="17" t="str">
        <f>INDEX(Monitoring_eng!$A$1:$AT$74,MATCH($A22,Monitoring_eng!$A:$A,0),MATCH(L$1,Monitoring_eng!$1:$1,0))</f>
        <v>no</v>
      </c>
      <c r="M22" s="17" t="str">
        <f>INDEX(Monitoring_eng!$A$1:$AT$74,MATCH($A22,Monitoring_eng!$A:$A,0),MATCH(M$1,Monitoring_eng!$1:$1,0))</f>
        <v>no</v>
      </c>
      <c r="N22" s="17" t="str">
        <f>INDEX(Monitoring_eng!$A$1:$AT$74,MATCH($A22,Monitoring_eng!$A:$A,0),MATCH(N$1,Monitoring_eng!$1:$1,0))</f>
        <v>yes</v>
      </c>
      <c r="O22" s="17" t="str">
        <f>INDEX(Monitoring_eng!$A$1:$AT$74,MATCH($A22,Monitoring_eng!$A:$A,0),MATCH(O$1,Monitoring_eng!$1:$1,0))</f>
        <v>no</v>
      </c>
      <c r="P22" s="17" t="str">
        <f>INDEX(Monitoring_eng!$A$1:$AT$74,MATCH($A22,Monitoring_eng!$A:$A,0),MATCH(P$1,Monitoring_eng!$1:$1,0))</f>
        <v>yes</v>
      </c>
      <c r="Q22" s="17" t="str">
        <f>INDEX(Monitoring_eng!$A$1:$AT$74,MATCH($A22,Monitoring_eng!$A:$A,0),MATCH(Q$1,Monitoring_eng!$1:$1,0))</f>
        <v>yes</v>
      </c>
      <c r="R22" s="17" t="str">
        <f>INDEX(Monitoring_eng!$A$1:$AT$74,MATCH($A22,Monitoring_eng!$A:$A,0),MATCH(R$1,Monitoring_eng!$1:$1,0))</f>
        <v>yes</v>
      </c>
      <c r="S22" s="17" t="str">
        <f>INDEX(Monitoring_eng!$A$1:$AT$74,MATCH($A22,Monitoring_eng!$A:$A,0),MATCH(S$1,Monitoring_eng!$1:$1,0))</f>
        <v>yes</v>
      </c>
      <c r="T22" s="17" t="str">
        <f>INDEX(Monitoring_eng!$A$1:$AT$74,MATCH($A22,Monitoring_eng!$A:$A,0),MATCH(T$1,Monitoring_eng!$1:$1,0))</f>
        <v>yes</v>
      </c>
      <c r="U22" s="17" t="str">
        <f>INDEX(Monitoring_eng!$A$1:$AT$74,MATCH($A22,Monitoring_eng!$A:$A,0),MATCH(U$1,Monitoring_eng!$1:$1,0))</f>
        <v>yes</v>
      </c>
      <c r="V22" s="17" t="str">
        <f>INDEX(Monitoring_eng!$A$1:$AT$74,MATCH($A22,Monitoring_eng!$A:$A,0),MATCH(V$1,Monitoring_eng!$1:$1,0))</f>
        <v>yes</v>
      </c>
      <c r="W22" s="17" t="str">
        <f>INDEX(Monitoring_eng!$A$1:$AT$74,MATCH($A22,Monitoring_eng!$A:$A,0),MATCH(W$1,Monitoring_eng!$1:$1,0))</f>
        <v>yes</v>
      </c>
      <c r="X22" s="17" t="str">
        <f>INDEX(Monitoring_eng!$A$1:$AT$74,MATCH($A22,Monitoring_eng!$A:$A,0),MATCH(X$1,Monitoring_eng!$1:$1,0))</f>
        <v>yes</v>
      </c>
      <c r="Y22" s="22" t="s">
        <v>49</v>
      </c>
      <c r="Z22" s="22">
        <f t="shared" si="0"/>
        <v>16</v>
      </c>
      <c r="AA22" s="22" t="s">
        <v>48</v>
      </c>
      <c r="AB22" s="22">
        <f t="shared" si="1"/>
        <v>6</v>
      </c>
      <c r="AC22" s="22" t="s">
        <v>95</v>
      </c>
      <c r="AD22" s="22">
        <f t="shared" si="2"/>
        <v>0</v>
      </c>
      <c r="AE22" s="22" t="s">
        <v>385</v>
      </c>
      <c r="AF22" s="22">
        <f t="shared" si="3"/>
        <v>0</v>
      </c>
      <c r="AG22" s="22">
        <f t="shared" si="4"/>
        <v>22</v>
      </c>
      <c r="AH22" s="22">
        <f t="shared" si="5"/>
        <v>22</v>
      </c>
      <c r="AI22" s="22" t="str">
        <f t="shared" si="6"/>
        <v>yes</v>
      </c>
      <c r="AJ22" s="22" t="str">
        <f t="shared" si="7"/>
        <v>no</v>
      </c>
      <c r="AK22" s="22">
        <f t="shared" si="8"/>
        <v>16</v>
      </c>
      <c r="AL22" s="22">
        <f t="shared" si="9"/>
        <v>6</v>
      </c>
      <c r="AM22" s="67">
        <f t="shared" si="10"/>
        <v>0.72727272727272729</v>
      </c>
      <c r="AN22" s="67">
        <f t="shared" si="11"/>
        <v>0.27272727272727271</v>
      </c>
      <c r="AO22" s="62">
        <f>COUNTIFS($C22:$X22,$AI22,Results!$T$78:$AO$78,AO$1)/((COUNTIF(Results!$T$78:$AO$78,AO$1)-COUNTIFS($C22:$X22,"N/A",Results!$T$78:$AO$78,AO$1)))</f>
        <v>0.5</v>
      </c>
      <c r="AP22" s="62">
        <f>COUNTIFS($C22:$X22,$AI22,Results!$T$78:$AO$78,AP$1)/((COUNTIF(Results!$T$78:$AO$78,AP$1)-COUNTIFS($C22:$X22,"N/A",Results!$T$78:$AO$78,AP$1)))</f>
        <v>0.875</v>
      </c>
      <c r="AQ22" s="62">
        <f>COUNTIFS($C22:$X22,$AI22,Results!$T$78:$AO$78,AQ$1)/((COUNTIF(Results!$T$78:$AO$78,AQ$1)-COUNTIFS($C22:$X22,"N/A",Results!$T$78:$AO$78,AQ$1)))</f>
        <v>1</v>
      </c>
      <c r="AR22" s="62">
        <f>COUNTIFS($C22:$X22,$AI22,Results!$T$78:$AO$78,AR$1)/((COUNTIF(Results!$T$78:$AO$78,AR$1)-COUNTIFS($C22:$X22,"N/A",Results!$T$78:$AO$78,AR$1)))</f>
        <v>0.66666666666666663</v>
      </c>
      <c r="AS22" s="62">
        <f>COUNTIFS($C22:$X22,$AI22,Results!$T$78:$AO$78,AS$1)/((COUNTIF(Results!$T$78:$AO$78,AS$1)-COUNTIFS($C22:$X22,"N/A",Results!$T$78:$AO$78,AS$1)))</f>
        <v>1</v>
      </c>
      <c r="AT22" s="62">
        <f>COUNTIFS($C22:$X22,$AI22,Results!$T$80:$AO$80,AT$1)/((COUNTIF(Results!$T$80:$AO$80,AT$1)-COUNTIFS($C22:$X22,"N/A",Results!$T$80:$AO$80,AT$1)))</f>
        <v>0.75</v>
      </c>
      <c r="AU22" s="62">
        <f>COUNTIFS($C22:$X22,$AI22,Results!$T$80:$AO$80,AU$1)/((COUNTIF(Results!$T$80:$AO$80,AU$1)-COUNTIFS($C22:$X22,"N/A",Results!$T$80:$AO$80,AU$1)))</f>
        <v>0.66666666666666663</v>
      </c>
      <c r="AV22" s="62">
        <f>COUNTIFS($C22:$X22,$AI22,Results!$T$80:$AO$80,AV$1)/((COUNTIF(Results!$T$80:$AO$80,AV$1)-COUNTIFS($C22:$X22,"N/A",Results!$T$80:$AO$80,AV$1)))</f>
        <v>0.77777777777777779</v>
      </c>
      <c r="AW22" s="68"/>
      <c r="AX22" s="68"/>
      <c r="AY22" s="68"/>
      <c r="AZ22" s="68"/>
      <c r="BA22" s="68"/>
      <c r="BB22" s="68"/>
      <c r="BC22" s="22"/>
    </row>
    <row r="23" spans="1:55" x14ac:dyDescent="0.3">
      <c r="A23" s="22" t="s">
        <v>126</v>
      </c>
      <c r="B23" s="24" t="s">
        <v>127</v>
      </c>
      <c r="C23" s="17" t="str">
        <f>INDEX(Monitoring_eng!$A$1:$AT$74,MATCH($A23,Monitoring_eng!$A:$A,0),MATCH(C$1,Monitoring_eng!$1:$1,0))</f>
        <v>yes</v>
      </c>
      <c r="D23" s="17" t="str">
        <f>INDEX(Monitoring_eng!$A$1:$AT$74,MATCH($A23,Monitoring_eng!$A:$A,0),MATCH(D$1,Monitoring_eng!$1:$1,0))</f>
        <v>yes</v>
      </c>
      <c r="E23" s="17" t="str">
        <f>INDEX(Monitoring_eng!$A$1:$AT$74,MATCH($A23,Monitoring_eng!$A:$A,0),MATCH(E$1,Monitoring_eng!$1:$1,0))</f>
        <v>yes</v>
      </c>
      <c r="F23" s="17" t="str">
        <f>INDEX(Monitoring_eng!$A$1:$AT$74,MATCH($A23,Monitoring_eng!$A:$A,0),MATCH(F$1,Monitoring_eng!$1:$1,0))</f>
        <v>yes</v>
      </c>
      <c r="G23" s="17" t="str">
        <f>INDEX(Monitoring_eng!$A$1:$AT$74,MATCH($A23,Monitoring_eng!$A:$A,0),MATCH(G$1,Monitoring_eng!$1:$1,0))</f>
        <v>no</v>
      </c>
      <c r="H23" s="17" t="str">
        <f>INDEX(Monitoring_eng!$A$1:$AT$74,MATCH($A23,Monitoring_eng!$A:$A,0),MATCH(H$1,Monitoring_eng!$1:$1,0))</f>
        <v>yes</v>
      </c>
      <c r="I23" s="17" t="str">
        <f>INDEX(Monitoring_eng!$A$1:$AT$74,MATCH($A23,Monitoring_eng!$A:$A,0),MATCH(I$1,Monitoring_eng!$1:$1,0))</f>
        <v>no</v>
      </c>
      <c r="J23" s="17" t="str">
        <f>INDEX(Monitoring_eng!$A$1:$AT$74,MATCH($A23,Monitoring_eng!$A:$A,0),MATCH(J$1,Monitoring_eng!$1:$1,0))</f>
        <v>yes</v>
      </c>
      <c r="K23" s="17" t="str">
        <f>INDEX(Monitoring_eng!$A$1:$AT$74,MATCH($A23,Monitoring_eng!$A:$A,0),MATCH(K$1,Monitoring_eng!$1:$1,0))</f>
        <v>yes</v>
      </c>
      <c r="L23" s="17" t="str">
        <f>INDEX(Monitoring_eng!$A$1:$AT$74,MATCH($A23,Monitoring_eng!$A:$A,0),MATCH(L$1,Monitoring_eng!$1:$1,0))</f>
        <v>yes</v>
      </c>
      <c r="M23" s="17" t="str">
        <f>INDEX(Monitoring_eng!$A$1:$AT$74,MATCH($A23,Monitoring_eng!$A:$A,0),MATCH(M$1,Monitoring_eng!$1:$1,0))</f>
        <v>yes</v>
      </c>
      <c r="N23" s="17" t="str">
        <f>INDEX(Monitoring_eng!$A$1:$AT$74,MATCH($A23,Monitoring_eng!$A:$A,0),MATCH(N$1,Monitoring_eng!$1:$1,0))</f>
        <v>no</v>
      </c>
      <c r="O23" s="17" t="str">
        <f>INDEX(Monitoring_eng!$A$1:$AT$74,MATCH($A23,Monitoring_eng!$A:$A,0),MATCH(O$1,Monitoring_eng!$1:$1,0))</f>
        <v>yes</v>
      </c>
      <c r="P23" s="17" t="str">
        <f>INDEX(Monitoring_eng!$A$1:$AT$74,MATCH($A23,Monitoring_eng!$A:$A,0),MATCH(P$1,Monitoring_eng!$1:$1,0))</f>
        <v>yes</v>
      </c>
      <c r="Q23" s="17" t="str">
        <f>INDEX(Monitoring_eng!$A$1:$AT$74,MATCH($A23,Monitoring_eng!$A:$A,0),MATCH(Q$1,Monitoring_eng!$1:$1,0))</f>
        <v>yes</v>
      </c>
      <c r="R23" s="17" t="str">
        <f>INDEX(Monitoring_eng!$A$1:$AT$74,MATCH($A23,Monitoring_eng!$A:$A,0),MATCH(R$1,Monitoring_eng!$1:$1,0))</f>
        <v>yes</v>
      </c>
      <c r="S23" s="17" t="str">
        <f>INDEX(Monitoring_eng!$A$1:$AT$74,MATCH($A23,Monitoring_eng!$A:$A,0),MATCH(S$1,Monitoring_eng!$1:$1,0))</f>
        <v>yes</v>
      </c>
      <c r="T23" s="17" t="str">
        <f>INDEX(Monitoring_eng!$A$1:$AT$74,MATCH($A23,Monitoring_eng!$A:$A,0),MATCH(T$1,Monitoring_eng!$1:$1,0))</f>
        <v>yes</v>
      </c>
      <c r="U23" s="17" t="str">
        <f>INDEX(Monitoring_eng!$A$1:$AT$74,MATCH($A23,Monitoring_eng!$A:$A,0),MATCH(U$1,Monitoring_eng!$1:$1,0))</f>
        <v>yes</v>
      </c>
      <c r="V23" s="17" t="str">
        <f>INDEX(Monitoring_eng!$A$1:$AT$74,MATCH($A23,Monitoring_eng!$A:$A,0),MATCH(V$1,Monitoring_eng!$1:$1,0))</f>
        <v>yes</v>
      </c>
      <c r="W23" s="17" t="str">
        <f>INDEX(Monitoring_eng!$A$1:$AT$74,MATCH($A23,Monitoring_eng!$A:$A,0),MATCH(W$1,Monitoring_eng!$1:$1,0))</f>
        <v>yes</v>
      </c>
      <c r="X23" s="17" t="str">
        <f>INDEX(Monitoring_eng!$A$1:$AT$74,MATCH($A23,Monitoring_eng!$A:$A,0),MATCH(X$1,Monitoring_eng!$1:$1,0))</f>
        <v>no</v>
      </c>
      <c r="Y23" s="22" t="s">
        <v>49</v>
      </c>
      <c r="Z23" s="22">
        <f t="shared" si="0"/>
        <v>18</v>
      </c>
      <c r="AA23" s="22" t="s">
        <v>48</v>
      </c>
      <c r="AB23" s="22">
        <f t="shared" si="1"/>
        <v>4</v>
      </c>
      <c r="AC23" s="22" t="s">
        <v>95</v>
      </c>
      <c r="AD23" s="22">
        <f t="shared" si="2"/>
        <v>0</v>
      </c>
      <c r="AE23" s="22" t="s">
        <v>385</v>
      </c>
      <c r="AF23" s="22">
        <f t="shared" si="3"/>
        <v>0</v>
      </c>
      <c r="AG23" s="22">
        <f t="shared" si="4"/>
        <v>22</v>
      </c>
      <c r="AH23" s="22">
        <f t="shared" si="5"/>
        <v>22</v>
      </c>
      <c r="AI23" s="22" t="str">
        <f t="shared" si="6"/>
        <v>yes</v>
      </c>
      <c r="AJ23" s="22" t="str">
        <f t="shared" si="7"/>
        <v>no</v>
      </c>
      <c r="AK23" s="22">
        <f t="shared" si="8"/>
        <v>18</v>
      </c>
      <c r="AL23" s="22">
        <f t="shared" si="9"/>
        <v>4</v>
      </c>
      <c r="AM23" s="67">
        <f t="shared" si="10"/>
        <v>0.81818181818181823</v>
      </c>
      <c r="AN23" s="67">
        <f t="shared" si="11"/>
        <v>0.18181818181818182</v>
      </c>
      <c r="AO23" s="62">
        <f>COUNTIFS($C23:$X23,$AI23,Results!$T$78:$AO$78,AO$1)/((COUNTIF(Results!$T$78:$AO$78,AO$1)-COUNTIFS($C23:$X23,"N/A",Results!$T$78:$AO$78,AO$1)))</f>
        <v>1</v>
      </c>
      <c r="AP23" s="62">
        <f>COUNTIFS($C23:$X23,$AI23,Results!$T$78:$AO$78,AP$1)/((COUNTIF(Results!$T$78:$AO$78,AP$1)-COUNTIFS($C23:$X23,"N/A",Results!$T$78:$AO$78,AP$1)))</f>
        <v>0.75</v>
      </c>
      <c r="AQ23" s="62">
        <f>COUNTIFS($C23:$X23,$AI23,Results!$T$78:$AO$78,AQ$1)/((COUNTIF(Results!$T$78:$AO$78,AQ$1)-COUNTIFS($C23:$X23,"N/A",Results!$T$78:$AO$78,AQ$1)))</f>
        <v>1</v>
      </c>
      <c r="AR23" s="62">
        <f>COUNTIFS($C23:$X23,$AI23,Results!$T$78:$AO$78,AR$1)/((COUNTIF(Results!$T$78:$AO$78,AR$1)-COUNTIFS($C23:$X23,"N/A",Results!$T$78:$AO$78,AR$1)))</f>
        <v>0.66666666666666663</v>
      </c>
      <c r="AS23" s="62">
        <f>COUNTIFS($C23:$X23,$AI23,Results!$T$78:$AO$78,AS$1)/((COUNTIF(Results!$T$78:$AO$78,AS$1)-COUNTIFS($C23:$X23,"N/A",Results!$T$78:$AO$78,AS$1)))</f>
        <v>0.5</v>
      </c>
      <c r="AT23" s="62">
        <f>COUNTIFS($C23:$X23,$AI23,Results!$T$80:$AO$80,AT$1)/((COUNTIF(Results!$T$80:$AO$80,AT$1)-COUNTIFS($C23:$X23,"N/A",Results!$T$80:$AO$80,AT$1)))</f>
        <v>0.75</v>
      </c>
      <c r="AU23" s="62">
        <f>COUNTIFS($C23:$X23,$AI23,Results!$T$80:$AO$80,AU$1)/((COUNTIF(Results!$T$80:$AO$80,AU$1)-COUNTIFS($C23:$X23,"N/A",Results!$T$80:$AO$80,AU$1)))</f>
        <v>0.77777777777777779</v>
      </c>
      <c r="AV23" s="62">
        <f>COUNTIFS($C23:$X23,$AI23,Results!$T$80:$AO$80,AV$1)/((COUNTIF(Results!$T$80:$AO$80,AV$1)-COUNTIFS($C23:$X23,"N/A",Results!$T$80:$AO$80,AV$1)))</f>
        <v>0.88888888888888884</v>
      </c>
      <c r="AW23" s="68"/>
      <c r="AX23" s="68"/>
      <c r="AY23" s="68"/>
      <c r="AZ23" s="68"/>
      <c r="BA23" s="68"/>
      <c r="BB23" s="68"/>
      <c r="BC23" s="22"/>
    </row>
    <row r="24" spans="1:55" x14ac:dyDescent="0.3">
      <c r="A24" s="22" t="s">
        <v>129</v>
      </c>
      <c r="B24" s="24" t="s">
        <v>130</v>
      </c>
      <c r="C24" s="17" t="str">
        <f>INDEX(Monitoring_eng!$A$1:$AT$74,MATCH($A24,Monitoring_eng!$A:$A,0),MATCH(C$1,Monitoring_eng!$1:$1,0))</f>
        <v>yes</v>
      </c>
      <c r="D24" s="17" t="str">
        <f>INDEX(Monitoring_eng!$A$1:$AT$74,MATCH($A24,Monitoring_eng!$A:$A,0),MATCH(D$1,Monitoring_eng!$1:$1,0))</f>
        <v>yes</v>
      </c>
      <c r="E24" s="17" t="str">
        <f>INDEX(Monitoring_eng!$A$1:$AT$74,MATCH($A24,Monitoring_eng!$A:$A,0),MATCH(E$1,Monitoring_eng!$1:$1,0))</f>
        <v>yes</v>
      </c>
      <c r="F24" s="17" t="str">
        <f>INDEX(Monitoring_eng!$A$1:$AT$74,MATCH($A24,Monitoring_eng!$A:$A,0),MATCH(F$1,Monitoring_eng!$1:$1,0))</f>
        <v>no</v>
      </c>
      <c r="G24" s="17" t="str">
        <f>INDEX(Monitoring_eng!$A$1:$AT$74,MATCH($A24,Monitoring_eng!$A:$A,0),MATCH(G$1,Monitoring_eng!$1:$1,0))</f>
        <v>no</v>
      </c>
      <c r="H24" s="17" t="str">
        <f>INDEX(Monitoring_eng!$A$1:$AT$74,MATCH($A24,Monitoring_eng!$A:$A,0),MATCH(H$1,Monitoring_eng!$1:$1,0))</f>
        <v>no</v>
      </c>
      <c r="I24" s="17" t="str">
        <f>INDEX(Monitoring_eng!$A$1:$AT$74,MATCH($A24,Monitoring_eng!$A:$A,0),MATCH(I$1,Monitoring_eng!$1:$1,0))</f>
        <v>yes</v>
      </c>
      <c r="J24" s="17" t="str">
        <f>INDEX(Monitoring_eng!$A$1:$AT$74,MATCH($A24,Monitoring_eng!$A:$A,0),MATCH(J$1,Monitoring_eng!$1:$1,0))</f>
        <v>yes</v>
      </c>
      <c r="K24" s="17" t="str">
        <f>INDEX(Monitoring_eng!$A$1:$AT$74,MATCH($A24,Monitoring_eng!$A:$A,0),MATCH(K$1,Monitoring_eng!$1:$1,0))</f>
        <v>no</v>
      </c>
      <c r="L24" s="17" t="str">
        <f>INDEX(Monitoring_eng!$A$1:$AT$74,MATCH($A24,Monitoring_eng!$A:$A,0),MATCH(L$1,Monitoring_eng!$1:$1,0))</f>
        <v>no</v>
      </c>
      <c r="M24" s="17" t="str">
        <f>INDEX(Monitoring_eng!$A$1:$AT$74,MATCH($A24,Monitoring_eng!$A:$A,0),MATCH(M$1,Monitoring_eng!$1:$1,0))</f>
        <v>no</v>
      </c>
      <c r="N24" s="17" t="str">
        <f>INDEX(Monitoring_eng!$A$1:$AT$74,MATCH($A24,Monitoring_eng!$A:$A,0),MATCH(N$1,Monitoring_eng!$1:$1,0))</f>
        <v>yes</v>
      </c>
      <c r="O24" s="17" t="str">
        <f>INDEX(Monitoring_eng!$A$1:$AT$74,MATCH($A24,Monitoring_eng!$A:$A,0),MATCH(O$1,Monitoring_eng!$1:$1,0))</f>
        <v>yes</v>
      </c>
      <c r="P24" s="17" t="str">
        <f>INDEX(Monitoring_eng!$A$1:$AT$74,MATCH($A24,Monitoring_eng!$A:$A,0),MATCH(P$1,Monitoring_eng!$1:$1,0))</f>
        <v>yes</v>
      </c>
      <c r="Q24" s="17" t="str">
        <f>INDEX(Monitoring_eng!$A$1:$AT$74,MATCH($A24,Monitoring_eng!$A:$A,0),MATCH(Q$1,Monitoring_eng!$1:$1,0))</f>
        <v>yes</v>
      </c>
      <c r="R24" s="17" t="str">
        <f>INDEX(Monitoring_eng!$A$1:$AT$74,MATCH($A24,Monitoring_eng!$A:$A,0),MATCH(R$1,Monitoring_eng!$1:$1,0))</f>
        <v>no</v>
      </c>
      <c r="S24" s="17" t="str">
        <f>INDEX(Monitoring_eng!$A$1:$AT$74,MATCH($A24,Monitoring_eng!$A:$A,0),MATCH(S$1,Monitoring_eng!$1:$1,0))</f>
        <v>yes</v>
      </c>
      <c r="T24" s="17" t="str">
        <f>INDEX(Monitoring_eng!$A$1:$AT$74,MATCH($A24,Monitoring_eng!$A:$A,0),MATCH(T$1,Monitoring_eng!$1:$1,0))</f>
        <v>yes</v>
      </c>
      <c r="U24" s="17" t="str">
        <f>INDEX(Monitoring_eng!$A$1:$AT$74,MATCH($A24,Monitoring_eng!$A:$A,0),MATCH(U$1,Monitoring_eng!$1:$1,0))</f>
        <v>yes</v>
      </c>
      <c r="V24" s="17" t="str">
        <f>INDEX(Monitoring_eng!$A$1:$AT$74,MATCH($A24,Monitoring_eng!$A:$A,0),MATCH(V$1,Monitoring_eng!$1:$1,0))</f>
        <v>partially</v>
      </c>
      <c r="W24" s="17" t="str">
        <f>INDEX(Monitoring_eng!$A$1:$AT$74,MATCH($A24,Monitoring_eng!$A:$A,0),MATCH(W$1,Monitoring_eng!$1:$1,0))</f>
        <v>yes</v>
      </c>
      <c r="X24" s="17" t="str">
        <f>INDEX(Monitoring_eng!$A$1:$AT$74,MATCH($A24,Monitoring_eng!$A:$A,0),MATCH(X$1,Monitoring_eng!$1:$1,0))</f>
        <v>yes</v>
      </c>
      <c r="Y24" s="22" t="s">
        <v>49</v>
      </c>
      <c r="Z24" s="22">
        <f t="shared" si="0"/>
        <v>14</v>
      </c>
      <c r="AA24" s="22" t="s">
        <v>48</v>
      </c>
      <c r="AB24" s="22">
        <f t="shared" si="1"/>
        <v>7</v>
      </c>
      <c r="AC24" s="22" t="s">
        <v>95</v>
      </c>
      <c r="AD24" s="22">
        <f t="shared" si="2"/>
        <v>1</v>
      </c>
      <c r="AE24" s="22" t="s">
        <v>385</v>
      </c>
      <c r="AF24" s="22">
        <f t="shared" si="3"/>
        <v>0</v>
      </c>
      <c r="AG24" s="22">
        <f t="shared" si="4"/>
        <v>22</v>
      </c>
      <c r="AH24" s="22">
        <f t="shared" si="5"/>
        <v>22</v>
      </c>
      <c r="AI24" s="22" t="str">
        <f t="shared" si="6"/>
        <v>yes</v>
      </c>
      <c r="AJ24" s="22" t="str">
        <f t="shared" si="7"/>
        <v>no</v>
      </c>
      <c r="AK24" s="22">
        <f t="shared" si="8"/>
        <v>14</v>
      </c>
      <c r="AL24" s="22">
        <f t="shared" si="9"/>
        <v>7</v>
      </c>
      <c r="AM24" s="67">
        <f t="shared" si="10"/>
        <v>0.63636363636363635</v>
      </c>
      <c r="AN24" s="67">
        <f t="shared" si="11"/>
        <v>0.31818181818181818</v>
      </c>
      <c r="AO24" s="62">
        <f>COUNTIFS($C24:$X24,$AI24,Results!$T$78:$AO$78,AO$1)/((COUNTIF(Results!$T$78:$AO$78,AO$1)-COUNTIFS($C24:$X24,"N/A",Results!$T$78:$AO$78,AO$1)))</f>
        <v>0.5</v>
      </c>
      <c r="AP24" s="62">
        <f>COUNTIFS($C24:$X24,$AI24,Results!$T$78:$AO$78,AP$1)/((COUNTIF(Results!$T$78:$AO$78,AP$1)-COUNTIFS($C24:$X24,"N/A",Results!$T$78:$AO$78,AP$1)))</f>
        <v>0.625</v>
      </c>
      <c r="AQ24" s="62">
        <f>COUNTIFS($C24:$X24,$AI24,Results!$T$78:$AO$78,AQ$1)/((COUNTIF(Results!$T$78:$AO$78,AQ$1)-COUNTIFS($C24:$X24,"N/A",Results!$T$78:$AO$78,AQ$1)))</f>
        <v>1</v>
      </c>
      <c r="AR24" s="62">
        <f>COUNTIFS($C24:$X24,$AI24,Results!$T$78:$AO$78,AR$1)/((COUNTIF(Results!$T$78:$AO$78,AR$1)-COUNTIFS($C24:$X24,"N/A",Results!$T$78:$AO$78,AR$1)))</f>
        <v>0.66666666666666663</v>
      </c>
      <c r="AS24" s="62">
        <f>COUNTIFS($C24:$X24,$AI24,Results!$T$78:$AO$78,AS$1)/((COUNTIF(Results!$T$78:$AO$78,AS$1)-COUNTIFS($C24:$X24,"N/A",Results!$T$78:$AO$78,AS$1)))</f>
        <v>1</v>
      </c>
      <c r="AT24" s="62">
        <f>COUNTIFS($C24:$X24,$AI24,Results!$T$80:$AO$80,AT$1)/((COUNTIF(Results!$T$80:$AO$80,AT$1)-COUNTIFS($C24:$X24,"N/A",Results!$T$80:$AO$80,AT$1)))</f>
        <v>0.75</v>
      </c>
      <c r="AU24" s="62">
        <f>COUNTIFS($C24:$X24,$AI24,Results!$T$80:$AO$80,AU$1)/((COUNTIF(Results!$T$80:$AO$80,AU$1)-COUNTIFS($C24:$X24,"N/A",Results!$T$80:$AO$80,AU$1)))</f>
        <v>0.55555555555555558</v>
      </c>
      <c r="AV24" s="62">
        <f>COUNTIFS($C24:$X24,$AI24,Results!$T$80:$AO$80,AV$1)/((COUNTIF(Results!$T$80:$AO$80,AV$1)-COUNTIFS($C24:$X24,"N/A",Results!$T$80:$AO$80,AV$1)))</f>
        <v>0.66666666666666663</v>
      </c>
      <c r="AW24" s="68"/>
      <c r="AX24" s="68"/>
      <c r="AY24" s="68"/>
      <c r="AZ24" s="68"/>
      <c r="BA24" s="68"/>
      <c r="BB24" s="68"/>
      <c r="BC24" s="22"/>
    </row>
    <row r="25" spans="1:55" x14ac:dyDescent="0.3">
      <c r="A25" s="22" t="s">
        <v>132</v>
      </c>
      <c r="B25" s="24" t="s">
        <v>133</v>
      </c>
      <c r="C25" s="17" t="str">
        <f>INDEX(Monitoring_eng!$A$1:$AT$74,MATCH($A25,Monitoring_eng!$A:$A,0),MATCH(C$1,Monitoring_eng!$1:$1,0))</f>
        <v>yes</v>
      </c>
      <c r="D25" s="17" t="str">
        <f>INDEX(Monitoring_eng!$A$1:$AT$74,MATCH($A25,Monitoring_eng!$A:$A,0),MATCH(D$1,Monitoring_eng!$1:$1,0))</f>
        <v>yes</v>
      </c>
      <c r="E25" s="17" t="str">
        <f>INDEX(Monitoring_eng!$A$1:$AT$74,MATCH($A25,Monitoring_eng!$A:$A,0),MATCH(E$1,Monitoring_eng!$1:$1,0))</f>
        <v>no</v>
      </c>
      <c r="F25" s="17" t="str">
        <f>INDEX(Monitoring_eng!$A$1:$AT$74,MATCH($A25,Monitoring_eng!$A:$A,0),MATCH(F$1,Monitoring_eng!$1:$1,0))</f>
        <v>no</v>
      </c>
      <c r="G25" s="17" t="str">
        <f>INDEX(Monitoring_eng!$A$1:$AT$74,MATCH($A25,Monitoring_eng!$A:$A,0),MATCH(G$1,Monitoring_eng!$1:$1,0))</f>
        <v>no</v>
      </c>
      <c r="H25" s="17" t="str">
        <f>INDEX(Monitoring_eng!$A$1:$AT$74,MATCH($A25,Monitoring_eng!$A:$A,0),MATCH(H$1,Monitoring_eng!$1:$1,0))</f>
        <v>no</v>
      </c>
      <c r="I25" s="17" t="str">
        <f>INDEX(Monitoring_eng!$A$1:$AT$74,MATCH($A25,Monitoring_eng!$A:$A,0),MATCH(I$1,Monitoring_eng!$1:$1,0))</f>
        <v>no</v>
      </c>
      <c r="J25" s="17" t="str">
        <f>INDEX(Monitoring_eng!$A$1:$AT$74,MATCH($A25,Monitoring_eng!$A:$A,0),MATCH(J$1,Monitoring_eng!$1:$1,0))</f>
        <v>yes</v>
      </c>
      <c r="K25" s="17" t="str">
        <f>INDEX(Monitoring_eng!$A$1:$AT$74,MATCH($A25,Monitoring_eng!$A:$A,0),MATCH(K$1,Monitoring_eng!$1:$1,0))</f>
        <v>no</v>
      </c>
      <c r="L25" s="17" t="str">
        <f>INDEX(Monitoring_eng!$A$1:$AT$74,MATCH($A25,Monitoring_eng!$A:$A,0),MATCH(L$1,Monitoring_eng!$1:$1,0))</f>
        <v>no</v>
      </c>
      <c r="M25" s="17" t="str">
        <f>INDEX(Monitoring_eng!$A$1:$AT$74,MATCH($A25,Monitoring_eng!$A:$A,0),MATCH(M$1,Monitoring_eng!$1:$1,0))</f>
        <v>no</v>
      </c>
      <c r="N25" s="17" t="str">
        <f>INDEX(Monitoring_eng!$A$1:$AT$74,MATCH($A25,Monitoring_eng!$A:$A,0),MATCH(N$1,Monitoring_eng!$1:$1,0))</f>
        <v>no</v>
      </c>
      <c r="O25" s="17" t="str">
        <f>INDEX(Monitoring_eng!$A$1:$AT$74,MATCH($A25,Monitoring_eng!$A:$A,0),MATCH(O$1,Monitoring_eng!$1:$1,0))</f>
        <v>yes</v>
      </c>
      <c r="P25" s="17" t="str">
        <f>INDEX(Monitoring_eng!$A$1:$AT$74,MATCH($A25,Monitoring_eng!$A:$A,0),MATCH(P$1,Monitoring_eng!$1:$1,0))</f>
        <v>yes</v>
      </c>
      <c r="Q25" s="17" t="str">
        <f>INDEX(Monitoring_eng!$A$1:$AT$74,MATCH($A25,Monitoring_eng!$A:$A,0),MATCH(Q$1,Monitoring_eng!$1:$1,0))</f>
        <v>yes</v>
      </c>
      <c r="R25" s="17" t="str">
        <f>INDEX(Monitoring_eng!$A$1:$AT$74,MATCH($A25,Monitoring_eng!$A:$A,0),MATCH(R$1,Monitoring_eng!$1:$1,0))</f>
        <v>no</v>
      </c>
      <c r="S25" s="17" t="str">
        <f>INDEX(Monitoring_eng!$A$1:$AT$74,MATCH($A25,Monitoring_eng!$A:$A,0),MATCH(S$1,Monitoring_eng!$1:$1,0))</f>
        <v>yes</v>
      </c>
      <c r="T25" s="17" t="str">
        <f>INDEX(Monitoring_eng!$A$1:$AT$74,MATCH($A25,Monitoring_eng!$A:$A,0),MATCH(T$1,Monitoring_eng!$1:$1,0))</f>
        <v>no</v>
      </c>
      <c r="U25" s="17" t="str">
        <f>INDEX(Monitoring_eng!$A$1:$AT$74,MATCH($A25,Monitoring_eng!$A:$A,0),MATCH(U$1,Monitoring_eng!$1:$1,0))</f>
        <v>yes</v>
      </c>
      <c r="V25" s="17" t="str">
        <f>INDEX(Monitoring_eng!$A$1:$AT$74,MATCH($A25,Monitoring_eng!$A:$A,0),MATCH(V$1,Monitoring_eng!$1:$1,0))</f>
        <v>no</v>
      </c>
      <c r="W25" s="17" t="str">
        <f>INDEX(Monitoring_eng!$A$1:$AT$74,MATCH($A25,Monitoring_eng!$A:$A,0),MATCH(W$1,Monitoring_eng!$1:$1,0))</f>
        <v>no</v>
      </c>
      <c r="X25" s="17" t="str">
        <f>INDEX(Monitoring_eng!$A$1:$AT$74,MATCH($A25,Monitoring_eng!$A:$A,0),MATCH(X$1,Monitoring_eng!$1:$1,0))</f>
        <v>yes</v>
      </c>
      <c r="Y25" s="22" t="s">
        <v>49</v>
      </c>
      <c r="Z25" s="22">
        <f t="shared" si="0"/>
        <v>9</v>
      </c>
      <c r="AA25" s="22" t="s">
        <v>48</v>
      </c>
      <c r="AB25" s="22">
        <f t="shared" si="1"/>
        <v>13</v>
      </c>
      <c r="AC25" s="22" t="s">
        <v>95</v>
      </c>
      <c r="AD25" s="22">
        <f t="shared" si="2"/>
        <v>0</v>
      </c>
      <c r="AE25" s="22" t="s">
        <v>385</v>
      </c>
      <c r="AF25" s="22">
        <f t="shared" si="3"/>
        <v>0</v>
      </c>
      <c r="AG25" s="22">
        <f t="shared" si="4"/>
        <v>22</v>
      </c>
      <c r="AH25" s="22">
        <f t="shared" si="5"/>
        <v>22</v>
      </c>
      <c r="AI25" s="22" t="str">
        <f t="shared" si="6"/>
        <v>yes</v>
      </c>
      <c r="AJ25" s="22" t="str">
        <f t="shared" si="7"/>
        <v>no</v>
      </c>
      <c r="AK25" s="22">
        <f t="shared" si="8"/>
        <v>9</v>
      </c>
      <c r="AL25" s="22">
        <f t="shared" si="9"/>
        <v>13</v>
      </c>
      <c r="AM25" s="67">
        <f t="shared" si="10"/>
        <v>0.40909090909090912</v>
      </c>
      <c r="AN25" s="67">
        <f t="shared" si="11"/>
        <v>0.59090909090909094</v>
      </c>
      <c r="AO25" s="62">
        <f>COUNTIFS($C25:$X25,$AI25,Results!$T$78:$AO$78,AO$1)/((COUNTIF(Results!$T$78:$AO$78,AO$1)-COUNTIFS($C25:$X25,"N/A",Results!$T$78:$AO$78,AO$1)))</f>
        <v>0.375</v>
      </c>
      <c r="AP25" s="62">
        <f>COUNTIFS($C25:$X25,$AI25,Results!$T$78:$AO$78,AP$1)/((COUNTIF(Results!$T$78:$AO$78,AP$1)-COUNTIFS($C25:$X25,"N/A",Results!$T$78:$AO$78,AP$1)))</f>
        <v>0.375</v>
      </c>
      <c r="AQ25" s="62">
        <f>COUNTIFS($C25:$X25,$AI25,Results!$T$78:$AO$78,AQ$1)/((COUNTIF(Results!$T$78:$AO$78,AQ$1)-COUNTIFS($C25:$X25,"N/A",Results!$T$78:$AO$78,AQ$1)))</f>
        <v>1</v>
      </c>
      <c r="AR25" s="62">
        <f>COUNTIFS($C25:$X25,$AI25,Results!$T$78:$AO$78,AR$1)/((COUNTIF(Results!$T$78:$AO$78,AR$1)-COUNTIFS($C25:$X25,"N/A",Results!$T$78:$AO$78,AR$1)))</f>
        <v>0</v>
      </c>
      <c r="AS25" s="62">
        <f>COUNTIFS($C25:$X25,$AI25,Results!$T$78:$AO$78,AS$1)/((COUNTIF(Results!$T$78:$AO$78,AS$1)-COUNTIFS($C25:$X25,"N/A",Results!$T$78:$AO$78,AS$1)))</f>
        <v>1</v>
      </c>
      <c r="AT25" s="62">
        <f>COUNTIFS($C25:$X25,$AI25,Results!$T$80:$AO$80,AT$1)/((COUNTIF(Results!$T$80:$AO$80,AT$1)-COUNTIFS($C25:$X25,"N/A",Results!$T$80:$AO$80,AT$1)))</f>
        <v>0.25</v>
      </c>
      <c r="AU25" s="62">
        <f>COUNTIFS($C25:$X25,$AI25,Results!$T$80:$AO$80,AU$1)/((COUNTIF(Results!$T$80:$AO$80,AU$1)-COUNTIFS($C25:$X25,"N/A",Results!$T$80:$AO$80,AU$1)))</f>
        <v>0.44444444444444442</v>
      </c>
      <c r="AV25" s="62">
        <f>COUNTIFS($C25:$X25,$AI25,Results!$T$80:$AO$80,AV$1)/((COUNTIF(Results!$T$80:$AO$80,AV$1)-COUNTIFS($C25:$X25,"N/A",Results!$T$80:$AO$80,AV$1)))</f>
        <v>0.44444444444444442</v>
      </c>
      <c r="AW25" s="68"/>
      <c r="AX25" s="68"/>
      <c r="AY25" s="68"/>
      <c r="AZ25" s="68"/>
      <c r="BA25" s="68"/>
      <c r="BB25" s="68"/>
      <c r="BC25" s="22"/>
    </row>
    <row r="26" spans="1:55" x14ac:dyDescent="0.3">
      <c r="A26" s="22" t="s">
        <v>134</v>
      </c>
      <c r="B26" s="24" t="s">
        <v>135</v>
      </c>
      <c r="C26" s="17" t="str">
        <f>INDEX(Monitoring_eng!$A$1:$AT$74,MATCH($A26,Monitoring_eng!$A:$A,0),MATCH(C$1,Monitoring_eng!$1:$1,0))</f>
        <v>no</v>
      </c>
      <c r="D26" s="17" t="str">
        <f>INDEX(Monitoring_eng!$A$1:$AT$74,MATCH($A26,Monitoring_eng!$A:$A,0),MATCH(D$1,Monitoring_eng!$1:$1,0))</f>
        <v>yes</v>
      </c>
      <c r="E26" s="17" t="str">
        <f>INDEX(Monitoring_eng!$A$1:$AT$74,MATCH($A26,Monitoring_eng!$A:$A,0),MATCH(E$1,Monitoring_eng!$1:$1,0))</f>
        <v>no</v>
      </c>
      <c r="F26" s="17" t="str">
        <f>INDEX(Monitoring_eng!$A$1:$AT$74,MATCH($A26,Monitoring_eng!$A:$A,0),MATCH(F$1,Monitoring_eng!$1:$1,0))</f>
        <v>no</v>
      </c>
      <c r="G26" s="17" t="str">
        <f>INDEX(Monitoring_eng!$A$1:$AT$74,MATCH($A26,Monitoring_eng!$A:$A,0),MATCH(G$1,Monitoring_eng!$1:$1,0))</f>
        <v>no</v>
      </c>
      <c r="H26" s="17" t="str">
        <f>INDEX(Monitoring_eng!$A$1:$AT$74,MATCH($A26,Monitoring_eng!$A:$A,0),MATCH(H$1,Monitoring_eng!$1:$1,0))</f>
        <v>no</v>
      </c>
      <c r="I26" s="17" t="str">
        <f>INDEX(Monitoring_eng!$A$1:$AT$74,MATCH($A26,Monitoring_eng!$A:$A,0),MATCH(I$1,Monitoring_eng!$1:$1,0))</f>
        <v>no</v>
      </c>
      <c r="J26" s="17" t="str">
        <f>INDEX(Monitoring_eng!$A$1:$AT$74,MATCH($A26,Monitoring_eng!$A:$A,0),MATCH(J$1,Monitoring_eng!$1:$1,0))</f>
        <v>yes</v>
      </c>
      <c r="K26" s="17" t="str">
        <f>INDEX(Monitoring_eng!$A$1:$AT$74,MATCH($A26,Monitoring_eng!$A:$A,0),MATCH(K$1,Monitoring_eng!$1:$1,0))</f>
        <v>no</v>
      </c>
      <c r="L26" s="17" t="str">
        <f>INDEX(Monitoring_eng!$A$1:$AT$74,MATCH($A26,Monitoring_eng!$A:$A,0),MATCH(L$1,Monitoring_eng!$1:$1,0))</f>
        <v>yes</v>
      </c>
      <c r="M26" s="17" t="str">
        <f>INDEX(Monitoring_eng!$A$1:$AT$74,MATCH($A26,Monitoring_eng!$A:$A,0),MATCH(M$1,Monitoring_eng!$1:$1,0))</f>
        <v>no</v>
      </c>
      <c r="N26" s="17" t="str">
        <f>INDEX(Monitoring_eng!$A$1:$AT$74,MATCH($A26,Monitoring_eng!$A:$A,0),MATCH(N$1,Monitoring_eng!$1:$1,0))</f>
        <v>yes</v>
      </c>
      <c r="O26" s="17" t="str">
        <f>INDEX(Monitoring_eng!$A$1:$AT$74,MATCH($A26,Monitoring_eng!$A:$A,0),MATCH(O$1,Monitoring_eng!$1:$1,0))</f>
        <v>no</v>
      </c>
      <c r="P26" s="17" t="str">
        <f>INDEX(Monitoring_eng!$A$1:$AT$74,MATCH($A26,Monitoring_eng!$A:$A,0),MATCH(P$1,Monitoring_eng!$1:$1,0))</f>
        <v>yes</v>
      </c>
      <c r="Q26" s="17" t="str">
        <f>INDEX(Monitoring_eng!$A$1:$AT$74,MATCH($A26,Monitoring_eng!$A:$A,0),MATCH(Q$1,Monitoring_eng!$1:$1,0))</f>
        <v>yes</v>
      </c>
      <c r="R26" s="17" t="str">
        <f>INDEX(Monitoring_eng!$A$1:$AT$74,MATCH($A26,Monitoring_eng!$A:$A,0),MATCH(R$1,Monitoring_eng!$1:$1,0))</f>
        <v>no</v>
      </c>
      <c r="S26" s="17" t="str">
        <f>INDEX(Monitoring_eng!$A$1:$AT$74,MATCH($A26,Monitoring_eng!$A:$A,0),MATCH(S$1,Monitoring_eng!$1:$1,0))</f>
        <v>yes</v>
      </c>
      <c r="T26" s="17" t="str">
        <f>INDEX(Monitoring_eng!$A$1:$AT$74,MATCH($A26,Monitoring_eng!$A:$A,0),MATCH(T$1,Monitoring_eng!$1:$1,0))</f>
        <v>no</v>
      </c>
      <c r="U26" s="17" t="str">
        <f>INDEX(Monitoring_eng!$A$1:$AT$74,MATCH($A26,Monitoring_eng!$A:$A,0),MATCH(U$1,Monitoring_eng!$1:$1,0))</f>
        <v>yes</v>
      </c>
      <c r="V26" s="17" t="str">
        <f>INDEX(Monitoring_eng!$A$1:$AT$74,MATCH($A26,Monitoring_eng!$A:$A,0),MATCH(V$1,Monitoring_eng!$1:$1,0))</f>
        <v>no</v>
      </c>
      <c r="W26" s="17" t="str">
        <f>INDEX(Monitoring_eng!$A$1:$AT$74,MATCH($A26,Monitoring_eng!$A:$A,0),MATCH(W$1,Monitoring_eng!$1:$1,0))</f>
        <v>yes</v>
      </c>
      <c r="X26" s="17" t="str">
        <f>INDEX(Monitoring_eng!$A$1:$AT$74,MATCH($A26,Monitoring_eng!$A:$A,0),MATCH(X$1,Monitoring_eng!$1:$1,0))</f>
        <v>no</v>
      </c>
      <c r="Y26" s="22" t="s">
        <v>49</v>
      </c>
      <c r="Z26" s="22">
        <f t="shared" si="0"/>
        <v>9</v>
      </c>
      <c r="AA26" s="22" t="s">
        <v>48</v>
      </c>
      <c r="AB26" s="22">
        <f t="shared" si="1"/>
        <v>13</v>
      </c>
      <c r="AC26" s="22" t="s">
        <v>95</v>
      </c>
      <c r="AD26" s="22">
        <f t="shared" si="2"/>
        <v>0</v>
      </c>
      <c r="AE26" s="22" t="s">
        <v>385</v>
      </c>
      <c r="AF26" s="22">
        <f t="shared" si="3"/>
        <v>0</v>
      </c>
      <c r="AG26" s="22">
        <f t="shared" si="4"/>
        <v>22</v>
      </c>
      <c r="AH26" s="22">
        <f t="shared" si="5"/>
        <v>22</v>
      </c>
      <c r="AI26" s="22" t="str">
        <f t="shared" si="6"/>
        <v>yes</v>
      </c>
      <c r="AJ26" s="22" t="str">
        <f t="shared" si="7"/>
        <v>no</v>
      </c>
      <c r="AK26" s="22">
        <f t="shared" si="8"/>
        <v>9</v>
      </c>
      <c r="AL26" s="22">
        <f t="shared" si="9"/>
        <v>13</v>
      </c>
      <c r="AM26" s="67">
        <f t="shared" si="10"/>
        <v>0.40909090909090912</v>
      </c>
      <c r="AN26" s="67">
        <f t="shared" si="11"/>
        <v>0.59090909090909094</v>
      </c>
      <c r="AO26" s="62">
        <f>COUNTIFS($C26:$X26,$AI26,Results!$T$78:$AO$78,AO$1)/((COUNTIF(Results!$T$78:$AO$78,AO$1)-COUNTIFS($C26:$X26,"N/A",Results!$T$78:$AO$78,AO$1)))</f>
        <v>0.125</v>
      </c>
      <c r="AP26" s="62">
        <f>COUNTIFS($C26:$X26,$AI26,Results!$T$78:$AO$78,AP$1)/((COUNTIF(Results!$T$78:$AO$78,AP$1)-COUNTIFS($C26:$X26,"N/A",Results!$T$78:$AO$78,AP$1)))</f>
        <v>0.625</v>
      </c>
      <c r="AQ26" s="62">
        <f>COUNTIFS($C26:$X26,$AI26,Results!$T$78:$AO$78,AQ$1)/((COUNTIF(Results!$T$78:$AO$78,AQ$1)-COUNTIFS($C26:$X26,"N/A",Results!$T$78:$AO$78,AQ$1)))</f>
        <v>1</v>
      </c>
      <c r="AR26" s="62">
        <f>COUNTIFS($C26:$X26,$AI26,Results!$T$78:$AO$78,AR$1)/((COUNTIF(Results!$T$78:$AO$78,AR$1)-COUNTIFS($C26:$X26,"N/A",Results!$T$78:$AO$78,AR$1)))</f>
        <v>0.33333333333333331</v>
      </c>
      <c r="AS26" s="62">
        <f>COUNTIFS($C26:$X26,$AI26,Results!$T$78:$AO$78,AS$1)/((COUNTIF(Results!$T$78:$AO$78,AS$1)-COUNTIFS($C26:$X26,"N/A",Results!$T$78:$AO$78,AS$1)))</f>
        <v>0.5</v>
      </c>
      <c r="AT26" s="62">
        <f>COUNTIFS($C26:$X26,$AI26,Results!$T$80:$AO$80,AT$1)/((COUNTIF(Results!$T$80:$AO$80,AT$1)-COUNTIFS($C26:$X26,"N/A",Results!$T$80:$AO$80,AT$1)))</f>
        <v>0.75</v>
      </c>
      <c r="AU26" s="62">
        <f>COUNTIFS($C26:$X26,$AI26,Results!$T$80:$AO$80,AU$1)/((COUNTIF(Results!$T$80:$AO$80,AU$1)-COUNTIFS($C26:$X26,"N/A",Results!$T$80:$AO$80,AU$1)))</f>
        <v>0.22222222222222221</v>
      </c>
      <c r="AV26" s="62">
        <f>COUNTIFS($C26:$X26,$AI26,Results!$T$80:$AO$80,AV$1)/((COUNTIF(Results!$T$80:$AO$80,AV$1)-COUNTIFS($C26:$X26,"N/A",Results!$T$80:$AO$80,AV$1)))</f>
        <v>0.44444444444444442</v>
      </c>
      <c r="AW26" s="68"/>
      <c r="AX26" s="68"/>
      <c r="AY26" s="68"/>
      <c r="AZ26" s="68"/>
      <c r="BA26" s="68"/>
      <c r="BB26" s="68"/>
      <c r="BC26" s="22"/>
    </row>
    <row r="27" spans="1:55" x14ac:dyDescent="0.3">
      <c r="A27" s="22" t="s">
        <v>137</v>
      </c>
      <c r="B27" s="24" t="s">
        <v>138</v>
      </c>
      <c r="C27" s="17" t="str">
        <f>INDEX(Monitoring_eng!$A$1:$AT$74,MATCH($A27,Monitoring_eng!$A:$A,0),MATCH(C$1,Monitoring_eng!$1:$1,0))</f>
        <v>yes</v>
      </c>
      <c r="D27" s="17" t="str">
        <f>INDEX(Monitoring_eng!$A$1:$AT$74,MATCH($A27,Monitoring_eng!$A:$A,0),MATCH(D$1,Monitoring_eng!$1:$1,0))</f>
        <v>yes</v>
      </c>
      <c r="E27" s="17" t="str">
        <f>INDEX(Monitoring_eng!$A$1:$AT$74,MATCH($A27,Monitoring_eng!$A:$A,0),MATCH(E$1,Monitoring_eng!$1:$1,0))</f>
        <v>no</v>
      </c>
      <c r="F27" s="17" t="str">
        <f>INDEX(Monitoring_eng!$A$1:$AT$74,MATCH($A27,Monitoring_eng!$A:$A,0),MATCH(F$1,Monitoring_eng!$1:$1,0))</f>
        <v>yes</v>
      </c>
      <c r="G27" s="17" t="str">
        <f>INDEX(Monitoring_eng!$A$1:$AT$74,MATCH($A27,Monitoring_eng!$A:$A,0),MATCH(G$1,Monitoring_eng!$1:$1,0))</f>
        <v>yes</v>
      </c>
      <c r="H27" s="17" t="str">
        <f>INDEX(Monitoring_eng!$A$1:$AT$74,MATCH($A27,Monitoring_eng!$A:$A,0),MATCH(H$1,Monitoring_eng!$1:$1,0))</f>
        <v>yes</v>
      </c>
      <c r="I27" s="17" t="str">
        <f>INDEX(Monitoring_eng!$A$1:$AT$74,MATCH($A27,Monitoring_eng!$A:$A,0),MATCH(I$1,Monitoring_eng!$1:$1,0))</f>
        <v>yes</v>
      </c>
      <c r="J27" s="17" t="str">
        <f>INDEX(Monitoring_eng!$A$1:$AT$74,MATCH($A27,Monitoring_eng!$A:$A,0),MATCH(J$1,Monitoring_eng!$1:$1,0))</f>
        <v>yes</v>
      </c>
      <c r="K27" s="17" t="str">
        <f>INDEX(Monitoring_eng!$A$1:$AT$74,MATCH($A27,Monitoring_eng!$A:$A,0),MATCH(K$1,Monitoring_eng!$1:$1,0))</f>
        <v>yes</v>
      </c>
      <c r="L27" s="17" t="str">
        <f>INDEX(Monitoring_eng!$A$1:$AT$74,MATCH($A27,Monitoring_eng!$A:$A,0),MATCH(L$1,Monitoring_eng!$1:$1,0))</f>
        <v>no</v>
      </c>
      <c r="M27" s="17" t="str">
        <f>INDEX(Monitoring_eng!$A$1:$AT$74,MATCH($A27,Monitoring_eng!$A:$A,0),MATCH(M$1,Monitoring_eng!$1:$1,0))</f>
        <v>yes</v>
      </c>
      <c r="N27" s="17" t="str">
        <f>INDEX(Monitoring_eng!$A$1:$AT$74,MATCH($A27,Monitoring_eng!$A:$A,0),MATCH(N$1,Monitoring_eng!$1:$1,0))</f>
        <v>yes</v>
      </c>
      <c r="O27" s="17" t="str">
        <f>INDEX(Monitoring_eng!$A$1:$AT$74,MATCH($A27,Monitoring_eng!$A:$A,0),MATCH(O$1,Monitoring_eng!$1:$1,0))</f>
        <v>yes</v>
      </c>
      <c r="P27" s="17" t="str">
        <f>INDEX(Monitoring_eng!$A$1:$AT$74,MATCH($A27,Monitoring_eng!$A:$A,0),MATCH(P$1,Monitoring_eng!$1:$1,0))</f>
        <v>yes</v>
      </c>
      <c r="Q27" s="17" t="str">
        <f>INDEX(Monitoring_eng!$A$1:$AT$74,MATCH($A27,Monitoring_eng!$A:$A,0),MATCH(Q$1,Monitoring_eng!$1:$1,0))</f>
        <v>yes</v>
      </c>
      <c r="R27" s="17" t="str">
        <f>INDEX(Monitoring_eng!$A$1:$AT$74,MATCH($A27,Monitoring_eng!$A:$A,0),MATCH(R$1,Monitoring_eng!$1:$1,0))</f>
        <v>no</v>
      </c>
      <c r="S27" s="17" t="str">
        <f>INDEX(Monitoring_eng!$A$1:$AT$74,MATCH($A27,Monitoring_eng!$A:$A,0),MATCH(S$1,Monitoring_eng!$1:$1,0))</f>
        <v>yes</v>
      </c>
      <c r="T27" s="17" t="str">
        <f>INDEX(Monitoring_eng!$A$1:$AT$74,MATCH($A27,Monitoring_eng!$A:$A,0),MATCH(T$1,Monitoring_eng!$1:$1,0))</f>
        <v>yes</v>
      </c>
      <c r="U27" s="17" t="str">
        <f>INDEX(Monitoring_eng!$A$1:$AT$74,MATCH($A27,Monitoring_eng!$A:$A,0),MATCH(U$1,Monitoring_eng!$1:$1,0))</f>
        <v>yes</v>
      </c>
      <c r="V27" s="17" t="str">
        <f>INDEX(Monitoring_eng!$A$1:$AT$74,MATCH($A27,Monitoring_eng!$A:$A,0),MATCH(V$1,Monitoring_eng!$1:$1,0))</f>
        <v>no</v>
      </c>
      <c r="W27" s="17" t="str">
        <f>INDEX(Monitoring_eng!$A$1:$AT$74,MATCH($A27,Monitoring_eng!$A:$A,0),MATCH(W$1,Monitoring_eng!$1:$1,0))</f>
        <v>no</v>
      </c>
      <c r="X27" s="17" t="str">
        <f>INDEX(Monitoring_eng!$A$1:$AT$74,MATCH($A27,Monitoring_eng!$A:$A,0),MATCH(X$1,Monitoring_eng!$1:$1,0))</f>
        <v>yes</v>
      </c>
      <c r="Y27" s="22" t="s">
        <v>49</v>
      </c>
      <c r="Z27" s="22">
        <f t="shared" si="0"/>
        <v>17</v>
      </c>
      <c r="AA27" s="22" t="s">
        <v>48</v>
      </c>
      <c r="AB27" s="22">
        <f t="shared" si="1"/>
        <v>5</v>
      </c>
      <c r="AC27" s="22" t="s">
        <v>95</v>
      </c>
      <c r="AD27" s="22">
        <f t="shared" si="2"/>
        <v>0</v>
      </c>
      <c r="AE27" s="22" t="s">
        <v>385</v>
      </c>
      <c r="AF27" s="22">
        <f t="shared" si="3"/>
        <v>0</v>
      </c>
      <c r="AG27" s="22">
        <f t="shared" si="4"/>
        <v>22</v>
      </c>
      <c r="AH27" s="22">
        <f t="shared" si="5"/>
        <v>22</v>
      </c>
      <c r="AI27" s="22" t="str">
        <f t="shared" si="6"/>
        <v>yes</v>
      </c>
      <c r="AJ27" s="22" t="str">
        <f t="shared" si="7"/>
        <v>no</v>
      </c>
      <c r="AK27" s="22">
        <f t="shared" si="8"/>
        <v>17</v>
      </c>
      <c r="AL27" s="22">
        <f t="shared" si="9"/>
        <v>5</v>
      </c>
      <c r="AM27" s="67">
        <f t="shared" si="10"/>
        <v>0.77272727272727271</v>
      </c>
      <c r="AN27" s="67">
        <f t="shared" si="11"/>
        <v>0.22727272727272727</v>
      </c>
      <c r="AO27" s="62">
        <f>COUNTIFS($C27:$X27,$AI27,Results!$T$78:$AO$78,AO$1)/((COUNTIF(Results!$T$78:$AO$78,AO$1)-COUNTIFS($C27:$X27,"N/A",Results!$T$78:$AO$78,AO$1)))</f>
        <v>0.75</v>
      </c>
      <c r="AP27" s="62">
        <f>COUNTIFS($C27:$X27,$AI27,Results!$T$78:$AO$78,AP$1)/((COUNTIF(Results!$T$78:$AO$78,AP$1)-COUNTIFS($C27:$X27,"N/A",Results!$T$78:$AO$78,AP$1)))</f>
        <v>0.625</v>
      </c>
      <c r="AQ27" s="62">
        <f>COUNTIFS($C27:$X27,$AI27,Results!$T$78:$AO$78,AQ$1)/((COUNTIF(Results!$T$78:$AO$78,AQ$1)-COUNTIFS($C27:$X27,"N/A",Results!$T$78:$AO$78,AQ$1)))</f>
        <v>1</v>
      </c>
      <c r="AR27" s="62">
        <f>COUNTIFS($C27:$X27,$AI27,Results!$T$78:$AO$78,AR$1)/((COUNTIF(Results!$T$78:$AO$78,AR$1)-COUNTIFS($C27:$X27,"N/A",Results!$T$78:$AO$78,AR$1)))</f>
        <v>1</v>
      </c>
      <c r="AS27" s="62">
        <f>COUNTIFS($C27:$X27,$AI27,Results!$T$78:$AO$78,AS$1)/((COUNTIF(Results!$T$78:$AO$78,AS$1)-COUNTIFS($C27:$X27,"N/A",Results!$T$78:$AO$78,AS$1)))</f>
        <v>1</v>
      </c>
      <c r="AT27" s="62">
        <f>COUNTIFS($C27:$X27,$AI27,Results!$T$80:$AO$80,AT$1)/((COUNTIF(Results!$T$80:$AO$80,AT$1)-COUNTIFS($C27:$X27,"N/A",Results!$T$80:$AO$80,AT$1)))</f>
        <v>0.5</v>
      </c>
      <c r="AU27" s="62">
        <f>COUNTIFS($C27:$X27,$AI27,Results!$T$80:$AO$80,AU$1)/((COUNTIF(Results!$T$80:$AO$80,AU$1)-COUNTIFS($C27:$X27,"N/A",Results!$T$80:$AO$80,AU$1)))</f>
        <v>0.88888888888888884</v>
      </c>
      <c r="AV27" s="62">
        <f>COUNTIFS($C27:$X27,$AI27,Results!$T$80:$AO$80,AV$1)/((COUNTIF(Results!$T$80:$AO$80,AV$1)-COUNTIFS($C27:$X27,"N/A",Results!$T$80:$AO$80,AV$1)))</f>
        <v>0.77777777777777779</v>
      </c>
      <c r="AW27" s="68"/>
      <c r="AX27" s="68"/>
      <c r="AY27" s="68"/>
      <c r="AZ27" s="68"/>
      <c r="BA27" s="68"/>
      <c r="BB27" s="68"/>
      <c r="BC27" s="22"/>
    </row>
    <row r="28" spans="1:55" x14ac:dyDescent="0.3">
      <c r="A28" s="22" t="s">
        <v>139</v>
      </c>
      <c r="B28" s="24" t="s">
        <v>140</v>
      </c>
      <c r="C28" s="17" t="str">
        <f>INDEX(Monitoring_eng!$A$1:$AT$74,MATCH($A28,Monitoring_eng!$A:$A,0),MATCH(C$1,Monitoring_eng!$1:$1,0))</f>
        <v>yes</v>
      </c>
      <c r="D28" s="17" t="str">
        <f>INDEX(Monitoring_eng!$A$1:$AT$74,MATCH($A28,Monitoring_eng!$A:$A,0),MATCH(D$1,Monitoring_eng!$1:$1,0))</f>
        <v>no</v>
      </c>
      <c r="E28" s="17" t="str">
        <f>INDEX(Monitoring_eng!$A$1:$AT$74,MATCH($A28,Monitoring_eng!$A:$A,0),MATCH(E$1,Monitoring_eng!$1:$1,0))</f>
        <v>yes</v>
      </c>
      <c r="F28" s="17" t="str">
        <f>INDEX(Monitoring_eng!$A$1:$AT$74,MATCH($A28,Monitoring_eng!$A:$A,0),MATCH(F$1,Monitoring_eng!$1:$1,0))</f>
        <v>no</v>
      </c>
      <c r="G28" s="17" t="str">
        <f>INDEX(Monitoring_eng!$A$1:$AT$74,MATCH($A28,Monitoring_eng!$A:$A,0),MATCH(G$1,Monitoring_eng!$1:$1,0))</f>
        <v>no</v>
      </c>
      <c r="H28" s="17" t="str">
        <f>INDEX(Monitoring_eng!$A$1:$AT$74,MATCH($A28,Monitoring_eng!$A:$A,0),MATCH(H$1,Monitoring_eng!$1:$1,0))</f>
        <v>yes</v>
      </c>
      <c r="I28" s="17" t="str">
        <f>INDEX(Monitoring_eng!$A$1:$AT$74,MATCH($A28,Monitoring_eng!$A:$A,0),MATCH(I$1,Monitoring_eng!$1:$1,0))</f>
        <v>yes</v>
      </c>
      <c r="J28" s="17" t="str">
        <f>INDEX(Monitoring_eng!$A$1:$AT$74,MATCH($A28,Monitoring_eng!$A:$A,0),MATCH(J$1,Monitoring_eng!$1:$1,0))</f>
        <v>no</v>
      </c>
      <c r="K28" s="17" t="str">
        <f>INDEX(Monitoring_eng!$A$1:$AT$74,MATCH($A28,Monitoring_eng!$A:$A,0),MATCH(K$1,Monitoring_eng!$1:$1,0))</f>
        <v>no</v>
      </c>
      <c r="L28" s="17" t="str">
        <f>INDEX(Monitoring_eng!$A$1:$AT$74,MATCH($A28,Monitoring_eng!$A:$A,0),MATCH(L$1,Monitoring_eng!$1:$1,0))</f>
        <v>no</v>
      </c>
      <c r="M28" s="17" t="str">
        <f>INDEX(Monitoring_eng!$A$1:$AT$74,MATCH($A28,Monitoring_eng!$A:$A,0),MATCH(M$1,Monitoring_eng!$1:$1,0))</f>
        <v>no</v>
      </c>
      <c r="N28" s="17" t="str">
        <f>INDEX(Monitoring_eng!$A$1:$AT$74,MATCH($A28,Monitoring_eng!$A:$A,0),MATCH(N$1,Monitoring_eng!$1:$1,0))</f>
        <v>no</v>
      </c>
      <c r="O28" s="17" t="str">
        <f>INDEX(Monitoring_eng!$A$1:$AT$74,MATCH($A28,Monitoring_eng!$A:$A,0),MATCH(O$1,Monitoring_eng!$1:$1,0))</f>
        <v>no</v>
      </c>
      <c r="P28" s="17" t="str">
        <f>INDEX(Monitoring_eng!$A$1:$AT$74,MATCH($A28,Monitoring_eng!$A:$A,0),MATCH(P$1,Monitoring_eng!$1:$1,0))</f>
        <v>yes</v>
      </c>
      <c r="Q28" s="17" t="str">
        <f>INDEX(Monitoring_eng!$A$1:$AT$74,MATCH($A28,Monitoring_eng!$A:$A,0),MATCH(Q$1,Monitoring_eng!$1:$1,0))</f>
        <v>yes</v>
      </c>
      <c r="R28" s="17" t="str">
        <f>INDEX(Monitoring_eng!$A$1:$AT$74,MATCH($A28,Monitoring_eng!$A:$A,0),MATCH(R$1,Monitoring_eng!$1:$1,0))</f>
        <v>yes</v>
      </c>
      <c r="S28" s="17" t="str">
        <f>INDEX(Monitoring_eng!$A$1:$AT$74,MATCH($A28,Monitoring_eng!$A:$A,0),MATCH(S$1,Monitoring_eng!$1:$1,0))</f>
        <v>yes</v>
      </c>
      <c r="T28" s="17" t="str">
        <f>INDEX(Monitoring_eng!$A$1:$AT$74,MATCH($A28,Monitoring_eng!$A:$A,0),MATCH(T$1,Monitoring_eng!$1:$1,0))</f>
        <v>no</v>
      </c>
      <c r="U28" s="17" t="str">
        <f>INDEX(Monitoring_eng!$A$1:$AT$74,MATCH($A28,Monitoring_eng!$A:$A,0),MATCH(U$1,Monitoring_eng!$1:$1,0))</f>
        <v>no</v>
      </c>
      <c r="V28" s="17" t="str">
        <f>INDEX(Monitoring_eng!$A$1:$AT$74,MATCH($A28,Monitoring_eng!$A:$A,0),MATCH(V$1,Monitoring_eng!$1:$1,0))</f>
        <v>no</v>
      </c>
      <c r="W28" s="17" t="str">
        <f>INDEX(Monitoring_eng!$A$1:$AT$74,MATCH($A28,Monitoring_eng!$A:$A,0),MATCH(W$1,Monitoring_eng!$1:$1,0))</f>
        <v>no</v>
      </c>
      <c r="X28" s="17" t="str">
        <f>INDEX(Monitoring_eng!$A$1:$AT$74,MATCH($A28,Monitoring_eng!$A:$A,0),MATCH(X$1,Monitoring_eng!$1:$1,0))</f>
        <v>partially</v>
      </c>
      <c r="Y28" s="22" t="s">
        <v>49</v>
      </c>
      <c r="Z28" s="22">
        <f t="shared" si="0"/>
        <v>8</v>
      </c>
      <c r="AA28" s="22" t="s">
        <v>48</v>
      </c>
      <c r="AB28" s="22">
        <f t="shared" si="1"/>
        <v>13</v>
      </c>
      <c r="AC28" s="22" t="s">
        <v>95</v>
      </c>
      <c r="AD28" s="22">
        <f t="shared" si="2"/>
        <v>1</v>
      </c>
      <c r="AE28" s="22" t="s">
        <v>385</v>
      </c>
      <c r="AF28" s="22">
        <f t="shared" si="3"/>
        <v>0</v>
      </c>
      <c r="AG28" s="22">
        <f t="shared" si="4"/>
        <v>22</v>
      </c>
      <c r="AH28" s="22">
        <f t="shared" si="5"/>
        <v>22</v>
      </c>
      <c r="AI28" s="22" t="str">
        <f t="shared" si="6"/>
        <v>yes</v>
      </c>
      <c r="AJ28" s="22" t="str">
        <f t="shared" si="7"/>
        <v>no</v>
      </c>
      <c r="AK28" s="22">
        <f t="shared" si="8"/>
        <v>8</v>
      </c>
      <c r="AL28" s="22">
        <f t="shared" si="9"/>
        <v>13</v>
      </c>
      <c r="AM28" s="67">
        <f t="shared" si="10"/>
        <v>0.36363636363636365</v>
      </c>
      <c r="AN28" s="67">
        <f t="shared" si="11"/>
        <v>0.59090909090909094</v>
      </c>
      <c r="AO28" s="62">
        <f>COUNTIFS($C28:$X28,$AI28,Results!$T$78:$AO$78,AO$1)/((COUNTIF(Results!$T$78:$AO$78,AO$1)-COUNTIFS($C28:$X28,"N/A",Results!$T$78:$AO$78,AO$1)))</f>
        <v>0.5</v>
      </c>
      <c r="AP28" s="62">
        <f>COUNTIFS($C28:$X28,$AI28,Results!$T$78:$AO$78,AP$1)/((COUNTIF(Results!$T$78:$AO$78,AP$1)-COUNTIFS($C28:$X28,"N/A",Results!$T$78:$AO$78,AP$1)))</f>
        <v>0.375</v>
      </c>
      <c r="AQ28" s="62">
        <f>COUNTIFS($C28:$X28,$AI28,Results!$T$78:$AO$78,AQ$1)/((COUNTIF(Results!$T$78:$AO$78,AQ$1)-COUNTIFS($C28:$X28,"N/A",Results!$T$78:$AO$78,AQ$1)))</f>
        <v>1</v>
      </c>
      <c r="AR28" s="62">
        <f>COUNTIFS($C28:$X28,$AI28,Results!$T$78:$AO$78,AR$1)/((COUNTIF(Results!$T$78:$AO$78,AR$1)-COUNTIFS($C28:$X28,"N/A",Results!$T$78:$AO$78,AR$1)))</f>
        <v>0</v>
      </c>
      <c r="AS28" s="62">
        <f>COUNTIFS($C28:$X28,$AI28,Results!$T$78:$AO$78,AS$1)/((COUNTIF(Results!$T$78:$AO$78,AS$1)-COUNTIFS($C28:$X28,"N/A",Results!$T$78:$AO$78,AS$1)))</f>
        <v>0</v>
      </c>
      <c r="AT28" s="62">
        <f>COUNTIFS($C28:$X28,$AI28,Results!$T$80:$AO$80,AT$1)/((COUNTIF(Results!$T$80:$AO$80,AT$1)-COUNTIFS($C28:$X28,"N/A",Results!$T$80:$AO$80,AT$1)))</f>
        <v>0.5</v>
      </c>
      <c r="AU28" s="62">
        <f>COUNTIFS($C28:$X28,$AI28,Results!$T$80:$AO$80,AU$1)/((COUNTIF(Results!$T$80:$AO$80,AU$1)-COUNTIFS($C28:$X28,"N/A",Results!$T$80:$AO$80,AU$1)))</f>
        <v>0.33333333333333331</v>
      </c>
      <c r="AV28" s="62">
        <f>COUNTIFS($C28:$X28,$AI28,Results!$T$80:$AO$80,AV$1)/((COUNTIF(Results!$T$80:$AO$80,AV$1)-COUNTIFS($C28:$X28,"N/A",Results!$T$80:$AO$80,AV$1)))</f>
        <v>0.33333333333333331</v>
      </c>
      <c r="AW28" s="68"/>
      <c r="AX28" s="68"/>
      <c r="AY28" s="68"/>
      <c r="AZ28" s="68"/>
      <c r="BA28" s="68"/>
      <c r="BB28" s="68"/>
      <c r="BC28" s="22"/>
    </row>
    <row r="29" spans="1:55" x14ac:dyDescent="0.3">
      <c r="A29" s="22" t="s">
        <v>142</v>
      </c>
      <c r="B29" s="24" t="s">
        <v>143</v>
      </c>
      <c r="C29" s="17" t="str">
        <f>INDEX(Monitoring_eng!$A$1:$AT$74,MATCH($A29,Monitoring_eng!$A:$A,0),MATCH(C$1,Monitoring_eng!$1:$1,0))</f>
        <v>yes</v>
      </c>
      <c r="D29" s="17" t="str">
        <f>INDEX(Monitoring_eng!$A$1:$AT$74,MATCH($A29,Monitoring_eng!$A:$A,0),MATCH(D$1,Monitoring_eng!$1:$1,0))</f>
        <v>no</v>
      </c>
      <c r="E29" s="17" t="str">
        <f>INDEX(Monitoring_eng!$A$1:$AT$74,MATCH($A29,Monitoring_eng!$A:$A,0),MATCH(E$1,Monitoring_eng!$1:$1,0))</f>
        <v>yes</v>
      </c>
      <c r="F29" s="17" t="str">
        <f>INDEX(Monitoring_eng!$A$1:$AT$74,MATCH($A29,Monitoring_eng!$A:$A,0),MATCH(F$1,Monitoring_eng!$1:$1,0))</f>
        <v>no</v>
      </c>
      <c r="G29" s="17" t="str">
        <f>INDEX(Monitoring_eng!$A$1:$AT$74,MATCH($A29,Monitoring_eng!$A:$A,0),MATCH(G$1,Monitoring_eng!$1:$1,0))</f>
        <v>no</v>
      </c>
      <c r="H29" s="17" t="str">
        <f>INDEX(Monitoring_eng!$A$1:$AT$74,MATCH($A29,Monitoring_eng!$A:$A,0),MATCH(H$1,Monitoring_eng!$1:$1,0))</f>
        <v>yes</v>
      </c>
      <c r="I29" s="17" t="str">
        <f>INDEX(Monitoring_eng!$A$1:$AT$74,MATCH($A29,Monitoring_eng!$A:$A,0),MATCH(I$1,Monitoring_eng!$1:$1,0))</f>
        <v>no</v>
      </c>
      <c r="J29" s="17" t="str">
        <f>INDEX(Monitoring_eng!$A$1:$AT$74,MATCH($A29,Monitoring_eng!$A:$A,0),MATCH(J$1,Monitoring_eng!$1:$1,0))</f>
        <v>no</v>
      </c>
      <c r="K29" s="17" t="str">
        <f>INDEX(Monitoring_eng!$A$1:$AT$74,MATCH($A29,Monitoring_eng!$A:$A,0),MATCH(K$1,Monitoring_eng!$1:$1,0))</f>
        <v>yes</v>
      </c>
      <c r="L29" s="17" t="str">
        <f>INDEX(Monitoring_eng!$A$1:$AT$74,MATCH($A29,Monitoring_eng!$A:$A,0),MATCH(L$1,Monitoring_eng!$1:$1,0))</f>
        <v>no</v>
      </c>
      <c r="M29" s="17" t="str">
        <f>INDEX(Monitoring_eng!$A$1:$AT$74,MATCH($A29,Monitoring_eng!$A:$A,0),MATCH(M$1,Monitoring_eng!$1:$1,0))</f>
        <v>no</v>
      </c>
      <c r="N29" s="17" t="str">
        <f>INDEX(Monitoring_eng!$A$1:$AT$74,MATCH($A29,Monitoring_eng!$A:$A,0),MATCH(N$1,Monitoring_eng!$1:$1,0))</f>
        <v>yes</v>
      </c>
      <c r="O29" s="17" t="str">
        <f>INDEX(Monitoring_eng!$A$1:$AT$74,MATCH($A29,Monitoring_eng!$A:$A,0),MATCH(O$1,Monitoring_eng!$1:$1,0))</f>
        <v>yes</v>
      </c>
      <c r="P29" s="17" t="str">
        <f>INDEX(Monitoring_eng!$A$1:$AT$74,MATCH($A29,Monitoring_eng!$A:$A,0),MATCH(P$1,Monitoring_eng!$1:$1,0))</f>
        <v>yes</v>
      </c>
      <c r="Q29" s="17" t="str">
        <f>INDEX(Monitoring_eng!$A$1:$AT$74,MATCH($A29,Monitoring_eng!$A:$A,0),MATCH(Q$1,Monitoring_eng!$1:$1,0))</f>
        <v>yes</v>
      </c>
      <c r="R29" s="17" t="str">
        <f>INDEX(Monitoring_eng!$A$1:$AT$74,MATCH($A29,Monitoring_eng!$A:$A,0),MATCH(R$1,Monitoring_eng!$1:$1,0))</f>
        <v>partially</v>
      </c>
      <c r="S29" s="17" t="str">
        <f>INDEX(Monitoring_eng!$A$1:$AT$74,MATCH($A29,Monitoring_eng!$A:$A,0),MATCH(S$1,Monitoring_eng!$1:$1,0))</f>
        <v>yes</v>
      </c>
      <c r="T29" s="17" t="str">
        <f>INDEX(Monitoring_eng!$A$1:$AT$74,MATCH($A29,Monitoring_eng!$A:$A,0),MATCH(T$1,Monitoring_eng!$1:$1,0))</f>
        <v>no</v>
      </c>
      <c r="U29" s="17" t="str">
        <f>INDEX(Monitoring_eng!$A$1:$AT$74,MATCH($A29,Monitoring_eng!$A:$A,0),MATCH(U$1,Monitoring_eng!$1:$1,0))</f>
        <v>no</v>
      </c>
      <c r="V29" s="17" t="str">
        <f>INDEX(Monitoring_eng!$A$1:$AT$74,MATCH($A29,Monitoring_eng!$A:$A,0),MATCH(V$1,Monitoring_eng!$1:$1,0))</f>
        <v>no</v>
      </c>
      <c r="W29" s="17" t="str">
        <f>INDEX(Monitoring_eng!$A$1:$AT$74,MATCH($A29,Monitoring_eng!$A:$A,0),MATCH(W$1,Monitoring_eng!$1:$1,0))</f>
        <v>no</v>
      </c>
      <c r="X29" s="17" t="str">
        <f>INDEX(Monitoring_eng!$A$1:$AT$74,MATCH($A29,Monitoring_eng!$A:$A,0),MATCH(X$1,Monitoring_eng!$1:$1,0))</f>
        <v>no</v>
      </c>
      <c r="Y29" s="22" t="s">
        <v>49</v>
      </c>
      <c r="Z29" s="22">
        <f t="shared" si="0"/>
        <v>9</v>
      </c>
      <c r="AA29" s="22" t="s">
        <v>48</v>
      </c>
      <c r="AB29" s="22">
        <f t="shared" si="1"/>
        <v>12</v>
      </c>
      <c r="AC29" s="22" t="s">
        <v>95</v>
      </c>
      <c r="AD29" s="22">
        <f t="shared" si="2"/>
        <v>1</v>
      </c>
      <c r="AE29" s="22" t="s">
        <v>385</v>
      </c>
      <c r="AF29" s="22">
        <f t="shared" si="3"/>
        <v>0</v>
      </c>
      <c r="AG29" s="22">
        <f t="shared" si="4"/>
        <v>22</v>
      </c>
      <c r="AH29" s="22">
        <f t="shared" si="5"/>
        <v>22</v>
      </c>
      <c r="AI29" s="22" t="str">
        <f t="shared" si="6"/>
        <v>yes</v>
      </c>
      <c r="AJ29" s="22" t="str">
        <f t="shared" si="7"/>
        <v>no</v>
      </c>
      <c r="AK29" s="22">
        <f t="shared" si="8"/>
        <v>9</v>
      </c>
      <c r="AL29" s="22">
        <f t="shared" si="9"/>
        <v>12</v>
      </c>
      <c r="AM29" s="67">
        <f t="shared" si="10"/>
        <v>0.40909090909090912</v>
      </c>
      <c r="AN29" s="67">
        <f t="shared" si="11"/>
        <v>0.54545454545454541</v>
      </c>
      <c r="AO29" s="62">
        <f>COUNTIFS($C29:$X29,$AI29,Results!$T$78:$AO$78,AO$1)/((COUNTIF(Results!$T$78:$AO$78,AO$1)-COUNTIFS($C29:$X29,"N/A",Results!$T$78:$AO$78,AO$1)))</f>
        <v>0.75</v>
      </c>
      <c r="AP29" s="62">
        <f>COUNTIFS($C29:$X29,$AI29,Results!$T$78:$AO$78,AP$1)/((COUNTIF(Results!$T$78:$AO$78,AP$1)-COUNTIFS($C29:$X29,"N/A",Results!$T$78:$AO$78,AP$1)))</f>
        <v>0.125</v>
      </c>
      <c r="AQ29" s="62">
        <f>COUNTIFS($C29:$X29,$AI29,Results!$T$78:$AO$78,AQ$1)/((COUNTIF(Results!$T$78:$AO$78,AQ$1)-COUNTIFS($C29:$X29,"N/A",Results!$T$78:$AO$78,AQ$1)))</f>
        <v>1</v>
      </c>
      <c r="AR29" s="62">
        <f>COUNTIFS($C29:$X29,$AI29,Results!$T$78:$AO$78,AR$1)/((COUNTIF(Results!$T$78:$AO$78,AR$1)-COUNTIFS($C29:$X29,"N/A",Results!$T$78:$AO$78,AR$1)))</f>
        <v>0.33333333333333331</v>
      </c>
      <c r="AS29" s="62">
        <f>COUNTIFS($C29:$X29,$AI29,Results!$T$78:$AO$78,AS$1)/((COUNTIF(Results!$T$78:$AO$78,AS$1)-COUNTIFS($C29:$X29,"N/A",Results!$T$78:$AO$78,AS$1)))</f>
        <v>0</v>
      </c>
      <c r="AT29" s="62">
        <f>COUNTIFS($C29:$X29,$AI29,Results!$T$80:$AO$80,AT$1)/((COUNTIF(Results!$T$80:$AO$80,AT$1)-COUNTIFS($C29:$X29,"N/A",Results!$T$80:$AO$80,AT$1)))</f>
        <v>0.75</v>
      </c>
      <c r="AU29" s="62">
        <f>COUNTIFS($C29:$X29,$AI29,Results!$T$80:$AO$80,AU$1)/((COUNTIF(Results!$T$80:$AO$80,AU$1)-COUNTIFS($C29:$X29,"N/A",Results!$T$80:$AO$80,AU$1)))</f>
        <v>0.33333333333333331</v>
      </c>
      <c r="AV29" s="62">
        <f>COUNTIFS($C29:$X29,$AI29,Results!$T$80:$AO$80,AV$1)/((COUNTIF(Results!$T$80:$AO$80,AV$1)-COUNTIFS($C29:$X29,"N/A",Results!$T$80:$AO$80,AV$1)))</f>
        <v>0.33333333333333331</v>
      </c>
      <c r="AW29" s="68"/>
      <c r="AX29" s="68"/>
      <c r="AY29" s="68"/>
      <c r="AZ29" s="68"/>
      <c r="BA29" s="68"/>
      <c r="BB29" s="68"/>
      <c r="BC29" s="22"/>
    </row>
    <row r="30" spans="1:55" x14ac:dyDescent="0.3">
      <c r="A30" s="22" t="s">
        <v>146</v>
      </c>
      <c r="B30" s="24" t="s">
        <v>147</v>
      </c>
      <c r="C30" s="17" t="str">
        <f>INDEX(Monitoring_eng!$A$1:$AT$74,MATCH($A30,Monitoring_eng!$A:$A,0),MATCH(C$1,Monitoring_eng!$1:$1,0))</f>
        <v>partially</v>
      </c>
      <c r="D30" s="17" t="str">
        <f>INDEX(Monitoring_eng!$A$1:$AT$74,MATCH($A30,Monitoring_eng!$A:$A,0),MATCH(D$1,Monitoring_eng!$1:$1,0))</f>
        <v>yes</v>
      </c>
      <c r="E30" s="17" t="str">
        <f>INDEX(Monitoring_eng!$A$1:$AT$74,MATCH($A30,Monitoring_eng!$A:$A,0),MATCH(E$1,Monitoring_eng!$1:$1,0))</f>
        <v>yes</v>
      </c>
      <c r="F30" s="17" t="str">
        <f>INDEX(Monitoring_eng!$A$1:$AT$74,MATCH($A30,Monitoring_eng!$A:$A,0),MATCH(F$1,Monitoring_eng!$1:$1,0))</f>
        <v>no</v>
      </c>
      <c r="G30" s="17" t="str">
        <f>INDEX(Monitoring_eng!$A$1:$AT$74,MATCH($A30,Monitoring_eng!$A:$A,0),MATCH(G$1,Monitoring_eng!$1:$1,0))</f>
        <v>no</v>
      </c>
      <c r="H30" s="17" t="str">
        <f>INDEX(Monitoring_eng!$A$1:$AT$74,MATCH($A30,Monitoring_eng!$A:$A,0),MATCH(H$1,Monitoring_eng!$1:$1,0))</f>
        <v>yes</v>
      </c>
      <c r="I30" s="17" t="str">
        <f>INDEX(Monitoring_eng!$A$1:$AT$74,MATCH($A30,Monitoring_eng!$A:$A,0),MATCH(I$1,Monitoring_eng!$1:$1,0))</f>
        <v>no</v>
      </c>
      <c r="J30" s="17" t="str">
        <f>INDEX(Monitoring_eng!$A$1:$AT$74,MATCH($A30,Monitoring_eng!$A:$A,0),MATCH(J$1,Monitoring_eng!$1:$1,0))</f>
        <v>no</v>
      </c>
      <c r="K30" s="17" t="str">
        <f>INDEX(Monitoring_eng!$A$1:$AT$74,MATCH($A30,Monitoring_eng!$A:$A,0),MATCH(K$1,Monitoring_eng!$1:$1,0))</f>
        <v>yes</v>
      </c>
      <c r="L30" s="17" t="str">
        <f>INDEX(Monitoring_eng!$A$1:$AT$74,MATCH($A30,Monitoring_eng!$A:$A,0),MATCH(L$1,Monitoring_eng!$1:$1,0))</f>
        <v>no</v>
      </c>
      <c r="M30" s="17" t="str">
        <f>INDEX(Monitoring_eng!$A$1:$AT$74,MATCH($A30,Monitoring_eng!$A:$A,0),MATCH(M$1,Monitoring_eng!$1:$1,0))</f>
        <v>yes</v>
      </c>
      <c r="N30" s="17" t="str">
        <f>INDEX(Monitoring_eng!$A$1:$AT$74,MATCH($A30,Monitoring_eng!$A:$A,0),MATCH(N$1,Monitoring_eng!$1:$1,0))</f>
        <v>yes</v>
      </c>
      <c r="O30" s="17" t="str">
        <f>INDEX(Monitoring_eng!$A$1:$AT$74,MATCH($A30,Monitoring_eng!$A:$A,0),MATCH(O$1,Monitoring_eng!$1:$1,0))</f>
        <v>yes</v>
      </c>
      <c r="P30" s="17" t="str">
        <f>INDEX(Monitoring_eng!$A$1:$AT$74,MATCH($A30,Monitoring_eng!$A:$A,0),MATCH(P$1,Monitoring_eng!$1:$1,0))</f>
        <v>yes</v>
      </c>
      <c r="Q30" s="17" t="str">
        <f>INDEX(Monitoring_eng!$A$1:$AT$74,MATCH($A30,Monitoring_eng!$A:$A,0),MATCH(Q$1,Monitoring_eng!$1:$1,0))</f>
        <v>yes</v>
      </c>
      <c r="R30" s="17" t="str">
        <f>INDEX(Monitoring_eng!$A$1:$AT$74,MATCH($A30,Monitoring_eng!$A:$A,0),MATCH(R$1,Monitoring_eng!$1:$1,0))</f>
        <v>yes</v>
      </c>
      <c r="S30" s="17" t="str">
        <f>INDEX(Monitoring_eng!$A$1:$AT$74,MATCH($A30,Monitoring_eng!$A:$A,0),MATCH(S$1,Monitoring_eng!$1:$1,0))</f>
        <v>yes</v>
      </c>
      <c r="T30" s="17" t="str">
        <f>INDEX(Monitoring_eng!$A$1:$AT$74,MATCH($A30,Monitoring_eng!$A:$A,0),MATCH(T$1,Monitoring_eng!$1:$1,0))</f>
        <v>no</v>
      </c>
      <c r="U30" s="17" t="str">
        <f>INDEX(Monitoring_eng!$A$1:$AT$74,MATCH($A30,Monitoring_eng!$A:$A,0),MATCH(U$1,Monitoring_eng!$1:$1,0))</f>
        <v>no</v>
      </c>
      <c r="V30" s="17" t="str">
        <f>INDEX(Monitoring_eng!$A$1:$AT$74,MATCH($A30,Monitoring_eng!$A:$A,0),MATCH(V$1,Monitoring_eng!$1:$1,0))</f>
        <v>no</v>
      </c>
      <c r="W30" s="17" t="str">
        <f>INDEX(Monitoring_eng!$A$1:$AT$74,MATCH($A30,Monitoring_eng!$A:$A,0),MATCH(W$1,Monitoring_eng!$1:$1,0))</f>
        <v>yes</v>
      </c>
      <c r="X30" s="17" t="str">
        <f>INDEX(Monitoring_eng!$A$1:$AT$74,MATCH($A30,Monitoring_eng!$A:$A,0),MATCH(X$1,Monitoring_eng!$1:$1,0))</f>
        <v>yes</v>
      </c>
      <c r="Y30" s="22" t="s">
        <v>49</v>
      </c>
      <c r="Z30" s="22">
        <f t="shared" si="0"/>
        <v>13</v>
      </c>
      <c r="AA30" s="22" t="s">
        <v>48</v>
      </c>
      <c r="AB30" s="22">
        <f t="shared" si="1"/>
        <v>8</v>
      </c>
      <c r="AC30" s="22" t="s">
        <v>95</v>
      </c>
      <c r="AD30" s="22">
        <f t="shared" si="2"/>
        <v>1</v>
      </c>
      <c r="AE30" s="22" t="s">
        <v>385</v>
      </c>
      <c r="AF30" s="22">
        <f t="shared" si="3"/>
        <v>0</v>
      </c>
      <c r="AG30" s="22">
        <f t="shared" si="4"/>
        <v>22</v>
      </c>
      <c r="AH30" s="22">
        <f t="shared" si="5"/>
        <v>22</v>
      </c>
      <c r="AI30" s="22" t="str">
        <f t="shared" si="6"/>
        <v>yes</v>
      </c>
      <c r="AJ30" s="22" t="str">
        <f t="shared" si="7"/>
        <v>no</v>
      </c>
      <c r="AK30" s="22">
        <f t="shared" si="8"/>
        <v>13</v>
      </c>
      <c r="AL30" s="22">
        <f t="shared" si="9"/>
        <v>8</v>
      </c>
      <c r="AM30" s="67">
        <f t="shared" si="10"/>
        <v>0.59090909090909094</v>
      </c>
      <c r="AN30" s="67">
        <f t="shared" si="11"/>
        <v>0.36363636363636365</v>
      </c>
      <c r="AO30" s="62">
        <f>COUNTIFS($C30:$X30,$AI30,Results!$T$78:$AO$78,AO$1)/((COUNTIF(Results!$T$78:$AO$78,AO$1)-COUNTIFS($C30:$X30,"N/A",Results!$T$78:$AO$78,AO$1)))</f>
        <v>0.625</v>
      </c>
      <c r="AP30" s="62">
        <f>COUNTIFS($C30:$X30,$AI30,Results!$T$78:$AO$78,AP$1)/((COUNTIF(Results!$T$78:$AO$78,AP$1)-COUNTIFS($C30:$X30,"N/A",Results!$T$78:$AO$78,AP$1)))</f>
        <v>0.5</v>
      </c>
      <c r="AQ30" s="62">
        <f>COUNTIFS($C30:$X30,$AI30,Results!$T$78:$AO$78,AQ$1)/((COUNTIF(Results!$T$78:$AO$78,AQ$1)-COUNTIFS($C30:$X30,"N/A",Results!$T$78:$AO$78,AQ$1)))</f>
        <v>1</v>
      </c>
      <c r="AR30" s="62">
        <f>COUNTIFS($C30:$X30,$AI30,Results!$T$78:$AO$78,AR$1)/((COUNTIF(Results!$T$78:$AO$78,AR$1)-COUNTIFS($C30:$X30,"N/A",Results!$T$78:$AO$78,AR$1)))</f>
        <v>0.66666666666666663</v>
      </c>
      <c r="AS30" s="62">
        <f>COUNTIFS($C30:$X30,$AI30,Results!$T$78:$AO$78,AS$1)/((COUNTIF(Results!$T$78:$AO$78,AS$1)-COUNTIFS($C30:$X30,"N/A",Results!$T$78:$AO$78,AS$1)))</f>
        <v>0.5</v>
      </c>
      <c r="AT30" s="62">
        <f>COUNTIFS($C30:$X30,$AI30,Results!$T$80:$AO$80,AT$1)/((COUNTIF(Results!$T$80:$AO$80,AT$1)-COUNTIFS($C30:$X30,"N/A",Results!$T$80:$AO$80,AT$1)))</f>
        <v>0.75</v>
      </c>
      <c r="AU30" s="62">
        <f>COUNTIFS($C30:$X30,$AI30,Results!$T$80:$AO$80,AU$1)/((COUNTIF(Results!$T$80:$AO$80,AU$1)-COUNTIFS($C30:$X30,"N/A",Results!$T$80:$AO$80,AU$1)))</f>
        <v>0.22222222222222221</v>
      </c>
      <c r="AV30" s="62">
        <f>COUNTIFS($C30:$X30,$AI30,Results!$T$80:$AO$80,AV$1)/((COUNTIF(Results!$T$80:$AO$80,AV$1)-COUNTIFS($C30:$X30,"N/A",Results!$T$80:$AO$80,AV$1)))</f>
        <v>0.88888888888888884</v>
      </c>
      <c r="AW30" s="68"/>
      <c r="AX30" s="68"/>
      <c r="AY30" s="68"/>
      <c r="AZ30" s="68"/>
      <c r="BA30" s="68"/>
      <c r="BB30" s="68"/>
      <c r="BC30" s="22"/>
    </row>
    <row r="31" spans="1:55" x14ac:dyDescent="0.3">
      <c r="A31" s="22" t="s">
        <v>150</v>
      </c>
      <c r="B31" s="24" t="s">
        <v>151</v>
      </c>
      <c r="C31" s="17" t="str">
        <f>INDEX(Monitoring_eng!$A$1:$AT$74,MATCH($A31,Monitoring_eng!$A:$A,0),MATCH(C$1,Monitoring_eng!$1:$1,0))</f>
        <v>yes</v>
      </c>
      <c r="D31" s="17" t="str">
        <f>INDEX(Monitoring_eng!$A$1:$AT$74,MATCH($A31,Monitoring_eng!$A:$A,0),MATCH(D$1,Monitoring_eng!$1:$1,0))</f>
        <v>yes</v>
      </c>
      <c r="E31" s="17" t="str">
        <f>INDEX(Monitoring_eng!$A$1:$AT$74,MATCH($A31,Monitoring_eng!$A:$A,0),MATCH(E$1,Monitoring_eng!$1:$1,0))</f>
        <v>yes</v>
      </c>
      <c r="F31" s="17" t="str">
        <f>INDEX(Monitoring_eng!$A$1:$AT$74,MATCH($A31,Monitoring_eng!$A:$A,0),MATCH(F$1,Monitoring_eng!$1:$1,0))</f>
        <v>no</v>
      </c>
      <c r="G31" s="17" t="str">
        <f>INDEX(Monitoring_eng!$A$1:$AT$74,MATCH($A31,Monitoring_eng!$A:$A,0),MATCH(G$1,Monitoring_eng!$1:$1,0))</f>
        <v>no</v>
      </c>
      <c r="H31" s="17" t="str">
        <f>INDEX(Monitoring_eng!$A$1:$AT$74,MATCH($A31,Monitoring_eng!$A:$A,0),MATCH(H$1,Monitoring_eng!$1:$1,0))</f>
        <v>yes</v>
      </c>
      <c r="I31" s="17" t="str">
        <f>INDEX(Monitoring_eng!$A$1:$AT$74,MATCH($A31,Monitoring_eng!$A:$A,0),MATCH(I$1,Monitoring_eng!$1:$1,0))</f>
        <v>no</v>
      </c>
      <c r="J31" s="17" t="str">
        <f>INDEX(Monitoring_eng!$A$1:$AT$74,MATCH($A31,Monitoring_eng!$A:$A,0),MATCH(J$1,Monitoring_eng!$1:$1,0))</f>
        <v>no</v>
      </c>
      <c r="K31" s="17" t="str">
        <f>INDEX(Monitoring_eng!$A$1:$AT$74,MATCH($A31,Monitoring_eng!$A:$A,0),MATCH(K$1,Monitoring_eng!$1:$1,0))</f>
        <v>yes</v>
      </c>
      <c r="L31" s="17" t="str">
        <f>INDEX(Monitoring_eng!$A$1:$AT$74,MATCH($A31,Monitoring_eng!$A:$A,0),MATCH(L$1,Monitoring_eng!$1:$1,0))</f>
        <v>yes</v>
      </c>
      <c r="M31" s="17" t="str">
        <f>INDEX(Monitoring_eng!$A$1:$AT$74,MATCH($A31,Monitoring_eng!$A:$A,0),MATCH(M$1,Monitoring_eng!$1:$1,0))</f>
        <v>yes</v>
      </c>
      <c r="N31" s="17" t="str">
        <f>INDEX(Monitoring_eng!$A$1:$AT$74,MATCH($A31,Monitoring_eng!$A:$A,0),MATCH(N$1,Monitoring_eng!$1:$1,0))</f>
        <v>yes</v>
      </c>
      <c r="O31" s="17" t="str">
        <f>INDEX(Monitoring_eng!$A$1:$AT$74,MATCH($A31,Monitoring_eng!$A:$A,0),MATCH(O$1,Monitoring_eng!$1:$1,0))</f>
        <v>yes</v>
      </c>
      <c r="P31" s="17" t="str">
        <f>INDEX(Monitoring_eng!$A$1:$AT$74,MATCH($A31,Monitoring_eng!$A:$A,0),MATCH(P$1,Monitoring_eng!$1:$1,0))</f>
        <v>yes</v>
      </c>
      <c r="Q31" s="17" t="str">
        <f>INDEX(Monitoring_eng!$A$1:$AT$74,MATCH($A31,Monitoring_eng!$A:$A,0),MATCH(Q$1,Monitoring_eng!$1:$1,0))</f>
        <v>yes</v>
      </c>
      <c r="R31" s="17" t="str">
        <f>INDEX(Monitoring_eng!$A$1:$AT$74,MATCH($A31,Monitoring_eng!$A:$A,0),MATCH(R$1,Monitoring_eng!$1:$1,0))</f>
        <v>yes</v>
      </c>
      <c r="S31" s="17" t="str">
        <f>INDEX(Monitoring_eng!$A$1:$AT$74,MATCH($A31,Monitoring_eng!$A:$A,0),MATCH(S$1,Monitoring_eng!$1:$1,0))</f>
        <v>yes</v>
      </c>
      <c r="T31" s="17" t="str">
        <f>INDEX(Monitoring_eng!$A$1:$AT$74,MATCH($A31,Monitoring_eng!$A:$A,0),MATCH(T$1,Monitoring_eng!$1:$1,0))</f>
        <v>yes</v>
      </c>
      <c r="U31" s="17" t="str">
        <f>INDEX(Monitoring_eng!$A$1:$AT$74,MATCH($A31,Monitoring_eng!$A:$A,0),MATCH(U$1,Monitoring_eng!$1:$1,0))</f>
        <v>yes</v>
      </c>
      <c r="V31" s="17" t="str">
        <f>INDEX(Monitoring_eng!$A$1:$AT$74,MATCH($A31,Monitoring_eng!$A:$A,0),MATCH(V$1,Monitoring_eng!$1:$1,0))</f>
        <v>no</v>
      </c>
      <c r="W31" s="17" t="str">
        <f>INDEX(Monitoring_eng!$A$1:$AT$74,MATCH($A31,Monitoring_eng!$A:$A,0),MATCH(W$1,Monitoring_eng!$1:$1,0))</f>
        <v>no</v>
      </c>
      <c r="X31" s="17" t="str">
        <f>INDEX(Monitoring_eng!$A$1:$AT$74,MATCH($A31,Monitoring_eng!$A:$A,0),MATCH(X$1,Monitoring_eng!$1:$1,0))</f>
        <v>no</v>
      </c>
      <c r="Y31" s="22" t="s">
        <v>49</v>
      </c>
      <c r="Z31" s="22">
        <f t="shared" si="0"/>
        <v>15</v>
      </c>
      <c r="AA31" s="22" t="s">
        <v>48</v>
      </c>
      <c r="AB31" s="22">
        <f t="shared" si="1"/>
        <v>7</v>
      </c>
      <c r="AC31" s="22" t="s">
        <v>95</v>
      </c>
      <c r="AD31" s="22">
        <f t="shared" si="2"/>
        <v>0</v>
      </c>
      <c r="AE31" s="22" t="s">
        <v>385</v>
      </c>
      <c r="AF31" s="22">
        <f t="shared" si="3"/>
        <v>0</v>
      </c>
      <c r="AG31" s="22">
        <f t="shared" si="4"/>
        <v>22</v>
      </c>
      <c r="AH31" s="22">
        <f t="shared" si="5"/>
        <v>22</v>
      </c>
      <c r="AI31" s="22" t="str">
        <f t="shared" si="6"/>
        <v>yes</v>
      </c>
      <c r="AJ31" s="22" t="str">
        <f t="shared" si="7"/>
        <v>no</v>
      </c>
      <c r="AK31" s="22">
        <f t="shared" si="8"/>
        <v>15</v>
      </c>
      <c r="AL31" s="22">
        <f t="shared" si="9"/>
        <v>7</v>
      </c>
      <c r="AM31" s="67">
        <f t="shared" si="10"/>
        <v>0.68181818181818177</v>
      </c>
      <c r="AN31" s="67">
        <f t="shared" si="11"/>
        <v>0.31818181818181818</v>
      </c>
      <c r="AO31" s="62">
        <f>COUNTIFS($C31:$X31,$AI31,Results!$T$78:$AO$78,AO$1)/((COUNTIF(Results!$T$78:$AO$78,AO$1)-COUNTIFS($C31:$X31,"N/A",Results!$T$78:$AO$78,AO$1)))</f>
        <v>0.75</v>
      </c>
      <c r="AP31" s="62">
        <f>COUNTIFS($C31:$X31,$AI31,Results!$T$78:$AO$78,AP$1)/((COUNTIF(Results!$T$78:$AO$78,AP$1)-COUNTIFS($C31:$X31,"N/A",Results!$T$78:$AO$78,AP$1)))</f>
        <v>0.625</v>
      </c>
      <c r="AQ31" s="62">
        <f>COUNTIFS($C31:$X31,$AI31,Results!$T$78:$AO$78,AQ$1)/((COUNTIF(Results!$T$78:$AO$78,AQ$1)-COUNTIFS($C31:$X31,"N/A",Results!$T$78:$AO$78,AQ$1)))</f>
        <v>1</v>
      </c>
      <c r="AR31" s="62">
        <f>COUNTIFS($C31:$X31,$AI31,Results!$T$78:$AO$78,AR$1)/((COUNTIF(Results!$T$78:$AO$78,AR$1)-COUNTIFS($C31:$X31,"N/A",Results!$T$78:$AO$78,AR$1)))</f>
        <v>1</v>
      </c>
      <c r="AS31" s="62">
        <f>COUNTIFS($C31:$X31,$AI31,Results!$T$78:$AO$78,AS$1)/((COUNTIF(Results!$T$78:$AO$78,AS$1)-COUNTIFS($C31:$X31,"N/A",Results!$T$78:$AO$78,AS$1)))</f>
        <v>0</v>
      </c>
      <c r="AT31" s="62">
        <f>COUNTIFS($C31:$X31,$AI31,Results!$T$80:$AO$80,AT$1)/((COUNTIF(Results!$T$80:$AO$80,AT$1)-COUNTIFS($C31:$X31,"N/A",Results!$T$80:$AO$80,AT$1)))</f>
        <v>1</v>
      </c>
      <c r="AU31" s="62">
        <f>COUNTIFS($C31:$X31,$AI31,Results!$T$80:$AO$80,AU$1)/((COUNTIF(Results!$T$80:$AO$80,AU$1)-COUNTIFS($C31:$X31,"N/A",Results!$T$80:$AO$80,AU$1)))</f>
        <v>0.44444444444444442</v>
      </c>
      <c r="AV31" s="62">
        <f>COUNTIFS($C31:$X31,$AI31,Results!$T$80:$AO$80,AV$1)/((COUNTIF(Results!$T$80:$AO$80,AV$1)-COUNTIFS($C31:$X31,"N/A",Results!$T$80:$AO$80,AV$1)))</f>
        <v>0.77777777777777779</v>
      </c>
      <c r="AW31" s="68"/>
      <c r="AX31" s="68"/>
      <c r="AY31" s="68"/>
      <c r="AZ31" s="68"/>
      <c r="BA31" s="68"/>
      <c r="BB31" s="68"/>
      <c r="BC31" s="22"/>
    </row>
    <row r="32" spans="1:55" x14ac:dyDescent="0.3">
      <c r="A32" s="22" t="s">
        <v>153</v>
      </c>
      <c r="B32" s="24" t="s">
        <v>154</v>
      </c>
      <c r="C32" s="17" t="str">
        <f>INDEX(Monitoring_eng!$A$1:$AT$74,MATCH($A32,Monitoring_eng!$A:$A,0),MATCH(C$1,Monitoring_eng!$1:$1,0))</f>
        <v>yes</v>
      </c>
      <c r="D32" s="17" t="str">
        <f>INDEX(Monitoring_eng!$A$1:$AT$74,MATCH($A32,Monitoring_eng!$A:$A,0),MATCH(D$1,Monitoring_eng!$1:$1,0))</f>
        <v>partially</v>
      </c>
      <c r="E32" s="17" t="str">
        <f>INDEX(Monitoring_eng!$A$1:$AT$74,MATCH($A32,Monitoring_eng!$A:$A,0),MATCH(E$1,Monitoring_eng!$1:$1,0))</f>
        <v>yes</v>
      </c>
      <c r="F32" s="17" t="str">
        <f>INDEX(Monitoring_eng!$A$1:$AT$74,MATCH($A32,Monitoring_eng!$A:$A,0),MATCH(F$1,Monitoring_eng!$1:$1,0))</f>
        <v>no</v>
      </c>
      <c r="G32" s="17" t="str">
        <f>INDEX(Monitoring_eng!$A$1:$AT$74,MATCH($A32,Monitoring_eng!$A:$A,0),MATCH(G$1,Monitoring_eng!$1:$1,0))</f>
        <v>no</v>
      </c>
      <c r="H32" s="17" t="str">
        <f>INDEX(Monitoring_eng!$A$1:$AT$74,MATCH($A32,Monitoring_eng!$A:$A,0),MATCH(H$1,Monitoring_eng!$1:$1,0))</f>
        <v>yes</v>
      </c>
      <c r="I32" s="17" t="str">
        <f>INDEX(Monitoring_eng!$A$1:$AT$74,MATCH($A32,Monitoring_eng!$A:$A,0),MATCH(I$1,Monitoring_eng!$1:$1,0))</f>
        <v>no</v>
      </c>
      <c r="J32" s="17" t="str">
        <f>INDEX(Monitoring_eng!$A$1:$AT$74,MATCH($A32,Monitoring_eng!$A:$A,0),MATCH(J$1,Monitoring_eng!$1:$1,0))</f>
        <v>no</v>
      </c>
      <c r="K32" s="17" t="str">
        <f>INDEX(Monitoring_eng!$A$1:$AT$74,MATCH($A32,Monitoring_eng!$A:$A,0),MATCH(K$1,Monitoring_eng!$1:$1,0))</f>
        <v>yes</v>
      </c>
      <c r="L32" s="17" t="str">
        <f>INDEX(Monitoring_eng!$A$1:$AT$74,MATCH($A32,Monitoring_eng!$A:$A,0),MATCH(L$1,Monitoring_eng!$1:$1,0))</f>
        <v>yes</v>
      </c>
      <c r="M32" s="17" t="str">
        <f>INDEX(Monitoring_eng!$A$1:$AT$74,MATCH($A32,Monitoring_eng!$A:$A,0),MATCH(M$1,Monitoring_eng!$1:$1,0))</f>
        <v>yes</v>
      </c>
      <c r="N32" s="17" t="str">
        <f>INDEX(Monitoring_eng!$A$1:$AT$74,MATCH($A32,Monitoring_eng!$A:$A,0),MATCH(N$1,Monitoring_eng!$1:$1,0))</f>
        <v>yes</v>
      </c>
      <c r="O32" s="17" t="str">
        <f>INDEX(Monitoring_eng!$A$1:$AT$74,MATCH($A32,Monitoring_eng!$A:$A,0),MATCH(O$1,Monitoring_eng!$1:$1,0))</f>
        <v>yes</v>
      </c>
      <c r="P32" s="17" t="str">
        <f>INDEX(Monitoring_eng!$A$1:$AT$74,MATCH($A32,Monitoring_eng!$A:$A,0),MATCH(P$1,Monitoring_eng!$1:$1,0))</f>
        <v>yes</v>
      </c>
      <c r="Q32" s="17" t="str">
        <f>INDEX(Monitoring_eng!$A$1:$AT$74,MATCH($A32,Monitoring_eng!$A:$A,0),MATCH(Q$1,Monitoring_eng!$1:$1,0))</f>
        <v>yes</v>
      </c>
      <c r="R32" s="17" t="str">
        <f>INDEX(Monitoring_eng!$A$1:$AT$74,MATCH($A32,Monitoring_eng!$A:$A,0),MATCH(R$1,Monitoring_eng!$1:$1,0))</f>
        <v>yes</v>
      </c>
      <c r="S32" s="17" t="str">
        <f>INDEX(Monitoring_eng!$A$1:$AT$74,MATCH($A32,Monitoring_eng!$A:$A,0),MATCH(S$1,Monitoring_eng!$1:$1,0))</f>
        <v>partially</v>
      </c>
      <c r="T32" s="17" t="str">
        <f>INDEX(Monitoring_eng!$A$1:$AT$74,MATCH($A32,Monitoring_eng!$A:$A,0),MATCH(T$1,Monitoring_eng!$1:$1,0))</f>
        <v>no</v>
      </c>
      <c r="U32" s="17" t="str">
        <f>INDEX(Monitoring_eng!$A$1:$AT$74,MATCH($A32,Monitoring_eng!$A:$A,0),MATCH(U$1,Monitoring_eng!$1:$1,0))</f>
        <v>yes</v>
      </c>
      <c r="V32" s="17" t="str">
        <f>INDEX(Monitoring_eng!$A$1:$AT$74,MATCH($A32,Monitoring_eng!$A:$A,0),MATCH(V$1,Monitoring_eng!$1:$1,0))</f>
        <v>no</v>
      </c>
      <c r="W32" s="17" t="str">
        <f>INDEX(Monitoring_eng!$A$1:$AT$74,MATCH($A32,Monitoring_eng!$A:$A,0),MATCH(W$1,Monitoring_eng!$1:$1,0))</f>
        <v>no</v>
      </c>
      <c r="X32" s="17" t="str">
        <f>INDEX(Monitoring_eng!$A$1:$AT$74,MATCH($A32,Monitoring_eng!$A:$A,0),MATCH(X$1,Monitoring_eng!$1:$1,0))</f>
        <v>no</v>
      </c>
      <c r="Y32" s="22" t="s">
        <v>49</v>
      </c>
      <c r="Z32" s="22">
        <f t="shared" si="0"/>
        <v>12</v>
      </c>
      <c r="AA32" s="22" t="s">
        <v>48</v>
      </c>
      <c r="AB32" s="22">
        <f t="shared" si="1"/>
        <v>8</v>
      </c>
      <c r="AC32" s="22" t="s">
        <v>95</v>
      </c>
      <c r="AD32" s="22">
        <f t="shared" si="2"/>
        <v>2</v>
      </c>
      <c r="AE32" s="22" t="s">
        <v>385</v>
      </c>
      <c r="AF32" s="22">
        <f t="shared" si="3"/>
        <v>0</v>
      </c>
      <c r="AG32" s="22">
        <f t="shared" si="4"/>
        <v>22</v>
      </c>
      <c r="AH32" s="22">
        <f t="shared" si="5"/>
        <v>22</v>
      </c>
      <c r="AI32" s="22" t="str">
        <f t="shared" si="6"/>
        <v>yes</v>
      </c>
      <c r="AJ32" s="22" t="str">
        <f t="shared" si="7"/>
        <v>no</v>
      </c>
      <c r="AK32" s="22">
        <f t="shared" si="8"/>
        <v>12</v>
      </c>
      <c r="AL32" s="22">
        <f t="shared" si="9"/>
        <v>8</v>
      </c>
      <c r="AM32" s="67">
        <f t="shared" si="10"/>
        <v>0.54545454545454541</v>
      </c>
      <c r="AN32" s="67">
        <f t="shared" si="11"/>
        <v>0.36363636363636365</v>
      </c>
      <c r="AO32" s="62">
        <f>COUNTIFS($C32:$X32,$AI32,Results!$T$78:$AO$78,AO$1)/((COUNTIF(Results!$T$78:$AO$78,AO$1)-COUNTIFS($C32:$X32,"N/A",Results!$T$78:$AO$78,AO$1)))</f>
        <v>0.75</v>
      </c>
      <c r="AP32" s="62">
        <f>COUNTIFS($C32:$X32,$AI32,Results!$T$78:$AO$78,AP$1)/((COUNTIF(Results!$T$78:$AO$78,AP$1)-COUNTIFS($C32:$X32,"N/A",Results!$T$78:$AO$78,AP$1)))</f>
        <v>0.5</v>
      </c>
      <c r="AQ32" s="62">
        <f>COUNTIFS($C32:$X32,$AI32,Results!$T$78:$AO$78,AQ$1)/((COUNTIF(Results!$T$78:$AO$78,AQ$1)-COUNTIFS($C32:$X32,"N/A",Results!$T$78:$AO$78,AQ$1)))</f>
        <v>0</v>
      </c>
      <c r="AR32" s="62">
        <f>COUNTIFS($C32:$X32,$AI32,Results!$T$78:$AO$78,AR$1)/((COUNTIF(Results!$T$78:$AO$78,AR$1)-COUNTIFS($C32:$X32,"N/A",Results!$T$78:$AO$78,AR$1)))</f>
        <v>0.66666666666666663</v>
      </c>
      <c r="AS32" s="62">
        <f>COUNTIFS($C32:$X32,$AI32,Results!$T$78:$AO$78,AS$1)/((COUNTIF(Results!$T$78:$AO$78,AS$1)-COUNTIFS($C32:$X32,"N/A",Results!$T$78:$AO$78,AS$1)))</f>
        <v>0</v>
      </c>
      <c r="AT32" s="62">
        <f>COUNTIFS($C32:$X32,$AI32,Results!$T$80:$AO$80,AT$1)/((COUNTIF(Results!$T$80:$AO$80,AT$1)-COUNTIFS($C32:$X32,"N/A",Results!$T$80:$AO$80,AT$1)))</f>
        <v>0.75</v>
      </c>
      <c r="AU32" s="62">
        <f>COUNTIFS($C32:$X32,$AI32,Results!$T$80:$AO$80,AU$1)/((COUNTIF(Results!$T$80:$AO$80,AU$1)-COUNTIFS($C32:$X32,"N/A",Results!$T$80:$AO$80,AU$1)))</f>
        <v>0.44444444444444442</v>
      </c>
      <c r="AV32" s="62">
        <f>COUNTIFS($C32:$X32,$AI32,Results!$T$80:$AO$80,AV$1)/((COUNTIF(Results!$T$80:$AO$80,AV$1)-COUNTIFS($C32:$X32,"N/A",Results!$T$80:$AO$80,AV$1)))</f>
        <v>0.55555555555555558</v>
      </c>
      <c r="AW32" s="68"/>
      <c r="AX32" s="68"/>
      <c r="AY32" s="68"/>
      <c r="AZ32" s="68"/>
      <c r="BA32" s="68"/>
      <c r="BB32" s="68"/>
      <c r="BC32" s="22"/>
    </row>
    <row r="33" spans="1:55" x14ac:dyDescent="0.3">
      <c r="A33" s="22" t="s">
        <v>156</v>
      </c>
      <c r="B33" s="24" t="s">
        <v>157</v>
      </c>
      <c r="C33" s="17" t="str">
        <f>INDEX(Monitoring_eng!$A$1:$AT$74,MATCH($A33,Monitoring_eng!$A:$A,0),MATCH(C$1,Monitoring_eng!$1:$1,0))</f>
        <v>yes</v>
      </c>
      <c r="D33" s="17" t="str">
        <f>INDEX(Monitoring_eng!$A$1:$AT$74,MATCH($A33,Monitoring_eng!$A:$A,0),MATCH(D$1,Monitoring_eng!$1:$1,0))</f>
        <v>no</v>
      </c>
      <c r="E33" s="17" t="str">
        <f>INDEX(Monitoring_eng!$A$1:$AT$74,MATCH($A33,Monitoring_eng!$A:$A,0),MATCH(E$1,Monitoring_eng!$1:$1,0))</f>
        <v>yes</v>
      </c>
      <c r="F33" s="17" t="str">
        <f>INDEX(Monitoring_eng!$A$1:$AT$74,MATCH($A33,Monitoring_eng!$A:$A,0),MATCH(F$1,Monitoring_eng!$1:$1,0))</f>
        <v>no</v>
      </c>
      <c r="G33" s="17" t="str">
        <f>INDEX(Monitoring_eng!$A$1:$AT$74,MATCH($A33,Monitoring_eng!$A:$A,0),MATCH(G$1,Monitoring_eng!$1:$1,0))</f>
        <v>no</v>
      </c>
      <c r="H33" s="17" t="str">
        <f>INDEX(Monitoring_eng!$A$1:$AT$74,MATCH($A33,Monitoring_eng!$A:$A,0),MATCH(H$1,Monitoring_eng!$1:$1,0))</f>
        <v>yes</v>
      </c>
      <c r="I33" s="17" t="str">
        <f>INDEX(Monitoring_eng!$A$1:$AT$74,MATCH($A33,Monitoring_eng!$A:$A,0),MATCH(I$1,Monitoring_eng!$1:$1,0))</f>
        <v>no</v>
      </c>
      <c r="J33" s="17" t="str">
        <f>INDEX(Monitoring_eng!$A$1:$AT$74,MATCH($A33,Monitoring_eng!$A:$A,0),MATCH(J$1,Monitoring_eng!$1:$1,0))</f>
        <v>no</v>
      </c>
      <c r="K33" s="17" t="str">
        <f>INDEX(Monitoring_eng!$A$1:$AT$74,MATCH($A33,Monitoring_eng!$A:$A,0),MATCH(K$1,Monitoring_eng!$1:$1,0))</f>
        <v>yes</v>
      </c>
      <c r="L33" s="17" t="str">
        <f>INDEX(Monitoring_eng!$A$1:$AT$74,MATCH($A33,Monitoring_eng!$A:$A,0),MATCH(L$1,Monitoring_eng!$1:$1,0))</f>
        <v>yes</v>
      </c>
      <c r="M33" s="17" t="str">
        <f>INDEX(Monitoring_eng!$A$1:$AT$74,MATCH($A33,Monitoring_eng!$A:$A,0),MATCH(M$1,Monitoring_eng!$1:$1,0))</f>
        <v>yes</v>
      </c>
      <c r="N33" s="17" t="str">
        <f>INDEX(Monitoring_eng!$A$1:$AT$74,MATCH($A33,Monitoring_eng!$A:$A,0),MATCH(N$1,Monitoring_eng!$1:$1,0))</f>
        <v>yes</v>
      </c>
      <c r="O33" s="17" t="str">
        <f>INDEX(Monitoring_eng!$A$1:$AT$74,MATCH($A33,Monitoring_eng!$A:$A,0),MATCH(O$1,Monitoring_eng!$1:$1,0))</f>
        <v>yes</v>
      </c>
      <c r="P33" s="17" t="str">
        <f>INDEX(Monitoring_eng!$A$1:$AT$74,MATCH($A33,Monitoring_eng!$A:$A,0),MATCH(P$1,Monitoring_eng!$1:$1,0))</f>
        <v>yes</v>
      </c>
      <c r="Q33" s="17" t="str">
        <f>INDEX(Monitoring_eng!$A$1:$AT$74,MATCH($A33,Monitoring_eng!$A:$A,0),MATCH(Q$1,Monitoring_eng!$1:$1,0))</f>
        <v>no</v>
      </c>
      <c r="R33" s="17" t="str">
        <f>INDEX(Monitoring_eng!$A$1:$AT$74,MATCH($A33,Monitoring_eng!$A:$A,0),MATCH(R$1,Monitoring_eng!$1:$1,0))</f>
        <v>no</v>
      </c>
      <c r="S33" s="17" t="str">
        <f>INDEX(Monitoring_eng!$A$1:$AT$74,MATCH($A33,Monitoring_eng!$A:$A,0),MATCH(S$1,Monitoring_eng!$1:$1,0))</f>
        <v>no</v>
      </c>
      <c r="T33" s="17" t="str">
        <f>INDEX(Monitoring_eng!$A$1:$AT$74,MATCH($A33,Monitoring_eng!$A:$A,0),MATCH(T$1,Monitoring_eng!$1:$1,0))</f>
        <v>no</v>
      </c>
      <c r="U33" s="17" t="str">
        <f>INDEX(Monitoring_eng!$A$1:$AT$74,MATCH($A33,Monitoring_eng!$A:$A,0),MATCH(U$1,Monitoring_eng!$1:$1,0))</f>
        <v>yes</v>
      </c>
      <c r="V33" s="17" t="str">
        <f>INDEX(Monitoring_eng!$A$1:$AT$74,MATCH($A33,Monitoring_eng!$A:$A,0),MATCH(V$1,Monitoring_eng!$1:$1,0))</f>
        <v>no</v>
      </c>
      <c r="W33" s="17" t="str">
        <f>INDEX(Monitoring_eng!$A$1:$AT$74,MATCH($A33,Monitoring_eng!$A:$A,0),MATCH(W$1,Monitoring_eng!$1:$1,0))</f>
        <v>no</v>
      </c>
      <c r="X33" s="17" t="str">
        <f>INDEX(Monitoring_eng!$A$1:$AT$74,MATCH($A33,Monitoring_eng!$A:$A,0),MATCH(X$1,Monitoring_eng!$1:$1,0))</f>
        <v>no</v>
      </c>
      <c r="Y33" s="22" t="s">
        <v>49</v>
      </c>
      <c r="Z33" s="22">
        <f t="shared" si="0"/>
        <v>10</v>
      </c>
      <c r="AA33" s="22" t="s">
        <v>48</v>
      </c>
      <c r="AB33" s="22">
        <f t="shared" si="1"/>
        <v>12</v>
      </c>
      <c r="AC33" s="22" t="s">
        <v>95</v>
      </c>
      <c r="AD33" s="22">
        <f t="shared" si="2"/>
        <v>0</v>
      </c>
      <c r="AE33" s="22" t="s">
        <v>385</v>
      </c>
      <c r="AF33" s="22">
        <f t="shared" si="3"/>
        <v>0</v>
      </c>
      <c r="AG33" s="22">
        <f t="shared" si="4"/>
        <v>22</v>
      </c>
      <c r="AH33" s="22">
        <f t="shared" si="5"/>
        <v>22</v>
      </c>
      <c r="AI33" s="22" t="str">
        <f t="shared" si="6"/>
        <v>yes</v>
      </c>
      <c r="AJ33" s="22" t="str">
        <f t="shared" si="7"/>
        <v>no</v>
      </c>
      <c r="AK33" s="22">
        <f t="shared" si="8"/>
        <v>10</v>
      </c>
      <c r="AL33" s="22">
        <f t="shared" si="9"/>
        <v>12</v>
      </c>
      <c r="AM33" s="67">
        <f t="shared" si="10"/>
        <v>0.45454545454545453</v>
      </c>
      <c r="AN33" s="67">
        <f t="shared" si="11"/>
        <v>0.54545454545454541</v>
      </c>
      <c r="AO33" s="62">
        <f>COUNTIFS($C33:$X33,$AI33,Results!$T$78:$AO$78,AO$1)/((COUNTIF(Results!$T$78:$AO$78,AO$1)-COUNTIFS($C33:$X33,"N/A",Results!$T$78:$AO$78,AO$1)))</f>
        <v>0.625</v>
      </c>
      <c r="AP33" s="62">
        <f>COUNTIFS($C33:$X33,$AI33,Results!$T$78:$AO$78,AP$1)/((COUNTIF(Results!$T$78:$AO$78,AP$1)-COUNTIFS($C33:$X33,"N/A",Results!$T$78:$AO$78,AP$1)))</f>
        <v>0.375</v>
      </c>
      <c r="AQ33" s="62">
        <f>COUNTIFS($C33:$X33,$AI33,Results!$T$78:$AO$78,AQ$1)/((COUNTIF(Results!$T$78:$AO$78,AQ$1)-COUNTIFS($C33:$X33,"N/A",Results!$T$78:$AO$78,AQ$1)))</f>
        <v>0</v>
      </c>
      <c r="AR33" s="62">
        <f>COUNTIFS($C33:$X33,$AI33,Results!$T$78:$AO$78,AR$1)/((COUNTIF(Results!$T$78:$AO$78,AR$1)-COUNTIFS($C33:$X33,"N/A",Results!$T$78:$AO$78,AR$1)))</f>
        <v>0.66666666666666663</v>
      </c>
      <c r="AS33" s="62">
        <f>COUNTIFS($C33:$X33,$AI33,Results!$T$78:$AO$78,AS$1)/((COUNTIF(Results!$T$78:$AO$78,AS$1)-COUNTIFS($C33:$X33,"N/A",Results!$T$78:$AO$78,AS$1)))</f>
        <v>0</v>
      </c>
      <c r="AT33" s="62">
        <f>COUNTIFS($C33:$X33,$AI33,Results!$T$80:$AO$80,AT$1)/((COUNTIF(Results!$T$80:$AO$80,AT$1)-COUNTIFS($C33:$X33,"N/A",Results!$T$80:$AO$80,AT$1)))</f>
        <v>0.75</v>
      </c>
      <c r="AU33" s="62">
        <f>COUNTIFS($C33:$X33,$AI33,Results!$T$80:$AO$80,AU$1)/((COUNTIF(Results!$T$80:$AO$80,AU$1)-COUNTIFS($C33:$X33,"N/A",Results!$T$80:$AO$80,AU$1)))</f>
        <v>0.44444444444444442</v>
      </c>
      <c r="AV33" s="62">
        <f>COUNTIFS($C33:$X33,$AI33,Results!$T$80:$AO$80,AV$1)/((COUNTIF(Results!$T$80:$AO$80,AV$1)-COUNTIFS($C33:$X33,"N/A",Results!$T$80:$AO$80,AV$1)))</f>
        <v>0.33333333333333331</v>
      </c>
      <c r="AW33" s="68"/>
      <c r="AX33" s="68"/>
      <c r="AY33" s="68"/>
      <c r="AZ33" s="68"/>
      <c r="BA33" s="68"/>
      <c r="BB33" s="68"/>
      <c r="BC33" s="22"/>
    </row>
    <row r="34" spans="1:55" x14ac:dyDescent="0.3">
      <c r="A34" s="22" t="s">
        <v>158</v>
      </c>
      <c r="B34" s="59" t="s">
        <v>159</v>
      </c>
      <c r="C34" s="17" t="str">
        <f>INDEX(Monitoring_eng!$A$1:$AT$74,MATCH($A34,Monitoring_eng!$A:$A,0),MATCH(C$1,Monitoring_eng!$1:$1,0))</f>
        <v>yes</v>
      </c>
      <c r="D34" s="17" t="str">
        <f>INDEX(Monitoring_eng!$A$1:$AT$74,MATCH($A34,Monitoring_eng!$A:$A,0),MATCH(D$1,Monitoring_eng!$1:$1,0))</f>
        <v>no</v>
      </c>
      <c r="E34" s="17" t="str">
        <f>INDEX(Monitoring_eng!$A$1:$AT$74,MATCH($A34,Monitoring_eng!$A:$A,0),MATCH(E$1,Monitoring_eng!$1:$1,0))</f>
        <v>no</v>
      </c>
      <c r="F34" s="17" t="str">
        <f>INDEX(Monitoring_eng!$A$1:$AT$74,MATCH($A34,Monitoring_eng!$A:$A,0),MATCH(F$1,Monitoring_eng!$1:$1,0))</f>
        <v>no</v>
      </c>
      <c r="G34" s="17" t="str">
        <f>INDEX(Monitoring_eng!$A$1:$AT$74,MATCH($A34,Monitoring_eng!$A:$A,0),MATCH(G$1,Monitoring_eng!$1:$1,0))</f>
        <v>no</v>
      </c>
      <c r="H34" s="17" t="str">
        <f>INDEX(Monitoring_eng!$A$1:$AT$74,MATCH($A34,Monitoring_eng!$A:$A,0),MATCH(H$1,Monitoring_eng!$1:$1,0))</f>
        <v>yes</v>
      </c>
      <c r="I34" s="17" t="str">
        <f>INDEX(Monitoring_eng!$A$1:$AT$74,MATCH($A34,Monitoring_eng!$A:$A,0),MATCH(I$1,Monitoring_eng!$1:$1,0))</f>
        <v>no</v>
      </c>
      <c r="J34" s="17" t="str">
        <f>INDEX(Monitoring_eng!$A$1:$AT$74,MATCH($A34,Monitoring_eng!$A:$A,0),MATCH(J$1,Monitoring_eng!$1:$1,0))</f>
        <v>no</v>
      </c>
      <c r="K34" s="17" t="str">
        <f>INDEX(Monitoring_eng!$A$1:$AT$74,MATCH($A34,Monitoring_eng!$A:$A,0),MATCH(K$1,Monitoring_eng!$1:$1,0))</f>
        <v>yes</v>
      </c>
      <c r="L34" s="17" t="str">
        <f>INDEX(Monitoring_eng!$A$1:$AT$74,MATCH($A34,Monitoring_eng!$A:$A,0),MATCH(L$1,Monitoring_eng!$1:$1,0))</f>
        <v>yes</v>
      </c>
      <c r="M34" s="17" t="str">
        <f>INDEX(Monitoring_eng!$A$1:$AT$74,MATCH($A34,Monitoring_eng!$A:$A,0),MATCH(M$1,Monitoring_eng!$1:$1,0))</f>
        <v>yes</v>
      </c>
      <c r="N34" s="17" t="str">
        <f>INDEX(Monitoring_eng!$A$1:$AT$74,MATCH($A34,Monitoring_eng!$A:$A,0),MATCH(N$1,Monitoring_eng!$1:$1,0))</f>
        <v>yes</v>
      </c>
      <c r="O34" s="17" t="str">
        <f>INDEX(Monitoring_eng!$A$1:$AT$74,MATCH($A34,Monitoring_eng!$A:$A,0),MATCH(O$1,Monitoring_eng!$1:$1,0))</f>
        <v>yes</v>
      </c>
      <c r="P34" s="17" t="str">
        <f>INDEX(Monitoring_eng!$A$1:$AT$74,MATCH($A34,Monitoring_eng!$A:$A,0),MATCH(P$1,Monitoring_eng!$1:$1,0))</f>
        <v>yes</v>
      </c>
      <c r="Q34" s="17" t="str">
        <f>INDEX(Monitoring_eng!$A$1:$AT$74,MATCH($A34,Monitoring_eng!$A:$A,0),MATCH(Q$1,Monitoring_eng!$1:$1,0))</f>
        <v>no</v>
      </c>
      <c r="R34" s="17" t="str">
        <f>INDEX(Monitoring_eng!$A$1:$AT$74,MATCH($A34,Monitoring_eng!$A:$A,0),MATCH(R$1,Monitoring_eng!$1:$1,0))</f>
        <v>no</v>
      </c>
      <c r="S34" s="17" t="str">
        <f>INDEX(Monitoring_eng!$A$1:$AT$74,MATCH($A34,Monitoring_eng!$A:$A,0),MATCH(S$1,Monitoring_eng!$1:$1,0))</f>
        <v>no</v>
      </c>
      <c r="T34" s="17" t="str">
        <f>INDEX(Monitoring_eng!$A$1:$AT$74,MATCH($A34,Monitoring_eng!$A:$A,0),MATCH(T$1,Monitoring_eng!$1:$1,0))</f>
        <v>no</v>
      </c>
      <c r="U34" s="17" t="str">
        <f>INDEX(Monitoring_eng!$A$1:$AT$74,MATCH($A34,Monitoring_eng!$A:$A,0),MATCH(U$1,Monitoring_eng!$1:$1,0))</f>
        <v>yes</v>
      </c>
      <c r="V34" s="17" t="str">
        <f>INDEX(Monitoring_eng!$A$1:$AT$74,MATCH($A34,Monitoring_eng!$A:$A,0),MATCH(V$1,Monitoring_eng!$1:$1,0))</f>
        <v>no</v>
      </c>
      <c r="W34" s="17" t="str">
        <f>INDEX(Monitoring_eng!$A$1:$AT$74,MATCH($A34,Monitoring_eng!$A:$A,0),MATCH(W$1,Monitoring_eng!$1:$1,0))</f>
        <v>no</v>
      </c>
      <c r="X34" s="17" t="str">
        <f>INDEX(Monitoring_eng!$A$1:$AT$74,MATCH($A34,Monitoring_eng!$A:$A,0),MATCH(X$1,Monitoring_eng!$1:$1,0))</f>
        <v>no</v>
      </c>
      <c r="Y34" s="22" t="s">
        <v>49</v>
      </c>
      <c r="Z34" s="22">
        <f t="shared" ref="Z34:Z68" si="12">COUNTIF($C34:$X34,$Y34)</f>
        <v>9</v>
      </c>
      <c r="AA34" s="22" t="s">
        <v>48</v>
      </c>
      <c r="AB34" s="22">
        <f t="shared" ref="AB34:AB68" si="13">COUNTIF($C34:$X34,$AA34)</f>
        <v>13</v>
      </c>
      <c r="AC34" s="22" t="s">
        <v>95</v>
      </c>
      <c r="AD34" s="22">
        <f t="shared" ref="AD34:AD68" si="14">COUNTIF($C34:$X34,$AC34)</f>
        <v>0</v>
      </c>
      <c r="AE34" s="22" t="s">
        <v>385</v>
      </c>
      <c r="AF34" s="22">
        <f t="shared" ref="AF34:AF68" si="15">COUNTIF($C34:$X34,$AE34)</f>
        <v>0</v>
      </c>
      <c r="AG34" s="22">
        <f t="shared" si="4"/>
        <v>22</v>
      </c>
      <c r="AH34" s="22">
        <f t="shared" si="5"/>
        <v>22</v>
      </c>
      <c r="AI34" s="22" t="str">
        <f t="shared" si="6"/>
        <v>yes</v>
      </c>
      <c r="AJ34" s="22" t="str">
        <f t="shared" si="7"/>
        <v>no</v>
      </c>
      <c r="AK34" s="22">
        <f t="shared" si="8"/>
        <v>9</v>
      </c>
      <c r="AL34" s="22">
        <f t="shared" si="9"/>
        <v>13</v>
      </c>
      <c r="AM34" s="67">
        <f t="shared" si="10"/>
        <v>0.40909090909090912</v>
      </c>
      <c r="AN34" s="67">
        <f t="shared" si="11"/>
        <v>0.59090909090909094</v>
      </c>
      <c r="AO34" s="62">
        <f>COUNTIFS($C34:$X34,$AI34,Results!$T$78:$AO$78,AO$1)/((COUNTIF(Results!$T$78:$AO$78,AO$1)-COUNTIFS($C34:$X34,"N/A",Results!$T$78:$AO$78,AO$1)))</f>
        <v>0.5</v>
      </c>
      <c r="AP34" s="62">
        <f>COUNTIFS($C34:$X34,$AI34,Results!$T$78:$AO$78,AP$1)/((COUNTIF(Results!$T$78:$AO$78,AP$1)-COUNTIFS($C34:$X34,"N/A",Results!$T$78:$AO$78,AP$1)))</f>
        <v>0.375</v>
      </c>
      <c r="AQ34" s="62">
        <f>COUNTIFS($C34:$X34,$AI34,Results!$T$78:$AO$78,AQ$1)/((COUNTIF(Results!$T$78:$AO$78,AQ$1)-COUNTIFS($C34:$X34,"N/A",Results!$T$78:$AO$78,AQ$1)))</f>
        <v>0</v>
      </c>
      <c r="AR34" s="62">
        <f>COUNTIFS($C34:$X34,$AI34,Results!$T$78:$AO$78,AR$1)/((COUNTIF(Results!$T$78:$AO$78,AR$1)-COUNTIFS($C34:$X34,"N/A",Results!$T$78:$AO$78,AR$1)))</f>
        <v>0.66666666666666663</v>
      </c>
      <c r="AS34" s="62">
        <f>COUNTIFS($C34:$X34,$AI34,Results!$T$78:$AO$78,AS$1)/((COUNTIF(Results!$T$78:$AO$78,AS$1)-COUNTIFS($C34:$X34,"N/A",Results!$T$78:$AO$78,AS$1)))</f>
        <v>0</v>
      </c>
      <c r="AT34" s="62">
        <f>COUNTIFS($C34:$X34,$AI34,Results!$T$80:$AO$80,AT$1)/((COUNTIF(Results!$T$80:$AO$80,AT$1)-COUNTIFS($C34:$X34,"N/A",Results!$T$80:$AO$80,AT$1)))</f>
        <v>0.5</v>
      </c>
      <c r="AU34" s="62">
        <f>COUNTIFS($C34:$X34,$AI34,Results!$T$80:$AO$80,AU$1)/((COUNTIF(Results!$T$80:$AO$80,AU$1)-COUNTIFS($C34:$X34,"N/A",Results!$T$80:$AO$80,AU$1)))</f>
        <v>0.44444444444444442</v>
      </c>
      <c r="AV34" s="62">
        <f>COUNTIFS($C34:$X34,$AI34,Results!$T$80:$AO$80,AV$1)/((COUNTIF(Results!$T$80:$AO$80,AV$1)-COUNTIFS($C34:$X34,"N/A",Results!$T$80:$AO$80,AV$1)))</f>
        <v>0.33333333333333331</v>
      </c>
      <c r="AW34" s="68"/>
      <c r="AX34" s="68"/>
      <c r="AY34" s="68"/>
      <c r="AZ34" s="68"/>
      <c r="BA34" s="68"/>
      <c r="BB34" s="68"/>
      <c r="BC34" s="22"/>
    </row>
    <row r="35" spans="1:55" x14ac:dyDescent="0.3">
      <c r="A35" s="22" t="s">
        <v>160</v>
      </c>
      <c r="B35" s="59" t="s">
        <v>161</v>
      </c>
      <c r="C35" s="17" t="str">
        <f>INDEX(Monitoring_eng!$A$1:$AT$74,MATCH($A35,Monitoring_eng!$A:$A,0),MATCH(C$1,Monitoring_eng!$1:$1,0))</f>
        <v>yes</v>
      </c>
      <c r="D35" s="17" t="str">
        <f>INDEX(Monitoring_eng!$A$1:$AT$74,MATCH($A35,Monitoring_eng!$A:$A,0),MATCH(D$1,Monitoring_eng!$1:$1,0))</f>
        <v>yes</v>
      </c>
      <c r="E35" s="17" t="str">
        <f>INDEX(Monitoring_eng!$A$1:$AT$74,MATCH($A35,Monitoring_eng!$A:$A,0),MATCH(E$1,Monitoring_eng!$1:$1,0))</f>
        <v>yes</v>
      </c>
      <c r="F35" s="17" t="str">
        <f>INDEX(Monitoring_eng!$A$1:$AT$74,MATCH($A35,Monitoring_eng!$A:$A,0),MATCH(F$1,Monitoring_eng!$1:$1,0))</f>
        <v>no</v>
      </c>
      <c r="G35" s="17" t="str">
        <f>INDEX(Monitoring_eng!$A$1:$AT$74,MATCH($A35,Monitoring_eng!$A:$A,0),MATCH(G$1,Monitoring_eng!$1:$1,0))</f>
        <v>no</v>
      </c>
      <c r="H35" s="17" t="str">
        <f>INDEX(Monitoring_eng!$A$1:$AT$74,MATCH($A35,Monitoring_eng!$A:$A,0),MATCH(H$1,Monitoring_eng!$1:$1,0))</f>
        <v>yes</v>
      </c>
      <c r="I35" s="17" t="str">
        <f>INDEX(Monitoring_eng!$A$1:$AT$74,MATCH($A35,Monitoring_eng!$A:$A,0),MATCH(I$1,Monitoring_eng!$1:$1,0))</f>
        <v>yes</v>
      </c>
      <c r="J35" s="17" t="str">
        <f>INDEX(Monitoring_eng!$A$1:$AT$74,MATCH($A35,Monitoring_eng!$A:$A,0),MATCH(J$1,Monitoring_eng!$1:$1,0))</f>
        <v>yes</v>
      </c>
      <c r="K35" s="17" t="str">
        <f>INDEX(Monitoring_eng!$A$1:$AT$74,MATCH($A35,Monitoring_eng!$A:$A,0),MATCH(K$1,Monitoring_eng!$1:$1,0))</f>
        <v>yes</v>
      </c>
      <c r="L35" s="17" t="str">
        <f>INDEX(Monitoring_eng!$A$1:$AT$74,MATCH($A35,Monitoring_eng!$A:$A,0),MATCH(L$1,Monitoring_eng!$1:$1,0))</f>
        <v>yes</v>
      </c>
      <c r="M35" s="17" t="str">
        <f>INDEX(Monitoring_eng!$A$1:$AT$74,MATCH($A35,Monitoring_eng!$A:$A,0),MATCH(M$1,Monitoring_eng!$1:$1,0))</f>
        <v>yes</v>
      </c>
      <c r="N35" s="17" t="str">
        <f>INDEX(Monitoring_eng!$A$1:$AT$74,MATCH($A35,Monitoring_eng!$A:$A,0),MATCH(N$1,Monitoring_eng!$1:$1,0))</f>
        <v>yes</v>
      </c>
      <c r="O35" s="17" t="str">
        <f>INDEX(Monitoring_eng!$A$1:$AT$74,MATCH($A35,Monitoring_eng!$A:$A,0),MATCH(O$1,Monitoring_eng!$1:$1,0))</f>
        <v>yes</v>
      </c>
      <c r="P35" s="17" t="str">
        <f>INDEX(Monitoring_eng!$A$1:$AT$74,MATCH($A35,Monitoring_eng!$A:$A,0),MATCH(P$1,Monitoring_eng!$1:$1,0))</f>
        <v>yes</v>
      </c>
      <c r="Q35" s="17" t="str">
        <f>INDEX(Monitoring_eng!$A$1:$AT$74,MATCH($A35,Monitoring_eng!$A:$A,0),MATCH(Q$1,Monitoring_eng!$1:$1,0))</f>
        <v>yes</v>
      </c>
      <c r="R35" s="17" t="str">
        <f>INDEX(Monitoring_eng!$A$1:$AT$74,MATCH($A35,Monitoring_eng!$A:$A,0),MATCH(R$1,Monitoring_eng!$1:$1,0))</f>
        <v>yes</v>
      </c>
      <c r="S35" s="17" t="str">
        <f>INDEX(Monitoring_eng!$A$1:$AT$74,MATCH($A35,Monitoring_eng!$A:$A,0),MATCH(S$1,Monitoring_eng!$1:$1,0))</f>
        <v>yes</v>
      </c>
      <c r="T35" s="17" t="str">
        <f>INDEX(Monitoring_eng!$A$1:$AT$74,MATCH($A35,Monitoring_eng!$A:$A,0),MATCH(T$1,Monitoring_eng!$1:$1,0))</f>
        <v>yes</v>
      </c>
      <c r="U35" s="17" t="str">
        <f>INDEX(Monitoring_eng!$A$1:$AT$74,MATCH($A35,Monitoring_eng!$A:$A,0),MATCH(U$1,Monitoring_eng!$1:$1,0))</f>
        <v>yes</v>
      </c>
      <c r="V35" s="17" t="str">
        <f>INDEX(Monitoring_eng!$A$1:$AT$74,MATCH($A35,Monitoring_eng!$A:$A,0),MATCH(V$1,Monitoring_eng!$1:$1,0))</f>
        <v>yes</v>
      </c>
      <c r="W35" s="17" t="str">
        <f>INDEX(Monitoring_eng!$A$1:$AT$74,MATCH($A35,Monitoring_eng!$A:$A,0),MATCH(W$1,Monitoring_eng!$1:$1,0))</f>
        <v>yes</v>
      </c>
      <c r="X35" s="17" t="str">
        <f>INDEX(Monitoring_eng!$A$1:$AT$74,MATCH($A35,Monitoring_eng!$A:$A,0),MATCH(X$1,Monitoring_eng!$1:$1,0))</f>
        <v>yes</v>
      </c>
      <c r="Y35" s="22" t="s">
        <v>49</v>
      </c>
      <c r="Z35" s="22">
        <f t="shared" si="12"/>
        <v>20</v>
      </c>
      <c r="AA35" s="22" t="s">
        <v>48</v>
      </c>
      <c r="AB35" s="22">
        <f t="shared" si="13"/>
        <v>2</v>
      </c>
      <c r="AC35" s="22" t="s">
        <v>95</v>
      </c>
      <c r="AD35" s="22">
        <f t="shared" si="14"/>
        <v>0</v>
      </c>
      <c r="AE35" s="22" t="s">
        <v>385</v>
      </c>
      <c r="AF35" s="22">
        <f t="shared" si="15"/>
        <v>0</v>
      </c>
      <c r="AG35" s="22">
        <f t="shared" si="4"/>
        <v>22</v>
      </c>
      <c r="AH35" s="22">
        <f t="shared" si="5"/>
        <v>22</v>
      </c>
      <c r="AI35" s="22" t="str">
        <f t="shared" si="6"/>
        <v>yes</v>
      </c>
      <c r="AJ35" s="22" t="str">
        <f t="shared" si="7"/>
        <v>no</v>
      </c>
      <c r="AK35" s="22">
        <f t="shared" si="8"/>
        <v>20</v>
      </c>
      <c r="AL35" s="22">
        <f t="shared" si="9"/>
        <v>2</v>
      </c>
      <c r="AM35" s="67">
        <f t="shared" si="10"/>
        <v>0.90909090909090906</v>
      </c>
      <c r="AN35" s="67">
        <f t="shared" si="11"/>
        <v>9.0909090909090912E-2</v>
      </c>
      <c r="AO35" s="62">
        <f>COUNTIFS($C35:$X35,$AI35,Results!$T$78:$AO$78,AO$1)/((COUNTIF(Results!$T$78:$AO$78,AO$1)-COUNTIFS($C35:$X35,"N/A",Results!$T$78:$AO$78,AO$1)))</f>
        <v>0.875</v>
      </c>
      <c r="AP35" s="62">
        <f>COUNTIFS($C35:$X35,$AI35,Results!$T$78:$AO$78,AP$1)/((COUNTIF(Results!$T$78:$AO$78,AP$1)-COUNTIFS($C35:$X35,"N/A",Results!$T$78:$AO$78,AP$1)))</f>
        <v>0.875</v>
      </c>
      <c r="AQ35" s="62">
        <f>COUNTIFS($C35:$X35,$AI35,Results!$T$78:$AO$78,AQ$1)/((COUNTIF(Results!$T$78:$AO$78,AQ$1)-COUNTIFS($C35:$X35,"N/A",Results!$T$78:$AO$78,AQ$1)))</f>
        <v>1</v>
      </c>
      <c r="AR35" s="62">
        <f>COUNTIFS($C35:$X35,$AI35,Results!$T$78:$AO$78,AR$1)/((COUNTIF(Results!$T$78:$AO$78,AR$1)-COUNTIFS($C35:$X35,"N/A",Results!$T$78:$AO$78,AR$1)))</f>
        <v>1</v>
      </c>
      <c r="AS35" s="62">
        <f>COUNTIFS($C35:$X35,$AI35,Results!$T$78:$AO$78,AS$1)/((COUNTIF(Results!$T$78:$AO$78,AS$1)-COUNTIFS($C35:$X35,"N/A",Results!$T$78:$AO$78,AS$1)))</f>
        <v>1</v>
      </c>
      <c r="AT35" s="62">
        <f>COUNTIFS($C35:$X35,$AI35,Results!$T$80:$AO$80,AT$1)/((COUNTIF(Results!$T$80:$AO$80,AT$1)-COUNTIFS($C35:$X35,"N/A",Results!$T$80:$AO$80,AT$1)))</f>
        <v>1</v>
      </c>
      <c r="AU35" s="62">
        <f>COUNTIFS($C35:$X35,$AI35,Results!$T$80:$AO$80,AU$1)/((COUNTIF(Results!$T$80:$AO$80,AU$1)-COUNTIFS($C35:$X35,"N/A",Results!$T$80:$AO$80,AU$1)))</f>
        <v>0.77777777777777779</v>
      </c>
      <c r="AV35" s="62">
        <f>COUNTIFS($C35:$X35,$AI35,Results!$T$80:$AO$80,AV$1)/((COUNTIF(Results!$T$80:$AO$80,AV$1)-COUNTIFS($C35:$X35,"N/A",Results!$T$80:$AO$80,AV$1)))</f>
        <v>1</v>
      </c>
      <c r="AW35" s="68"/>
      <c r="AX35" s="68"/>
      <c r="AY35" s="68"/>
      <c r="AZ35" s="68"/>
      <c r="BA35" s="68"/>
      <c r="BB35" s="68"/>
      <c r="BC35" s="22"/>
    </row>
    <row r="36" spans="1:55" x14ac:dyDescent="0.3">
      <c r="A36" s="22" t="s">
        <v>166</v>
      </c>
      <c r="B36" s="59" t="s">
        <v>167</v>
      </c>
      <c r="C36" s="17" t="str">
        <f>INDEX(Monitoring_eng!$A$1:$AT$74,MATCH($A36,Monitoring_eng!$A:$A,0),MATCH(C$1,Monitoring_eng!$1:$1,0))</f>
        <v>no</v>
      </c>
      <c r="D36" s="17" t="str">
        <f>INDEX(Monitoring_eng!$A$1:$AT$74,MATCH($A36,Monitoring_eng!$A:$A,0),MATCH(D$1,Monitoring_eng!$1:$1,0))</f>
        <v>yes</v>
      </c>
      <c r="E36" s="17" t="str">
        <f>INDEX(Monitoring_eng!$A$1:$AT$74,MATCH($A36,Monitoring_eng!$A:$A,0),MATCH(E$1,Monitoring_eng!$1:$1,0))</f>
        <v>no</v>
      </c>
      <c r="F36" s="17" t="str">
        <f>INDEX(Monitoring_eng!$A$1:$AT$74,MATCH($A36,Monitoring_eng!$A:$A,0),MATCH(F$1,Monitoring_eng!$1:$1,0))</f>
        <v>yes</v>
      </c>
      <c r="G36" s="17" t="str">
        <f>INDEX(Monitoring_eng!$A$1:$AT$74,MATCH($A36,Monitoring_eng!$A:$A,0),MATCH(G$1,Monitoring_eng!$1:$1,0))</f>
        <v>no</v>
      </c>
      <c r="H36" s="17" t="str">
        <f>INDEX(Monitoring_eng!$A$1:$AT$74,MATCH($A36,Monitoring_eng!$A:$A,0),MATCH(H$1,Monitoring_eng!$1:$1,0))</f>
        <v>yes</v>
      </c>
      <c r="I36" s="17" t="str">
        <f>INDEX(Monitoring_eng!$A$1:$AT$74,MATCH($A36,Monitoring_eng!$A:$A,0),MATCH(I$1,Monitoring_eng!$1:$1,0))</f>
        <v>yes</v>
      </c>
      <c r="J36" s="17" t="str">
        <f>INDEX(Monitoring_eng!$A$1:$AT$74,MATCH($A36,Monitoring_eng!$A:$A,0),MATCH(J$1,Monitoring_eng!$1:$1,0))</f>
        <v>yes</v>
      </c>
      <c r="K36" s="17" t="str">
        <f>INDEX(Monitoring_eng!$A$1:$AT$74,MATCH($A36,Monitoring_eng!$A:$A,0),MATCH(K$1,Monitoring_eng!$1:$1,0))</f>
        <v>yes</v>
      </c>
      <c r="L36" s="17" t="str">
        <f>INDEX(Monitoring_eng!$A$1:$AT$74,MATCH($A36,Monitoring_eng!$A:$A,0),MATCH(L$1,Monitoring_eng!$1:$1,0))</f>
        <v>yes</v>
      </c>
      <c r="M36" s="17" t="str">
        <f>INDEX(Monitoring_eng!$A$1:$AT$74,MATCH($A36,Monitoring_eng!$A:$A,0),MATCH(M$1,Monitoring_eng!$1:$1,0))</f>
        <v>yes</v>
      </c>
      <c r="N36" s="17" t="str">
        <f>INDEX(Monitoring_eng!$A$1:$AT$74,MATCH($A36,Monitoring_eng!$A:$A,0),MATCH(N$1,Monitoring_eng!$1:$1,0))</f>
        <v>yes</v>
      </c>
      <c r="O36" s="17" t="str">
        <f>INDEX(Monitoring_eng!$A$1:$AT$74,MATCH($A36,Monitoring_eng!$A:$A,0),MATCH(O$1,Monitoring_eng!$1:$1,0))</f>
        <v>yes</v>
      </c>
      <c r="P36" s="17" t="str">
        <f>INDEX(Monitoring_eng!$A$1:$AT$74,MATCH($A36,Monitoring_eng!$A:$A,0),MATCH(P$1,Monitoring_eng!$1:$1,0))</f>
        <v>yes</v>
      </c>
      <c r="Q36" s="17" t="str">
        <f>INDEX(Monitoring_eng!$A$1:$AT$74,MATCH($A36,Monitoring_eng!$A:$A,0),MATCH(Q$1,Monitoring_eng!$1:$1,0))</f>
        <v>yes</v>
      </c>
      <c r="R36" s="17" t="str">
        <f>INDEX(Monitoring_eng!$A$1:$AT$74,MATCH($A36,Monitoring_eng!$A:$A,0),MATCH(R$1,Monitoring_eng!$1:$1,0))</f>
        <v>yes</v>
      </c>
      <c r="S36" s="17" t="str">
        <f>INDEX(Monitoring_eng!$A$1:$AT$74,MATCH($A36,Monitoring_eng!$A:$A,0),MATCH(S$1,Monitoring_eng!$1:$1,0))</f>
        <v>yes</v>
      </c>
      <c r="T36" s="17" t="str">
        <f>INDEX(Monitoring_eng!$A$1:$AT$74,MATCH($A36,Monitoring_eng!$A:$A,0),MATCH(T$1,Monitoring_eng!$1:$1,0))</f>
        <v>yes</v>
      </c>
      <c r="U36" s="17" t="str">
        <f>INDEX(Monitoring_eng!$A$1:$AT$74,MATCH($A36,Monitoring_eng!$A:$A,0),MATCH(U$1,Monitoring_eng!$1:$1,0))</f>
        <v>yes</v>
      </c>
      <c r="V36" s="17" t="str">
        <f>INDEX(Monitoring_eng!$A$1:$AT$74,MATCH($A36,Monitoring_eng!$A:$A,0),MATCH(V$1,Monitoring_eng!$1:$1,0))</f>
        <v>yes</v>
      </c>
      <c r="W36" s="17" t="str">
        <f>INDEX(Monitoring_eng!$A$1:$AT$74,MATCH($A36,Monitoring_eng!$A:$A,0),MATCH(W$1,Monitoring_eng!$1:$1,0))</f>
        <v>yes</v>
      </c>
      <c r="X36" s="17" t="str">
        <f>INDEX(Monitoring_eng!$A$1:$AT$74,MATCH($A36,Monitoring_eng!$A:$A,0),MATCH(X$1,Monitoring_eng!$1:$1,0))</f>
        <v>yes</v>
      </c>
      <c r="Y36" s="22" t="s">
        <v>49</v>
      </c>
      <c r="Z36" s="22">
        <f t="shared" si="12"/>
        <v>19</v>
      </c>
      <c r="AA36" s="22" t="s">
        <v>48</v>
      </c>
      <c r="AB36" s="22">
        <f t="shared" si="13"/>
        <v>3</v>
      </c>
      <c r="AC36" s="22" t="s">
        <v>95</v>
      </c>
      <c r="AD36" s="22">
        <f t="shared" si="14"/>
        <v>0</v>
      </c>
      <c r="AE36" s="22" t="s">
        <v>385</v>
      </c>
      <c r="AF36" s="22">
        <f t="shared" si="15"/>
        <v>0</v>
      </c>
      <c r="AG36" s="22">
        <f t="shared" si="4"/>
        <v>22</v>
      </c>
      <c r="AH36" s="22">
        <f t="shared" si="5"/>
        <v>22</v>
      </c>
      <c r="AI36" s="22" t="str">
        <f t="shared" si="6"/>
        <v>yes</v>
      </c>
      <c r="AJ36" s="22" t="str">
        <f t="shared" si="7"/>
        <v>no</v>
      </c>
      <c r="AK36" s="22">
        <f t="shared" si="8"/>
        <v>19</v>
      </c>
      <c r="AL36" s="22">
        <f t="shared" si="9"/>
        <v>3</v>
      </c>
      <c r="AM36" s="67">
        <f t="shared" si="10"/>
        <v>0.86363636363636365</v>
      </c>
      <c r="AN36" s="67">
        <f t="shared" si="11"/>
        <v>0.13636363636363635</v>
      </c>
      <c r="AO36" s="62">
        <f>COUNTIFS($C36:$X36,$AI36,Results!$T$78:$AO$78,AO$1)/((COUNTIF(Results!$T$78:$AO$78,AO$1)-COUNTIFS($C36:$X36,"N/A",Results!$T$78:$AO$78,AO$1)))</f>
        <v>0.75</v>
      </c>
      <c r="AP36" s="62">
        <f>COUNTIFS($C36:$X36,$AI36,Results!$T$78:$AO$78,AP$1)/((COUNTIF(Results!$T$78:$AO$78,AP$1)-COUNTIFS($C36:$X36,"N/A",Results!$T$78:$AO$78,AP$1)))</f>
        <v>0.875</v>
      </c>
      <c r="AQ36" s="62">
        <f>COUNTIFS($C36:$X36,$AI36,Results!$T$78:$AO$78,AQ$1)/((COUNTIF(Results!$T$78:$AO$78,AQ$1)-COUNTIFS($C36:$X36,"N/A",Results!$T$78:$AO$78,AQ$1)))</f>
        <v>1</v>
      </c>
      <c r="AR36" s="62">
        <f>COUNTIFS($C36:$X36,$AI36,Results!$T$78:$AO$78,AR$1)/((COUNTIF(Results!$T$78:$AO$78,AR$1)-COUNTIFS($C36:$X36,"N/A",Results!$T$78:$AO$78,AR$1)))</f>
        <v>1</v>
      </c>
      <c r="AS36" s="62">
        <f>COUNTIFS($C36:$X36,$AI36,Results!$T$78:$AO$78,AS$1)/((COUNTIF(Results!$T$78:$AO$78,AS$1)-COUNTIFS($C36:$X36,"N/A",Results!$T$78:$AO$78,AS$1)))</f>
        <v>1</v>
      </c>
      <c r="AT36" s="62">
        <f>COUNTIFS($C36:$X36,$AI36,Results!$T$80:$AO$80,AT$1)/((COUNTIF(Results!$T$80:$AO$80,AT$1)-COUNTIFS($C36:$X36,"N/A",Results!$T$80:$AO$80,AT$1)))</f>
        <v>0.75</v>
      </c>
      <c r="AU36" s="62">
        <f>COUNTIFS($C36:$X36,$AI36,Results!$T$80:$AO$80,AU$1)/((COUNTIF(Results!$T$80:$AO$80,AU$1)-COUNTIFS($C36:$X36,"N/A",Results!$T$80:$AO$80,AU$1)))</f>
        <v>0.77777777777777779</v>
      </c>
      <c r="AV36" s="62">
        <f>COUNTIFS($C36:$X36,$AI36,Results!$T$80:$AO$80,AV$1)/((COUNTIF(Results!$T$80:$AO$80,AV$1)-COUNTIFS($C36:$X36,"N/A",Results!$T$80:$AO$80,AV$1)))</f>
        <v>1</v>
      </c>
      <c r="AW36" s="68"/>
      <c r="AX36" s="68"/>
      <c r="AY36" s="68"/>
      <c r="AZ36" s="68"/>
      <c r="BA36" s="68"/>
      <c r="BB36" s="68"/>
      <c r="BC36" s="22"/>
    </row>
    <row r="37" spans="1:55" x14ac:dyDescent="0.3">
      <c r="A37" s="22" t="s">
        <v>168</v>
      </c>
      <c r="B37" s="59" t="s">
        <v>169</v>
      </c>
      <c r="C37" s="17" t="str">
        <f>INDEX(Monitoring_eng!$A$1:$AT$74,MATCH($A37,Monitoring_eng!$A:$A,0),MATCH(C$1,Monitoring_eng!$1:$1,0))</f>
        <v>yes</v>
      </c>
      <c r="D37" s="17" t="str">
        <f>INDEX(Monitoring_eng!$A$1:$AT$74,MATCH($A37,Monitoring_eng!$A:$A,0),MATCH(D$1,Monitoring_eng!$1:$1,0))</f>
        <v>no</v>
      </c>
      <c r="E37" s="17" t="str">
        <f>INDEX(Monitoring_eng!$A$1:$AT$74,MATCH($A37,Monitoring_eng!$A:$A,0),MATCH(E$1,Monitoring_eng!$1:$1,0))</f>
        <v>no</v>
      </c>
      <c r="F37" s="17" t="str">
        <f>INDEX(Monitoring_eng!$A$1:$AT$74,MATCH($A37,Monitoring_eng!$A:$A,0),MATCH(F$1,Monitoring_eng!$1:$1,0))</f>
        <v>no</v>
      </c>
      <c r="G37" s="17" t="str">
        <f>INDEX(Monitoring_eng!$A$1:$AT$74,MATCH($A37,Monitoring_eng!$A:$A,0),MATCH(G$1,Monitoring_eng!$1:$1,0))</f>
        <v>no</v>
      </c>
      <c r="H37" s="17" t="str">
        <f>INDEX(Monitoring_eng!$A$1:$AT$74,MATCH($A37,Monitoring_eng!$A:$A,0),MATCH(H$1,Monitoring_eng!$1:$1,0))</f>
        <v>yes</v>
      </c>
      <c r="I37" s="17" t="str">
        <f>INDEX(Monitoring_eng!$A$1:$AT$74,MATCH($A37,Monitoring_eng!$A:$A,0),MATCH(I$1,Monitoring_eng!$1:$1,0))</f>
        <v>yes</v>
      </c>
      <c r="J37" s="17" t="str">
        <f>INDEX(Monitoring_eng!$A$1:$AT$74,MATCH($A37,Monitoring_eng!$A:$A,0),MATCH(J$1,Monitoring_eng!$1:$1,0))</f>
        <v>yes</v>
      </c>
      <c r="K37" s="17" t="str">
        <f>INDEX(Monitoring_eng!$A$1:$AT$74,MATCH($A37,Monitoring_eng!$A:$A,0),MATCH(K$1,Monitoring_eng!$1:$1,0))</f>
        <v>yes</v>
      </c>
      <c r="L37" s="17" t="str">
        <f>INDEX(Monitoring_eng!$A$1:$AT$74,MATCH($A37,Monitoring_eng!$A:$A,0),MATCH(L$1,Monitoring_eng!$1:$1,0))</f>
        <v>yes</v>
      </c>
      <c r="M37" s="17" t="str">
        <f>INDEX(Monitoring_eng!$A$1:$AT$74,MATCH($A37,Monitoring_eng!$A:$A,0),MATCH(M$1,Monitoring_eng!$1:$1,0))</f>
        <v>no</v>
      </c>
      <c r="N37" s="17" t="str">
        <f>INDEX(Monitoring_eng!$A$1:$AT$74,MATCH($A37,Monitoring_eng!$A:$A,0),MATCH(N$1,Monitoring_eng!$1:$1,0))</f>
        <v>yes</v>
      </c>
      <c r="O37" s="17" t="str">
        <f>INDEX(Monitoring_eng!$A$1:$AT$74,MATCH($A37,Monitoring_eng!$A:$A,0),MATCH(O$1,Monitoring_eng!$1:$1,0))</f>
        <v>yes</v>
      </c>
      <c r="P37" s="17" t="str">
        <f>INDEX(Monitoring_eng!$A$1:$AT$74,MATCH($A37,Monitoring_eng!$A:$A,0),MATCH(P$1,Monitoring_eng!$1:$1,0))</f>
        <v>yes</v>
      </c>
      <c r="Q37" s="17" t="str">
        <f>INDEX(Monitoring_eng!$A$1:$AT$74,MATCH($A37,Monitoring_eng!$A:$A,0),MATCH(Q$1,Monitoring_eng!$1:$1,0))</f>
        <v>yes</v>
      </c>
      <c r="R37" s="17" t="str">
        <f>INDEX(Monitoring_eng!$A$1:$AT$74,MATCH($A37,Monitoring_eng!$A:$A,0),MATCH(R$1,Monitoring_eng!$1:$1,0))</f>
        <v>yes</v>
      </c>
      <c r="S37" s="17" t="str">
        <f>INDEX(Monitoring_eng!$A$1:$AT$74,MATCH($A37,Monitoring_eng!$A:$A,0),MATCH(S$1,Monitoring_eng!$1:$1,0))</f>
        <v>no</v>
      </c>
      <c r="T37" s="17" t="str">
        <f>INDEX(Monitoring_eng!$A$1:$AT$74,MATCH($A37,Monitoring_eng!$A:$A,0),MATCH(T$1,Monitoring_eng!$1:$1,0))</f>
        <v>yes</v>
      </c>
      <c r="U37" s="17" t="str">
        <f>INDEX(Monitoring_eng!$A$1:$AT$74,MATCH($A37,Monitoring_eng!$A:$A,0),MATCH(U$1,Monitoring_eng!$1:$1,0))</f>
        <v>yes</v>
      </c>
      <c r="V37" s="17" t="str">
        <f>INDEX(Monitoring_eng!$A$1:$AT$74,MATCH($A37,Monitoring_eng!$A:$A,0),MATCH(V$1,Monitoring_eng!$1:$1,0))</f>
        <v>yes</v>
      </c>
      <c r="W37" s="17" t="str">
        <f>INDEX(Monitoring_eng!$A$1:$AT$74,MATCH($A37,Monitoring_eng!$A:$A,0),MATCH(W$1,Monitoring_eng!$1:$1,0))</f>
        <v>yes</v>
      </c>
      <c r="X37" s="17" t="str">
        <f>INDEX(Monitoring_eng!$A$1:$AT$74,MATCH($A37,Monitoring_eng!$A:$A,0),MATCH(X$1,Monitoring_eng!$1:$1,0))</f>
        <v>yes</v>
      </c>
      <c r="Y37" s="22" t="s">
        <v>49</v>
      </c>
      <c r="Z37" s="22">
        <f t="shared" si="12"/>
        <v>16</v>
      </c>
      <c r="AA37" s="22" t="s">
        <v>48</v>
      </c>
      <c r="AB37" s="22">
        <f t="shared" si="13"/>
        <v>6</v>
      </c>
      <c r="AC37" s="22" t="s">
        <v>95</v>
      </c>
      <c r="AD37" s="22">
        <f t="shared" si="14"/>
        <v>0</v>
      </c>
      <c r="AE37" s="22" t="s">
        <v>385</v>
      </c>
      <c r="AF37" s="22">
        <f t="shared" si="15"/>
        <v>0</v>
      </c>
      <c r="AG37" s="22">
        <f t="shared" si="4"/>
        <v>22</v>
      </c>
      <c r="AH37" s="22">
        <f t="shared" si="5"/>
        <v>22</v>
      </c>
      <c r="AI37" s="22" t="str">
        <f t="shared" si="6"/>
        <v>yes</v>
      </c>
      <c r="AJ37" s="22" t="str">
        <f t="shared" si="7"/>
        <v>no</v>
      </c>
      <c r="AK37" s="22">
        <f t="shared" si="8"/>
        <v>16</v>
      </c>
      <c r="AL37" s="22">
        <f t="shared" si="9"/>
        <v>6</v>
      </c>
      <c r="AM37" s="67">
        <f t="shared" si="10"/>
        <v>0.72727272727272729</v>
      </c>
      <c r="AN37" s="67">
        <f t="shared" si="11"/>
        <v>0.27272727272727271</v>
      </c>
      <c r="AO37" s="62">
        <f>COUNTIFS($C37:$X37,$AI37,Results!$T$78:$AO$78,AO$1)/((COUNTIF(Results!$T$78:$AO$78,AO$1)-COUNTIFS($C37:$X37,"N/A",Results!$T$78:$AO$78,AO$1)))</f>
        <v>0.75</v>
      </c>
      <c r="AP37" s="62">
        <f>COUNTIFS($C37:$X37,$AI37,Results!$T$78:$AO$78,AP$1)/((COUNTIF(Results!$T$78:$AO$78,AP$1)-COUNTIFS($C37:$X37,"N/A",Results!$T$78:$AO$78,AP$1)))</f>
        <v>0.75</v>
      </c>
      <c r="AQ37" s="62">
        <f>COUNTIFS($C37:$X37,$AI37,Results!$T$78:$AO$78,AQ$1)/((COUNTIF(Results!$T$78:$AO$78,AQ$1)-COUNTIFS($C37:$X37,"N/A",Results!$T$78:$AO$78,AQ$1)))</f>
        <v>0</v>
      </c>
      <c r="AR37" s="62">
        <f>COUNTIFS($C37:$X37,$AI37,Results!$T$78:$AO$78,AR$1)/((COUNTIF(Results!$T$78:$AO$78,AR$1)-COUNTIFS($C37:$X37,"N/A",Results!$T$78:$AO$78,AR$1)))</f>
        <v>0.66666666666666663</v>
      </c>
      <c r="AS37" s="62">
        <f>COUNTIFS($C37:$X37,$AI37,Results!$T$78:$AO$78,AS$1)/((COUNTIF(Results!$T$78:$AO$78,AS$1)-COUNTIFS($C37:$X37,"N/A",Results!$T$78:$AO$78,AS$1)))</f>
        <v>1</v>
      </c>
      <c r="AT37" s="62">
        <f>COUNTIFS($C37:$X37,$AI37,Results!$T$80:$AO$80,AT$1)/((COUNTIF(Results!$T$80:$AO$80,AT$1)-COUNTIFS($C37:$X37,"N/A",Results!$T$80:$AO$80,AT$1)))</f>
        <v>0.5</v>
      </c>
      <c r="AU37" s="62">
        <f>COUNTIFS($C37:$X37,$AI37,Results!$T$80:$AO$80,AU$1)/((COUNTIF(Results!$T$80:$AO$80,AU$1)-COUNTIFS($C37:$X37,"N/A",Results!$T$80:$AO$80,AU$1)))</f>
        <v>0.77777777777777779</v>
      </c>
      <c r="AV37" s="62">
        <f>COUNTIFS($C37:$X37,$AI37,Results!$T$80:$AO$80,AV$1)/((COUNTIF(Results!$T$80:$AO$80,AV$1)-COUNTIFS($C37:$X37,"N/A",Results!$T$80:$AO$80,AV$1)))</f>
        <v>0.77777777777777779</v>
      </c>
      <c r="AW37" s="68"/>
      <c r="AX37" s="68"/>
      <c r="AY37" s="68"/>
      <c r="AZ37" s="68"/>
      <c r="BA37" s="68"/>
      <c r="BB37" s="68"/>
      <c r="BC37" s="22"/>
    </row>
    <row r="38" spans="1:55" x14ac:dyDescent="0.3">
      <c r="A38" s="22" t="s">
        <v>170</v>
      </c>
      <c r="B38" s="59" t="s">
        <v>171</v>
      </c>
      <c r="C38" s="17" t="str">
        <f>INDEX(Monitoring_eng!$A$1:$AT$74,MATCH($A38,Monitoring_eng!$A:$A,0),MATCH(C$1,Monitoring_eng!$1:$1,0))</f>
        <v>yes</v>
      </c>
      <c r="D38" s="17" t="str">
        <f>INDEX(Monitoring_eng!$A$1:$AT$74,MATCH($A38,Monitoring_eng!$A:$A,0),MATCH(D$1,Monitoring_eng!$1:$1,0))</f>
        <v>yes</v>
      </c>
      <c r="E38" s="17" t="str">
        <f>INDEX(Monitoring_eng!$A$1:$AT$74,MATCH($A38,Monitoring_eng!$A:$A,0),MATCH(E$1,Monitoring_eng!$1:$1,0))</f>
        <v>no</v>
      </c>
      <c r="F38" s="17" t="str">
        <f>INDEX(Monitoring_eng!$A$1:$AT$74,MATCH($A38,Monitoring_eng!$A:$A,0),MATCH(F$1,Monitoring_eng!$1:$1,0))</f>
        <v>yes</v>
      </c>
      <c r="G38" s="17" t="str">
        <f>INDEX(Monitoring_eng!$A$1:$AT$74,MATCH($A38,Monitoring_eng!$A:$A,0),MATCH(G$1,Monitoring_eng!$1:$1,0))</f>
        <v>no</v>
      </c>
      <c r="H38" s="17" t="str">
        <f>INDEX(Monitoring_eng!$A$1:$AT$74,MATCH($A38,Monitoring_eng!$A:$A,0),MATCH(H$1,Monitoring_eng!$1:$1,0))</f>
        <v>yes</v>
      </c>
      <c r="I38" s="17" t="str">
        <f>INDEX(Monitoring_eng!$A$1:$AT$74,MATCH($A38,Monitoring_eng!$A:$A,0),MATCH(I$1,Monitoring_eng!$1:$1,0))</f>
        <v>yes</v>
      </c>
      <c r="J38" s="17" t="str">
        <f>INDEX(Monitoring_eng!$A$1:$AT$74,MATCH($A38,Monitoring_eng!$A:$A,0),MATCH(J$1,Monitoring_eng!$1:$1,0))</f>
        <v>yes</v>
      </c>
      <c r="K38" s="17" t="str">
        <f>INDEX(Monitoring_eng!$A$1:$AT$74,MATCH($A38,Monitoring_eng!$A:$A,0),MATCH(K$1,Monitoring_eng!$1:$1,0))</f>
        <v>yes</v>
      </c>
      <c r="L38" s="17" t="str">
        <f>INDEX(Monitoring_eng!$A$1:$AT$74,MATCH($A38,Monitoring_eng!$A:$A,0),MATCH(L$1,Monitoring_eng!$1:$1,0))</f>
        <v>no</v>
      </c>
      <c r="M38" s="17" t="str">
        <f>INDEX(Monitoring_eng!$A$1:$AT$74,MATCH($A38,Monitoring_eng!$A:$A,0),MATCH(M$1,Monitoring_eng!$1:$1,0))</f>
        <v>yes</v>
      </c>
      <c r="N38" s="17" t="str">
        <f>INDEX(Monitoring_eng!$A$1:$AT$74,MATCH($A38,Monitoring_eng!$A:$A,0),MATCH(N$1,Monitoring_eng!$1:$1,0))</f>
        <v>yes</v>
      </c>
      <c r="O38" s="17" t="str">
        <f>INDEX(Monitoring_eng!$A$1:$AT$74,MATCH($A38,Monitoring_eng!$A:$A,0),MATCH(O$1,Monitoring_eng!$1:$1,0))</f>
        <v>no</v>
      </c>
      <c r="P38" s="17" t="str">
        <f>INDEX(Monitoring_eng!$A$1:$AT$74,MATCH($A38,Monitoring_eng!$A:$A,0),MATCH(P$1,Monitoring_eng!$1:$1,0))</f>
        <v>yes</v>
      </c>
      <c r="Q38" s="17" t="str">
        <f>INDEX(Monitoring_eng!$A$1:$AT$74,MATCH($A38,Monitoring_eng!$A:$A,0),MATCH(Q$1,Monitoring_eng!$1:$1,0))</f>
        <v>yes</v>
      </c>
      <c r="R38" s="17" t="str">
        <f>INDEX(Monitoring_eng!$A$1:$AT$74,MATCH($A38,Monitoring_eng!$A:$A,0),MATCH(R$1,Monitoring_eng!$1:$1,0))</f>
        <v>yes</v>
      </c>
      <c r="S38" s="17" t="str">
        <f>INDEX(Monitoring_eng!$A$1:$AT$74,MATCH($A38,Monitoring_eng!$A:$A,0),MATCH(S$1,Monitoring_eng!$1:$1,0))</f>
        <v>no</v>
      </c>
      <c r="T38" s="17" t="str">
        <f>INDEX(Monitoring_eng!$A$1:$AT$74,MATCH($A38,Monitoring_eng!$A:$A,0),MATCH(T$1,Monitoring_eng!$1:$1,0))</f>
        <v>no</v>
      </c>
      <c r="U38" s="17" t="str">
        <f>INDEX(Monitoring_eng!$A$1:$AT$74,MATCH($A38,Monitoring_eng!$A:$A,0),MATCH(U$1,Monitoring_eng!$1:$1,0))</f>
        <v>yes</v>
      </c>
      <c r="V38" s="17" t="str">
        <f>INDEX(Monitoring_eng!$A$1:$AT$74,MATCH($A38,Monitoring_eng!$A:$A,0),MATCH(V$1,Monitoring_eng!$1:$1,0))</f>
        <v>yes</v>
      </c>
      <c r="W38" s="17" t="str">
        <f>INDEX(Monitoring_eng!$A$1:$AT$74,MATCH($A38,Monitoring_eng!$A:$A,0),MATCH(W$1,Monitoring_eng!$1:$1,0))</f>
        <v>yes</v>
      </c>
      <c r="X38" s="17" t="str">
        <f>INDEX(Monitoring_eng!$A$1:$AT$74,MATCH($A38,Monitoring_eng!$A:$A,0),MATCH(X$1,Monitoring_eng!$1:$1,0))</f>
        <v>yes</v>
      </c>
      <c r="Y38" s="22" t="s">
        <v>49</v>
      </c>
      <c r="Z38" s="22">
        <f t="shared" si="12"/>
        <v>16</v>
      </c>
      <c r="AA38" s="22" t="s">
        <v>48</v>
      </c>
      <c r="AB38" s="22">
        <f t="shared" si="13"/>
        <v>6</v>
      </c>
      <c r="AC38" s="22" t="s">
        <v>95</v>
      </c>
      <c r="AD38" s="22">
        <f t="shared" si="14"/>
        <v>0</v>
      </c>
      <c r="AE38" s="22" t="s">
        <v>385</v>
      </c>
      <c r="AF38" s="22">
        <f t="shared" si="15"/>
        <v>0</v>
      </c>
      <c r="AG38" s="22">
        <f t="shared" si="4"/>
        <v>22</v>
      </c>
      <c r="AH38" s="22">
        <f t="shared" si="5"/>
        <v>22</v>
      </c>
      <c r="AI38" s="22" t="str">
        <f t="shared" si="6"/>
        <v>yes</v>
      </c>
      <c r="AJ38" s="22" t="str">
        <f t="shared" si="7"/>
        <v>no</v>
      </c>
      <c r="AK38" s="22">
        <f t="shared" si="8"/>
        <v>16</v>
      </c>
      <c r="AL38" s="22">
        <f t="shared" si="9"/>
        <v>6</v>
      </c>
      <c r="AM38" s="67">
        <f t="shared" si="10"/>
        <v>0.72727272727272729</v>
      </c>
      <c r="AN38" s="67">
        <f t="shared" si="11"/>
        <v>0.27272727272727271</v>
      </c>
      <c r="AO38" s="62">
        <f>COUNTIFS($C38:$X38,$AI38,Results!$T$78:$AO$78,AO$1)/((COUNTIF(Results!$T$78:$AO$78,AO$1)-COUNTIFS($C38:$X38,"N/A",Results!$T$78:$AO$78,AO$1)))</f>
        <v>0.75</v>
      </c>
      <c r="AP38" s="62">
        <f>COUNTIFS($C38:$X38,$AI38,Results!$T$78:$AO$78,AP$1)/((COUNTIF(Results!$T$78:$AO$78,AP$1)-COUNTIFS($C38:$X38,"N/A",Results!$T$78:$AO$78,AP$1)))</f>
        <v>0.75</v>
      </c>
      <c r="AQ38" s="62">
        <f>COUNTIFS($C38:$X38,$AI38,Results!$T$78:$AO$78,AQ$1)/((COUNTIF(Results!$T$78:$AO$78,AQ$1)-COUNTIFS($C38:$X38,"N/A",Results!$T$78:$AO$78,AQ$1)))</f>
        <v>0</v>
      </c>
      <c r="AR38" s="62">
        <f>COUNTIFS($C38:$X38,$AI38,Results!$T$78:$AO$78,AR$1)/((COUNTIF(Results!$T$78:$AO$78,AR$1)-COUNTIFS($C38:$X38,"N/A",Results!$T$78:$AO$78,AR$1)))</f>
        <v>0.66666666666666663</v>
      </c>
      <c r="AS38" s="62">
        <f>COUNTIFS($C38:$X38,$AI38,Results!$T$78:$AO$78,AS$1)/((COUNTIF(Results!$T$78:$AO$78,AS$1)-COUNTIFS($C38:$X38,"N/A",Results!$T$78:$AO$78,AS$1)))</f>
        <v>1</v>
      </c>
      <c r="AT38" s="62">
        <f>COUNTIFS($C38:$X38,$AI38,Results!$T$80:$AO$80,AT$1)/((COUNTIF(Results!$T$80:$AO$80,AT$1)-COUNTIFS($C38:$X38,"N/A",Results!$T$80:$AO$80,AT$1)))</f>
        <v>0.25</v>
      </c>
      <c r="AU38" s="62">
        <f>COUNTIFS($C38:$X38,$AI38,Results!$T$80:$AO$80,AU$1)/((COUNTIF(Results!$T$80:$AO$80,AU$1)-COUNTIFS($C38:$X38,"N/A",Results!$T$80:$AO$80,AU$1)))</f>
        <v>0.77777777777777779</v>
      </c>
      <c r="AV38" s="62">
        <f>COUNTIFS($C38:$X38,$AI38,Results!$T$80:$AO$80,AV$1)/((COUNTIF(Results!$T$80:$AO$80,AV$1)-COUNTIFS($C38:$X38,"N/A",Results!$T$80:$AO$80,AV$1)))</f>
        <v>0.88888888888888884</v>
      </c>
      <c r="AW38" s="68"/>
      <c r="AX38" s="68"/>
      <c r="AY38" s="68"/>
      <c r="AZ38" s="68"/>
      <c r="BA38" s="68"/>
      <c r="BB38" s="68"/>
      <c r="BC38" s="22"/>
    </row>
    <row r="39" spans="1:55" x14ac:dyDescent="0.3">
      <c r="A39" s="22" t="s">
        <v>173</v>
      </c>
      <c r="B39" s="26" t="s">
        <v>174</v>
      </c>
      <c r="C39" s="17" t="str">
        <f>INDEX(Monitoring_eng!$A$1:$AT$74,MATCH($A39,Monitoring_eng!$A:$A,0),MATCH(C$1,Monitoring_eng!$1:$1,0))</f>
        <v>yes</v>
      </c>
      <c r="D39" s="17" t="str">
        <f>INDEX(Monitoring_eng!$A$1:$AT$74,MATCH($A39,Monitoring_eng!$A:$A,0),MATCH(D$1,Monitoring_eng!$1:$1,0))</f>
        <v>yes</v>
      </c>
      <c r="E39" s="17" t="str">
        <f>INDEX(Monitoring_eng!$A$1:$AT$74,MATCH($A39,Monitoring_eng!$A:$A,0),MATCH(E$1,Monitoring_eng!$1:$1,0))</f>
        <v>no</v>
      </c>
      <c r="F39" s="17" t="str">
        <f>INDEX(Monitoring_eng!$A$1:$AT$74,MATCH($A39,Monitoring_eng!$A:$A,0),MATCH(F$1,Monitoring_eng!$1:$1,0))</f>
        <v>no</v>
      </c>
      <c r="G39" s="17" t="str">
        <f>INDEX(Monitoring_eng!$A$1:$AT$74,MATCH($A39,Monitoring_eng!$A:$A,0),MATCH(G$1,Monitoring_eng!$1:$1,0))</f>
        <v>no</v>
      </c>
      <c r="H39" s="17" t="str">
        <f>INDEX(Monitoring_eng!$A$1:$AT$74,MATCH($A39,Monitoring_eng!$A:$A,0),MATCH(H$1,Monitoring_eng!$1:$1,0))</f>
        <v>yes</v>
      </c>
      <c r="I39" s="17" t="str">
        <f>INDEX(Monitoring_eng!$A$1:$AT$74,MATCH($A39,Monitoring_eng!$A:$A,0),MATCH(I$1,Monitoring_eng!$1:$1,0))</f>
        <v>yes</v>
      </c>
      <c r="J39" s="17" t="str">
        <f>INDEX(Monitoring_eng!$A$1:$AT$74,MATCH($A39,Monitoring_eng!$A:$A,0),MATCH(J$1,Monitoring_eng!$1:$1,0))</f>
        <v>yes</v>
      </c>
      <c r="K39" s="17" t="str">
        <f>INDEX(Monitoring_eng!$A$1:$AT$74,MATCH($A39,Monitoring_eng!$A:$A,0),MATCH(K$1,Monitoring_eng!$1:$1,0))</f>
        <v>yes</v>
      </c>
      <c r="L39" s="17" t="str">
        <f>INDEX(Monitoring_eng!$A$1:$AT$74,MATCH($A39,Monitoring_eng!$A:$A,0),MATCH(L$1,Monitoring_eng!$1:$1,0))</f>
        <v>yes</v>
      </c>
      <c r="M39" s="17" t="str">
        <f>INDEX(Monitoring_eng!$A$1:$AT$74,MATCH($A39,Monitoring_eng!$A:$A,0),MATCH(M$1,Monitoring_eng!$1:$1,0))</f>
        <v>yes</v>
      </c>
      <c r="N39" s="17" t="str">
        <f>INDEX(Monitoring_eng!$A$1:$AT$74,MATCH($A39,Monitoring_eng!$A:$A,0),MATCH(N$1,Monitoring_eng!$1:$1,0))</f>
        <v>yes</v>
      </c>
      <c r="O39" s="17" t="str">
        <f>INDEX(Monitoring_eng!$A$1:$AT$74,MATCH($A39,Monitoring_eng!$A:$A,0),MATCH(O$1,Monitoring_eng!$1:$1,0))</f>
        <v>yes</v>
      </c>
      <c r="P39" s="17" t="str">
        <f>INDEX(Monitoring_eng!$A$1:$AT$74,MATCH($A39,Monitoring_eng!$A:$A,0),MATCH(P$1,Monitoring_eng!$1:$1,0))</f>
        <v>yes</v>
      </c>
      <c r="Q39" s="17" t="str">
        <f>INDEX(Monitoring_eng!$A$1:$AT$74,MATCH($A39,Monitoring_eng!$A:$A,0),MATCH(Q$1,Monitoring_eng!$1:$1,0))</f>
        <v>yes</v>
      </c>
      <c r="R39" s="17" t="str">
        <f>INDEX(Monitoring_eng!$A$1:$AT$74,MATCH($A39,Monitoring_eng!$A:$A,0),MATCH(R$1,Monitoring_eng!$1:$1,0))</f>
        <v>yes</v>
      </c>
      <c r="S39" s="17" t="str">
        <f>INDEX(Monitoring_eng!$A$1:$AT$74,MATCH($A39,Monitoring_eng!$A:$A,0),MATCH(S$1,Monitoring_eng!$1:$1,0))</f>
        <v>yes</v>
      </c>
      <c r="T39" s="17" t="str">
        <f>INDEX(Monitoring_eng!$A$1:$AT$74,MATCH($A39,Monitoring_eng!$A:$A,0),MATCH(T$1,Monitoring_eng!$1:$1,0))</f>
        <v>yes</v>
      </c>
      <c r="U39" s="17" t="str">
        <f>INDEX(Monitoring_eng!$A$1:$AT$74,MATCH($A39,Monitoring_eng!$A:$A,0),MATCH(U$1,Monitoring_eng!$1:$1,0))</f>
        <v>yes</v>
      </c>
      <c r="V39" s="17" t="str">
        <f>INDEX(Monitoring_eng!$A$1:$AT$74,MATCH($A39,Monitoring_eng!$A:$A,0),MATCH(V$1,Monitoring_eng!$1:$1,0))</f>
        <v>no</v>
      </c>
      <c r="W39" s="17" t="str">
        <f>INDEX(Monitoring_eng!$A$1:$AT$74,MATCH($A39,Monitoring_eng!$A:$A,0),MATCH(W$1,Monitoring_eng!$1:$1,0))</f>
        <v>yes</v>
      </c>
      <c r="X39" s="17" t="str">
        <f>INDEX(Monitoring_eng!$A$1:$AT$74,MATCH($A39,Monitoring_eng!$A:$A,0),MATCH(X$1,Monitoring_eng!$1:$1,0))</f>
        <v>yes</v>
      </c>
      <c r="Y39" s="22" t="s">
        <v>49</v>
      </c>
      <c r="Z39" s="22">
        <f t="shared" si="12"/>
        <v>18</v>
      </c>
      <c r="AA39" s="22" t="s">
        <v>48</v>
      </c>
      <c r="AB39" s="22">
        <f t="shared" si="13"/>
        <v>4</v>
      </c>
      <c r="AC39" s="22" t="s">
        <v>95</v>
      </c>
      <c r="AD39" s="22">
        <f t="shared" si="14"/>
        <v>0</v>
      </c>
      <c r="AE39" s="22" t="s">
        <v>385</v>
      </c>
      <c r="AF39" s="22">
        <f t="shared" si="15"/>
        <v>0</v>
      </c>
      <c r="AG39" s="22">
        <f t="shared" si="4"/>
        <v>22</v>
      </c>
      <c r="AH39" s="22">
        <f t="shared" si="5"/>
        <v>22</v>
      </c>
      <c r="AI39" s="22" t="str">
        <f t="shared" si="6"/>
        <v>yes</v>
      </c>
      <c r="AJ39" s="22" t="str">
        <f t="shared" si="7"/>
        <v>no</v>
      </c>
      <c r="AK39" s="22">
        <f t="shared" si="8"/>
        <v>18</v>
      </c>
      <c r="AL39" s="22">
        <f t="shared" si="9"/>
        <v>4</v>
      </c>
      <c r="AM39" s="67">
        <f t="shared" si="10"/>
        <v>0.81818181818181823</v>
      </c>
      <c r="AN39" s="67">
        <f t="shared" si="11"/>
        <v>0.18181818181818182</v>
      </c>
      <c r="AO39" s="62">
        <f>COUNTIFS($C39:$X39,$AI39,Results!$T$78:$AO$78,AO$1)/((COUNTIF(Results!$T$78:$AO$78,AO$1)-COUNTIFS($C39:$X39,"N/A",Results!$T$78:$AO$78,AO$1)))</f>
        <v>0.625</v>
      </c>
      <c r="AP39" s="62">
        <f>COUNTIFS($C39:$X39,$AI39,Results!$T$78:$AO$78,AP$1)/((COUNTIF(Results!$T$78:$AO$78,AP$1)-COUNTIFS($C39:$X39,"N/A",Results!$T$78:$AO$78,AP$1)))</f>
        <v>0.875</v>
      </c>
      <c r="AQ39" s="62">
        <f>COUNTIFS($C39:$X39,$AI39,Results!$T$78:$AO$78,AQ$1)/((COUNTIF(Results!$T$78:$AO$78,AQ$1)-COUNTIFS($C39:$X39,"N/A",Results!$T$78:$AO$78,AQ$1)))</f>
        <v>1</v>
      </c>
      <c r="AR39" s="62">
        <f>COUNTIFS($C39:$X39,$AI39,Results!$T$78:$AO$78,AR$1)/((COUNTIF(Results!$T$78:$AO$78,AR$1)-COUNTIFS($C39:$X39,"N/A",Results!$T$78:$AO$78,AR$1)))</f>
        <v>1</v>
      </c>
      <c r="AS39" s="62">
        <f>COUNTIFS($C39:$X39,$AI39,Results!$T$78:$AO$78,AS$1)/((COUNTIF(Results!$T$78:$AO$78,AS$1)-COUNTIFS($C39:$X39,"N/A",Results!$T$78:$AO$78,AS$1)))</f>
        <v>1</v>
      </c>
      <c r="AT39" s="62">
        <f>COUNTIFS($C39:$X39,$AI39,Results!$T$80:$AO$80,AT$1)/((COUNTIF(Results!$T$80:$AO$80,AT$1)-COUNTIFS($C39:$X39,"N/A",Results!$T$80:$AO$80,AT$1)))</f>
        <v>0.75</v>
      </c>
      <c r="AU39" s="62">
        <f>COUNTIFS($C39:$X39,$AI39,Results!$T$80:$AO$80,AU$1)/((COUNTIF(Results!$T$80:$AO$80,AU$1)-COUNTIFS($C39:$X39,"N/A",Results!$T$80:$AO$80,AU$1)))</f>
        <v>0.66666666666666663</v>
      </c>
      <c r="AV39" s="62">
        <f>COUNTIFS($C39:$X39,$AI39,Results!$T$80:$AO$80,AV$1)/((COUNTIF(Results!$T$80:$AO$80,AV$1)-COUNTIFS($C39:$X39,"N/A",Results!$T$80:$AO$80,AV$1)))</f>
        <v>1</v>
      </c>
      <c r="AW39" s="68"/>
      <c r="AX39" s="68"/>
      <c r="AY39" s="68"/>
      <c r="AZ39" s="68"/>
      <c r="BA39" s="68"/>
      <c r="BB39" s="68"/>
      <c r="BC39" s="22"/>
    </row>
    <row r="40" spans="1:55" x14ac:dyDescent="0.3">
      <c r="A40" s="22" t="s">
        <v>176</v>
      </c>
      <c r="B40" s="26" t="s">
        <v>177</v>
      </c>
      <c r="C40" s="17" t="str">
        <f>INDEX(Monitoring_eng!$A$1:$AT$74,MATCH($A40,Monitoring_eng!$A:$A,0),MATCH(C$1,Monitoring_eng!$1:$1,0))</f>
        <v>yes</v>
      </c>
      <c r="D40" s="17" t="str">
        <f>INDEX(Monitoring_eng!$A$1:$AT$74,MATCH($A40,Monitoring_eng!$A:$A,0),MATCH(D$1,Monitoring_eng!$1:$1,0))</f>
        <v>no</v>
      </c>
      <c r="E40" s="17" t="str">
        <f>INDEX(Monitoring_eng!$A$1:$AT$74,MATCH($A40,Monitoring_eng!$A:$A,0),MATCH(E$1,Monitoring_eng!$1:$1,0))</f>
        <v>no</v>
      </c>
      <c r="F40" s="17" t="str">
        <f>INDEX(Monitoring_eng!$A$1:$AT$74,MATCH($A40,Monitoring_eng!$A:$A,0),MATCH(F$1,Monitoring_eng!$1:$1,0))</f>
        <v>no</v>
      </c>
      <c r="G40" s="17" t="str">
        <f>INDEX(Monitoring_eng!$A$1:$AT$74,MATCH($A40,Monitoring_eng!$A:$A,0),MATCH(G$1,Monitoring_eng!$1:$1,0))</f>
        <v>no</v>
      </c>
      <c r="H40" s="17" t="str">
        <f>INDEX(Monitoring_eng!$A$1:$AT$74,MATCH($A40,Monitoring_eng!$A:$A,0),MATCH(H$1,Monitoring_eng!$1:$1,0))</f>
        <v>yes</v>
      </c>
      <c r="I40" s="17" t="str">
        <f>INDEX(Monitoring_eng!$A$1:$AT$74,MATCH($A40,Monitoring_eng!$A:$A,0),MATCH(I$1,Monitoring_eng!$1:$1,0))</f>
        <v>yes</v>
      </c>
      <c r="J40" s="17" t="str">
        <f>INDEX(Monitoring_eng!$A$1:$AT$74,MATCH($A40,Monitoring_eng!$A:$A,0),MATCH(J$1,Monitoring_eng!$1:$1,0))</f>
        <v>yes</v>
      </c>
      <c r="K40" s="17" t="str">
        <f>INDEX(Monitoring_eng!$A$1:$AT$74,MATCH($A40,Monitoring_eng!$A:$A,0),MATCH(K$1,Monitoring_eng!$1:$1,0))</f>
        <v>yes</v>
      </c>
      <c r="L40" s="17" t="str">
        <f>INDEX(Monitoring_eng!$A$1:$AT$74,MATCH($A40,Monitoring_eng!$A:$A,0),MATCH(L$1,Monitoring_eng!$1:$1,0))</f>
        <v>no</v>
      </c>
      <c r="M40" s="17" t="str">
        <f>INDEX(Monitoring_eng!$A$1:$AT$74,MATCH($A40,Monitoring_eng!$A:$A,0),MATCH(M$1,Monitoring_eng!$1:$1,0))</f>
        <v>yes</v>
      </c>
      <c r="N40" s="17" t="str">
        <f>INDEX(Monitoring_eng!$A$1:$AT$74,MATCH($A40,Monitoring_eng!$A:$A,0),MATCH(N$1,Monitoring_eng!$1:$1,0))</f>
        <v>yes</v>
      </c>
      <c r="O40" s="17" t="str">
        <f>INDEX(Monitoring_eng!$A$1:$AT$74,MATCH($A40,Monitoring_eng!$A:$A,0),MATCH(O$1,Monitoring_eng!$1:$1,0))</f>
        <v>yes</v>
      </c>
      <c r="P40" s="17" t="str">
        <f>INDEX(Monitoring_eng!$A$1:$AT$74,MATCH($A40,Monitoring_eng!$A:$A,0),MATCH(P$1,Monitoring_eng!$1:$1,0))</f>
        <v>yes</v>
      </c>
      <c r="Q40" s="17" t="str">
        <f>INDEX(Monitoring_eng!$A$1:$AT$74,MATCH($A40,Monitoring_eng!$A:$A,0),MATCH(Q$1,Monitoring_eng!$1:$1,0))</f>
        <v>yes</v>
      </c>
      <c r="R40" s="17" t="str">
        <f>INDEX(Monitoring_eng!$A$1:$AT$74,MATCH($A40,Monitoring_eng!$A:$A,0),MATCH(R$1,Monitoring_eng!$1:$1,0))</f>
        <v>yes</v>
      </c>
      <c r="S40" s="17" t="str">
        <f>INDEX(Monitoring_eng!$A$1:$AT$74,MATCH($A40,Monitoring_eng!$A:$A,0),MATCH(S$1,Monitoring_eng!$1:$1,0))</f>
        <v>no</v>
      </c>
      <c r="T40" s="17" t="str">
        <f>INDEX(Monitoring_eng!$A$1:$AT$74,MATCH($A40,Monitoring_eng!$A:$A,0),MATCH(T$1,Monitoring_eng!$1:$1,0))</f>
        <v>yes</v>
      </c>
      <c r="U40" s="17" t="str">
        <f>INDEX(Monitoring_eng!$A$1:$AT$74,MATCH($A40,Monitoring_eng!$A:$A,0),MATCH(U$1,Monitoring_eng!$1:$1,0))</f>
        <v>yes</v>
      </c>
      <c r="V40" s="17" t="str">
        <f>INDEX(Monitoring_eng!$A$1:$AT$74,MATCH($A40,Monitoring_eng!$A:$A,0),MATCH(V$1,Monitoring_eng!$1:$1,0))</f>
        <v>no</v>
      </c>
      <c r="W40" s="17" t="str">
        <f>INDEX(Monitoring_eng!$A$1:$AT$74,MATCH($A40,Monitoring_eng!$A:$A,0),MATCH(W$1,Monitoring_eng!$1:$1,0))</f>
        <v>yes</v>
      </c>
      <c r="X40" s="17" t="str">
        <f>INDEX(Monitoring_eng!$A$1:$AT$74,MATCH($A40,Monitoring_eng!$A:$A,0),MATCH(X$1,Monitoring_eng!$1:$1,0))</f>
        <v>yes</v>
      </c>
      <c r="Y40" s="22" t="s">
        <v>49</v>
      </c>
      <c r="Z40" s="22">
        <f t="shared" si="12"/>
        <v>15</v>
      </c>
      <c r="AA40" s="22" t="s">
        <v>48</v>
      </c>
      <c r="AB40" s="22">
        <f t="shared" si="13"/>
        <v>7</v>
      </c>
      <c r="AC40" s="22" t="s">
        <v>95</v>
      </c>
      <c r="AD40" s="22">
        <f t="shared" si="14"/>
        <v>0</v>
      </c>
      <c r="AE40" s="22" t="s">
        <v>385</v>
      </c>
      <c r="AF40" s="22">
        <f t="shared" si="15"/>
        <v>0</v>
      </c>
      <c r="AG40" s="22">
        <f t="shared" si="4"/>
        <v>22</v>
      </c>
      <c r="AH40" s="22">
        <f t="shared" si="5"/>
        <v>22</v>
      </c>
      <c r="AI40" s="22" t="str">
        <f t="shared" si="6"/>
        <v>yes</v>
      </c>
      <c r="AJ40" s="22" t="str">
        <f t="shared" si="7"/>
        <v>no</v>
      </c>
      <c r="AK40" s="22">
        <f t="shared" si="8"/>
        <v>15</v>
      </c>
      <c r="AL40" s="22">
        <f t="shared" si="9"/>
        <v>7</v>
      </c>
      <c r="AM40" s="67">
        <f t="shared" si="10"/>
        <v>0.68181818181818177</v>
      </c>
      <c r="AN40" s="67">
        <f t="shared" si="11"/>
        <v>0.31818181818181818</v>
      </c>
      <c r="AO40" s="62">
        <f>COUNTIFS($C40:$X40,$AI40,Results!$T$78:$AO$78,AO$1)/((COUNTIF(Results!$T$78:$AO$78,AO$1)-COUNTIFS($C40:$X40,"N/A",Results!$T$78:$AO$78,AO$1)))</f>
        <v>0.625</v>
      </c>
      <c r="AP40" s="62">
        <f>COUNTIFS($C40:$X40,$AI40,Results!$T$78:$AO$78,AP$1)/((COUNTIF(Results!$T$78:$AO$78,AP$1)-COUNTIFS($C40:$X40,"N/A",Results!$T$78:$AO$78,AP$1)))</f>
        <v>0.625</v>
      </c>
      <c r="AQ40" s="62">
        <f>COUNTIFS($C40:$X40,$AI40,Results!$T$78:$AO$78,AQ$1)/((COUNTIF(Results!$T$78:$AO$78,AQ$1)-COUNTIFS($C40:$X40,"N/A",Results!$T$78:$AO$78,AQ$1)))</f>
        <v>0</v>
      </c>
      <c r="AR40" s="62">
        <f>COUNTIFS($C40:$X40,$AI40,Results!$T$78:$AO$78,AR$1)/((COUNTIF(Results!$T$78:$AO$78,AR$1)-COUNTIFS($C40:$X40,"N/A",Results!$T$78:$AO$78,AR$1)))</f>
        <v>1</v>
      </c>
      <c r="AS40" s="62">
        <f>COUNTIFS($C40:$X40,$AI40,Results!$T$78:$AO$78,AS$1)/((COUNTIF(Results!$T$78:$AO$78,AS$1)-COUNTIFS($C40:$X40,"N/A",Results!$T$78:$AO$78,AS$1)))</f>
        <v>1</v>
      </c>
      <c r="AT40" s="62">
        <f>COUNTIFS($C40:$X40,$AI40,Results!$T$80:$AO$80,AT$1)/((COUNTIF(Results!$T$80:$AO$80,AT$1)-COUNTIFS($C40:$X40,"N/A",Results!$T$80:$AO$80,AT$1)))</f>
        <v>0.25</v>
      </c>
      <c r="AU40" s="62">
        <f>COUNTIFS($C40:$X40,$AI40,Results!$T$80:$AO$80,AU$1)/((COUNTIF(Results!$T$80:$AO$80,AU$1)-COUNTIFS($C40:$X40,"N/A",Results!$T$80:$AO$80,AU$1)))</f>
        <v>0.66666666666666663</v>
      </c>
      <c r="AV40" s="62">
        <f>COUNTIFS($C40:$X40,$AI40,Results!$T$80:$AO$80,AV$1)/((COUNTIF(Results!$T$80:$AO$80,AV$1)-COUNTIFS($C40:$X40,"N/A",Results!$T$80:$AO$80,AV$1)))</f>
        <v>0.88888888888888884</v>
      </c>
      <c r="AW40" s="68"/>
      <c r="AX40" s="68"/>
      <c r="AY40" s="68"/>
      <c r="AZ40" s="68"/>
      <c r="BA40" s="68"/>
      <c r="BB40" s="68"/>
      <c r="BC40" s="22"/>
    </row>
    <row r="41" spans="1:55" x14ac:dyDescent="0.3">
      <c r="A41" s="22" t="s">
        <v>178</v>
      </c>
      <c r="B41" s="26" t="s">
        <v>179</v>
      </c>
      <c r="C41" s="17" t="str">
        <f>INDEX(Monitoring_eng!$A$1:$AT$74,MATCH($A41,Monitoring_eng!$A:$A,0),MATCH(C$1,Monitoring_eng!$1:$1,0))</f>
        <v>yes</v>
      </c>
      <c r="D41" s="17" t="str">
        <f>INDEX(Monitoring_eng!$A$1:$AT$74,MATCH($A41,Monitoring_eng!$A:$A,0),MATCH(D$1,Monitoring_eng!$1:$1,0))</f>
        <v>no</v>
      </c>
      <c r="E41" s="17" t="str">
        <f>INDEX(Monitoring_eng!$A$1:$AT$74,MATCH($A41,Monitoring_eng!$A:$A,0),MATCH(E$1,Monitoring_eng!$1:$1,0))</f>
        <v>no</v>
      </c>
      <c r="F41" s="17" t="str">
        <f>INDEX(Monitoring_eng!$A$1:$AT$74,MATCH($A41,Monitoring_eng!$A:$A,0),MATCH(F$1,Monitoring_eng!$1:$1,0))</f>
        <v>no</v>
      </c>
      <c r="G41" s="17" t="str">
        <f>INDEX(Monitoring_eng!$A$1:$AT$74,MATCH($A41,Monitoring_eng!$A:$A,0),MATCH(G$1,Monitoring_eng!$1:$1,0))</f>
        <v>no</v>
      </c>
      <c r="H41" s="17" t="str">
        <f>INDEX(Monitoring_eng!$A$1:$AT$74,MATCH($A41,Monitoring_eng!$A:$A,0),MATCH(H$1,Monitoring_eng!$1:$1,0))</f>
        <v>yes</v>
      </c>
      <c r="I41" s="17" t="str">
        <f>INDEX(Monitoring_eng!$A$1:$AT$74,MATCH($A41,Monitoring_eng!$A:$A,0),MATCH(I$1,Monitoring_eng!$1:$1,0))</f>
        <v>yes</v>
      </c>
      <c r="J41" s="17" t="str">
        <f>INDEX(Monitoring_eng!$A$1:$AT$74,MATCH($A41,Monitoring_eng!$A:$A,0),MATCH(J$1,Monitoring_eng!$1:$1,0))</f>
        <v>yes</v>
      </c>
      <c r="K41" s="17" t="str">
        <f>INDEX(Monitoring_eng!$A$1:$AT$74,MATCH($A41,Monitoring_eng!$A:$A,0),MATCH(K$1,Monitoring_eng!$1:$1,0))</f>
        <v>yes</v>
      </c>
      <c r="L41" s="17" t="str">
        <f>INDEX(Monitoring_eng!$A$1:$AT$74,MATCH($A41,Monitoring_eng!$A:$A,0),MATCH(L$1,Monitoring_eng!$1:$1,0))</f>
        <v>no</v>
      </c>
      <c r="M41" s="17" t="str">
        <f>INDEX(Monitoring_eng!$A$1:$AT$74,MATCH($A41,Monitoring_eng!$A:$A,0),MATCH(M$1,Monitoring_eng!$1:$1,0))</f>
        <v>yes</v>
      </c>
      <c r="N41" s="17" t="str">
        <f>INDEX(Monitoring_eng!$A$1:$AT$74,MATCH($A41,Monitoring_eng!$A:$A,0),MATCH(N$1,Monitoring_eng!$1:$1,0))</f>
        <v>yes</v>
      </c>
      <c r="O41" s="17" t="str">
        <f>INDEX(Monitoring_eng!$A$1:$AT$74,MATCH($A41,Monitoring_eng!$A:$A,0),MATCH(O$1,Monitoring_eng!$1:$1,0))</f>
        <v>no</v>
      </c>
      <c r="P41" s="17" t="str">
        <f>INDEX(Monitoring_eng!$A$1:$AT$74,MATCH($A41,Monitoring_eng!$A:$A,0),MATCH(P$1,Monitoring_eng!$1:$1,0))</f>
        <v>yes</v>
      </c>
      <c r="Q41" s="17" t="str">
        <f>INDEX(Monitoring_eng!$A$1:$AT$74,MATCH($A41,Monitoring_eng!$A:$A,0),MATCH(Q$1,Monitoring_eng!$1:$1,0))</f>
        <v>yes</v>
      </c>
      <c r="R41" s="17" t="str">
        <f>INDEX(Monitoring_eng!$A$1:$AT$74,MATCH($A41,Monitoring_eng!$A:$A,0),MATCH(R$1,Monitoring_eng!$1:$1,0))</f>
        <v>yes</v>
      </c>
      <c r="S41" s="17" t="str">
        <f>INDEX(Monitoring_eng!$A$1:$AT$74,MATCH($A41,Monitoring_eng!$A:$A,0),MATCH(S$1,Monitoring_eng!$1:$1,0))</f>
        <v>yes</v>
      </c>
      <c r="T41" s="17" t="str">
        <f>INDEX(Monitoring_eng!$A$1:$AT$74,MATCH($A41,Monitoring_eng!$A:$A,0),MATCH(T$1,Monitoring_eng!$1:$1,0))</f>
        <v>yes</v>
      </c>
      <c r="U41" s="17" t="str">
        <f>INDEX(Monitoring_eng!$A$1:$AT$74,MATCH($A41,Monitoring_eng!$A:$A,0),MATCH(U$1,Monitoring_eng!$1:$1,0))</f>
        <v>yes</v>
      </c>
      <c r="V41" s="17" t="str">
        <f>INDEX(Monitoring_eng!$A$1:$AT$74,MATCH($A41,Monitoring_eng!$A:$A,0),MATCH(V$1,Monitoring_eng!$1:$1,0))</f>
        <v>yes</v>
      </c>
      <c r="W41" s="17" t="str">
        <f>INDEX(Monitoring_eng!$A$1:$AT$74,MATCH($A41,Monitoring_eng!$A:$A,0),MATCH(W$1,Monitoring_eng!$1:$1,0))</f>
        <v>no</v>
      </c>
      <c r="X41" s="17" t="str">
        <f>INDEX(Monitoring_eng!$A$1:$AT$74,MATCH($A41,Monitoring_eng!$A:$A,0),MATCH(X$1,Monitoring_eng!$1:$1,0))</f>
        <v>yes</v>
      </c>
      <c r="Y41" s="22" t="s">
        <v>49</v>
      </c>
      <c r="Z41" s="22">
        <f t="shared" si="12"/>
        <v>15</v>
      </c>
      <c r="AA41" s="22" t="s">
        <v>48</v>
      </c>
      <c r="AB41" s="22">
        <f t="shared" si="13"/>
        <v>7</v>
      </c>
      <c r="AC41" s="22" t="s">
        <v>95</v>
      </c>
      <c r="AD41" s="22">
        <f t="shared" si="14"/>
        <v>0</v>
      </c>
      <c r="AE41" s="22" t="s">
        <v>385</v>
      </c>
      <c r="AF41" s="22">
        <f t="shared" si="15"/>
        <v>0</v>
      </c>
      <c r="AG41" s="22">
        <f t="shared" si="4"/>
        <v>22</v>
      </c>
      <c r="AH41" s="22">
        <f t="shared" si="5"/>
        <v>22</v>
      </c>
      <c r="AI41" s="22" t="str">
        <f t="shared" si="6"/>
        <v>yes</v>
      </c>
      <c r="AJ41" s="22" t="str">
        <f t="shared" si="7"/>
        <v>no</v>
      </c>
      <c r="AK41" s="22">
        <f t="shared" si="8"/>
        <v>15</v>
      </c>
      <c r="AL41" s="22">
        <f t="shared" si="9"/>
        <v>7</v>
      </c>
      <c r="AM41" s="67">
        <f t="shared" si="10"/>
        <v>0.68181818181818177</v>
      </c>
      <c r="AN41" s="67">
        <f t="shared" si="11"/>
        <v>0.31818181818181818</v>
      </c>
      <c r="AO41" s="62">
        <f>COUNTIFS($C41:$X41,$AI41,Results!$T$78:$AO$78,AO$1)/((COUNTIF(Results!$T$78:$AO$78,AO$1)-COUNTIFS($C41:$X41,"N/A",Results!$T$78:$AO$78,AO$1)))</f>
        <v>0.625</v>
      </c>
      <c r="AP41" s="62">
        <f>COUNTIFS($C41:$X41,$AI41,Results!$T$78:$AO$78,AP$1)/((COUNTIF(Results!$T$78:$AO$78,AP$1)-COUNTIFS($C41:$X41,"N/A",Results!$T$78:$AO$78,AP$1)))</f>
        <v>0.5</v>
      </c>
      <c r="AQ41" s="62">
        <f>COUNTIFS($C41:$X41,$AI41,Results!$T$78:$AO$78,AQ$1)/((COUNTIF(Results!$T$78:$AO$78,AQ$1)-COUNTIFS($C41:$X41,"N/A",Results!$T$78:$AO$78,AQ$1)))</f>
        <v>1</v>
      </c>
      <c r="AR41" s="62">
        <f>COUNTIFS($C41:$X41,$AI41,Results!$T$78:$AO$78,AR$1)/((COUNTIF(Results!$T$78:$AO$78,AR$1)-COUNTIFS($C41:$X41,"N/A",Results!$T$78:$AO$78,AR$1)))</f>
        <v>1</v>
      </c>
      <c r="AS41" s="62">
        <f>COUNTIFS($C41:$X41,$AI41,Results!$T$78:$AO$78,AS$1)/((COUNTIF(Results!$T$78:$AO$78,AS$1)-COUNTIFS($C41:$X41,"N/A",Results!$T$78:$AO$78,AS$1)))</f>
        <v>1</v>
      </c>
      <c r="AT41" s="62">
        <f>COUNTIFS($C41:$X41,$AI41,Results!$T$80:$AO$80,AT$1)/((COUNTIF(Results!$T$80:$AO$80,AT$1)-COUNTIFS($C41:$X41,"N/A",Results!$T$80:$AO$80,AT$1)))</f>
        <v>0.5</v>
      </c>
      <c r="AU41" s="62">
        <f>COUNTIFS($C41:$X41,$AI41,Results!$T$80:$AO$80,AU$1)/((COUNTIF(Results!$T$80:$AO$80,AU$1)-COUNTIFS($C41:$X41,"N/A",Results!$T$80:$AO$80,AU$1)))</f>
        <v>0.66666666666666663</v>
      </c>
      <c r="AV41" s="62">
        <f>COUNTIFS($C41:$X41,$AI41,Results!$T$80:$AO$80,AV$1)/((COUNTIF(Results!$T$80:$AO$80,AV$1)-COUNTIFS($C41:$X41,"N/A",Results!$T$80:$AO$80,AV$1)))</f>
        <v>0.77777777777777779</v>
      </c>
      <c r="AW41" s="68"/>
      <c r="AX41" s="68"/>
      <c r="AY41" s="68"/>
      <c r="AZ41" s="68"/>
      <c r="BA41" s="68"/>
      <c r="BB41" s="68"/>
      <c r="BC41" s="22"/>
    </row>
    <row r="42" spans="1:55" x14ac:dyDescent="0.3">
      <c r="A42" s="22" t="s">
        <v>181</v>
      </c>
      <c r="B42" s="26" t="s">
        <v>182</v>
      </c>
      <c r="C42" s="17" t="str">
        <f>INDEX(Monitoring_eng!$A$1:$AT$74,MATCH($A42,Monitoring_eng!$A:$A,0),MATCH(C$1,Monitoring_eng!$1:$1,0))</f>
        <v>yes</v>
      </c>
      <c r="D42" s="17" t="str">
        <f>INDEX(Monitoring_eng!$A$1:$AT$74,MATCH($A42,Monitoring_eng!$A:$A,0),MATCH(D$1,Monitoring_eng!$1:$1,0))</f>
        <v>no</v>
      </c>
      <c r="E42" s="17" t="str">
        <f>INDEX(Monitoring_eng!$A$1:$AT$74,MATCH($A42,Monitoring_eng!$A:$A,0),MATCH(E$1,Monitoring_eng!$1:$1,0))</f>
        <v>no</v>
      </c>
      <c r="F42" s="17" t="str">
        <f>INDEX(Monitoring_eng!$A$1:$AT$74,MATCH($A42,Monitoring_eng!$A:$A,0),MATCH(F$1,Monitoring_eng!$1:$1,0))</f>
        <v>no</v>
      </c>
      <c r="G42" s="17" t="str">
        <f>INDEX(Monitoring_eng!$A$1:$AT$74,MATCH($A42,Monitoring_eng!$A:$A,0),MATCH(G$1,Monitoring_eng!$1:$1,0))</f>
        <v>no</v>
      </c>
      <c r="H42" s="17" t="str">
        <f>INDEX(Monitoring_eng!$A$1:$AT$74,MATCH($A42,Monitoring_eng!$A:$A,0),MATCH(H$1,Monitoring_eng!$1:$1,0))</f>
        <v>yes</v>
      </c>
      <c r="I42" s="17" t="str">
        <f>INDEX(Monitoring_eng!$A$1:$AT$74,MATCH($A42,Monitoring_eng!$A:$A,0),MATCH(I$1,Monitoring_eng!$1:$1,0))</f>
        <v>yes</v>
      </c>
      <c r="J42" s="17" t="str">
        <f>INDEX(Monitoring_eng!$A$1:$AT$74,MATCH($A42,Monitoring_eng!$A:$A,0),MATCH(J$1,Monitoring_eng!$1:$1,0))</f>
        <v>yes</v>
      </c>
      <c r="K42" s="17" t="str">
        <f>INDEX(Monitoring_eng!$A$1:$AT$74,MATCH($A42,Monitoring_eng!$A:$A,0),MATCH(K$1,Monitoring_eng!$1:$1,0))</f>
        <v>yes</v>
      </c>
      <c r="L42" s="17" t="str">
        <f>INDEX(Monitoring_eng!$A$1:$AT$74,MATCH($A42,Monitoring_eng!$A:$A,0),MATCH(L$1,Monitoring_eng!$1:$1,0))</f>
        <v>no</v>
      </c>
      <c r="M42" s="17" t="str">
        <f>INDEX(Monitoring_eng!$A$1:$AT$74,MATCH($A42,Monitoring_eng!$A:$A,0),MATCH(M$1,Monitoring_eng!$1:$1,0))</f>
        <v>no</v>
      </c>
      <c r="N42" s="17" t="str">
        <f>INDEX(Monitoring_eng!$A$1:$AT$74,MATCH($A42,Monitoring_eng!$A:$A,0),MATCH(N$1,Monitoring_eng!$1:$1,0))</f>
        <v>yes</v>
      </c>
      <c r="O42" s="17" t="str">
        <f>INDEX(Monitoring_eng!$A$1:$AT$74,MATCH($A42,Monitoring_eng!$A:$A,0),MATCH(O$1,Monitoring_eng!$1:$1,0))</f>
        <v>no</v>
      </c>
      <c r="P42" s="17" t="str">
        <f>INDEX(Monitoring_eng!$A$1:$AT$74,MATCH($A42,Monitoring_eng!$A:$A,0),MATCH(P$1,Monitoring_eng!$1:$1,0))</f>
        <v>yes</v>
      </c>
      <c r="Q42" s="17" t="str">
        <f>INDEX(Monitoring_eng!$A$1:$AT$74,MATCH($A42,Monitoring_eng!$A:$A,0),MATCH(Q$1,Monitoring_eng!$1:$1,0))</f>
        <v>yes</v>
      </c>
      <c r="R42" s="17" t="str">
        <f>INDEX(Monitoring_eng!$A$1:$AT$74,MATCH($A42,Monitoring_eng!$A:$A,0),MATCH(R$1,Monitoring_eng!$1:$1,0))</f>
        <v>yes</v>
      </c>
      <c r="S42" s="17" t="str">
        <f>INDEX(Monitoring_eng!$A$1:$AT$74,MATCH($A42,Monitoring_eng!$A:$A,0),MATCH(S$1,Monitoring_eng!$1:$1,0))</f>
        <v>yes</v>
      </c>
      <c r="T42" s="17" t="str">
        <f>INDEX(Monitoring_eng!$A$1:$AT$74,MATCH($A42,Monitoring_eng!$A:$A,0),MATCH(T$1,Monitoring_eng!$1:$1,0))</f>
        <v>yes</v>
      </c>
      <c r="U42" s="17" t="str">
        <f>INDEX(Monitoring_eng!$A$1:$AT$74,MATCH($A42,Monitoring_eng!$A:$A,0),MATCH(U$1,Monitoring_eng!$1:$1,0))</f>
        <v>partially</v>
      </c>
      <c r="V42" s="17" t="str">
        <f>INDEX(Monitoring_eng!$A$1:$AT$74,MATCH($A42,Monitoring_eng!$A:$A,0),MATCH(V$1,Monitoring_eng!$1:$1,0))</f>
        <v>no</v>
      </c>
      <c r="W42" s="17" t="str">
        <f>INDEX(Monitoring_eng!$A$1:$AT$74,MATCH($A42,Monitoring_eng!$A:$A,0),MATCH(W$1,Monitoring_eng!$1:$1,0))</f>
        <v>no</v>
      </c>
      <c r="X42" s="17" t="str">
        <f>INDEX(Monitoring_eng!$A$1:$AT$74,MATCH($A42,Monitoring_eng!$A:$A,0),MATCH(X$1,Monitoring_eng!$1:$1,0))</f>
        <v>yes</v>
      </c>
      <c r="Y42" s="22" t="s">
        <v>49</v>
      </c>
      <c r="Z42" s="22">
        <f t="shared" si="12"/>
        <v>12</v>
      </c>
      <c r="AA42" s="22" t="s">
        <v>48</v>
      </c>
      <c r="AB42" s="22">
        <f t="shared" si="13"/>
        <v>9</v>
      </c>
      <c r="AC42" s="22" t="s">
        <v>95</v>
      </c>
      <c r="AD42" s="22">
        <f t="shared" si="14"/>
        <v>1</v>
      </c>
      <c r="AE42" s="22" t="s">
        <v>385</v>
      </c>
      <c r="AF42" s="22">
        <f t="shared" si="15"/>
        <v>0</v>
      </c>
      <c r="AG42" s="22">
        <f t="shared" si="4"/>
        <v>22</v>
      </c>
      <c r="AH42" s="22">
        <f t="shared" si="5"/>
        <v>22</v>
      </c>
      <c r="AI42" s="22" t="str">
        <f t="shared" si="6"/>
        <v>yes</v>
      </c>
      <c r="AJ42" s="22" t="str">
        <f t="shared" si="7"/>
        <v>no</v>
      </c>
      <c r="AK42" s="22">
        <f t="shared" si="8"/>
        <v>12</v>
      </c>
      <c r="AL42" s="22">
        <f t="shared" si="9"/>
        <v>9</v>
      </c>
      <c r="AM42" s="67">
        <f t="shared" si="10"/>
        <v>0.54545454545454541</v>
      </c>
      <c r="AN42" s="67">
        <f t="shared" si="11"/>
        <v>0.40909090909090912</v>
      </c>
      <c r="AO42" s="62">
        <f>COUNTIFS($C42:$X42,$AI42,Results!$T$78:$AO$78,AO$1)/((COUNTIF(Results!$T$78:$AO$78,AO$1)-COUNTIFS($C42:$X42,"N/A",Results!$T$78:$AO$78,AO$1)))</f>
        <v>0.5</v>
      </c>
      <c r="AP42" s="62">
        <f>COUNTIFS($C42:$X42,$AI42,Results!$T$78:$AO$78,AP$1)/((COUNTIF(Results!$T$78:$AO$78,AP$1)-COUNTIFS($C42:$X42,"N/A",Results!$T$78:$AO$78,AP$1)))</f>
        <v>0.375</v>
      </c>
      <c r="AQ42" s="62">
        <f>COUNTIFS($C42:$X42,$AI42,Results!$T$78:$AO$78,AQ$1)/((COUNTIF(Results!$T$78:$AO$78,AQ$1)-COUNTIFS($C42:$X42,"N/A",Results!$T$78:$AO$78,AQ$1)))</f>
        <v>1</v>
      </c>
      <c r="AR42" s="62">
        <f>COUNTIFS($C42:$X42,$AI42,Results!$T$78:$AO$78,AR$1)/((COUNTIF(Results!$T$78:$AO$78,AR$1)-COUNTIFS($C42:$X42,"N/A",Results!$T$78:$AO$78,AR$1)))</f>
        <v>0.66666666666666663</v>
      </c>
      <c r="AS42" s="62">
        <f>COUNTIFS($C42:$X42,$AI42,Results!$T$78:$AO$78,AS$1)/((COUNTIF(Results!$T$78:$AO$78,AS$1)-COUNTIFS($C42:$X42,"N/A",Results!$T$78:$AO$78,AS$1)))</f>
        <v>1</v>
      </c>
      <c r="AT42" s="62">
        <f>COUNTIFS($C42:$X42,$AI42,Results!$T$80:$AO$80,AT$1)/((COUNTIF(Results!$T$80:$AO$80,AT$1)-COUNTIFS($C42:$X42,"N/A",Results!$T$80:$AO$80,AT$1)))</f>
        <v>0.5</v>
      </c>
      <c r="AU42" s="62">
        <f>COUNTIFS($C42:$X42,$AI42,Results!$T$80:$AO$80,AU$1)/((COUNTIF(Results!$T$80:$AO$80,AU$1)-COUNTIFS($C42:$X42,"N/A",Results!$T$80:$AO$80,AU$1)))</f>
        <v>0.44444444444444442</v>
      </c>
      <c r="AV42" s="62">
        <f>COUNTIFS($C42:$X42,$AI42,Results!$T$80:$AO$80,AV$1)/((COUNTIF(Results!$T$80:$AO$80,AV$1)-COUNTIFS($C42:$X42,"N/A",Results!$T$80:$AO$80,AV$1)))</f>
        <v>0.66666666666666663</v>
      </c>
      <c r="AW42" s="68"/>
      <c r="AX42" s="68"/>
      <c r="AY42" s="68"/>
      <c r="AZ42" s="68"/>
      <c r="BA42" s="68"/>
      <c r="BB42" s="68"/>
      <c r="BC42" s="22"/>
    </row>
    <row r="43" spans="1:55" x14ac:dyDescent="0.3">
      <c r="A43" s="22" t="s">
        <v>183</v>
      </c>
      <c r="B43" s="26" t="s">
        <v>184</v>
      </c>
      <c r="C43" s="17" t="str">
        <f>INDEX(Monitoring_eng!$A$1:$AT$74,MATCH($A43,Monitoring_eng!$A:$A,0),MATCH(C$1,Monitoring_eng!$1:$1,0))</f>
        <v>no</v>
      </c>
      <c r="D43" s="17" t="str">
        <f>INDEX(Monitoring_eng!$A$1:$AT$74,MATCH($A43,Monitoring_eng!$A:$A,0),MATCH(D$1,Monitoring_eng!$1:$1,0))</f>
        <v>no</v>
      </c>
      <c r="E43" s="17" t="str">
        <f>INDEX(Monitoring_eng!$A$1:$AT$74,MATCH($A43,Monitoring_eng!$A:$A,0),MATCH(E$1,Monitoring_eng!$1:$1,0))</f>
        <v>no</v>
      </c>
      <c r="F43" s="17" t="str">
        <f>INDEX(Monitoring_eng!$A$1:$AT$74,MATCH($A43,Monitoring_eng!$A:$A,0),MATCH(F$1,Monitoring_eng!$1:$1,0))</f>
        <v>no</v>
      </c>
      <c r="G43" s="17" t="str">
        <f>INDEX(Monitoring_eng!$A$1:$AT$74,MATCH($A43,Monitoring_eng!$A:$A,0),MATCH(G$1,Monitoring_eng!$1:$1,0))</f>
        <v>no</v>
      </c>
      <c r="H43" s="17" t="str">
        <f>INDEX(Monitoring_eng!$A$1:$AT$74,MATCH($A43,Monitoring_eng!$A:$A,0),MATCH(H$1,Monitoring_eng!$1:$1,0))</f>
        <v>yes</v>
      </c>
      <c r="I43" s="17" t="str">
        <f>INDEX(Monitoring_eng!$A$1:$AT$74,MATCH($A43,Monitoring_eng!$A:$A,0),MATCH(I$1,Monitoring_eng!$1:$1,0))</f>
        <v>no</v>
      </c>
      <c r="J43" s="17" t="str">
        <f>INDEX(Monitoring_eng!$A$1:$AT$74,MATCH($A43,Monitoring_eng!$A:$A,0),MATCH(J$1,Monitoring_eng!$1:$1,0))</f>
        <v>no</v>
      </c>
      <c r="K43" s="17" t="str">
        <f>INDEX(Monitoring_eng!$A$1:$AT$74,MATCH($A43,Monitoring_eng!$A:$A,0),MATCH(K$1,Monitoring_eng!$1:$1,0))</f>
        <v>no</v>
      </c>
      <c r="L43" s="17" t="str">
        <f>INDEX(Monitoring_eng!$A$1:$AT$74,MATCH($A43,Monitoring_eng!$A:$A,0),MATCH(L$1,Monitoring_eng!$1:$1,0))</f>
        <v>no</v>
      </c>
      <c r="M43" s="17" t="str">
        <f>INDEX(Monitoring_eng!$A$1:$AT$74,MATCH($A43,Monitoring_eng!$A:$A,0),MATCH(M$1,Monitoring_eng!$1:$1,0))</f>
        <v>no</v>
      </c>
      <c r="N43" s="17" t="str">
        <f>INDEX(Monitoring_eng!$A$1:$AT$74,MATCH($A43,Monitoring_eng!$A:$A,0),MATCH(N$1,Monitoring_eng!$1:$1,0))</f>
        <v>no</v>
      </c>
      <c r="O43" s="17" t="str">
        <f>INDEX(Monitoring_eng!$A$1:$AT$74,MATCH($A43,Monitoring_eng!$A:$A,0),MATCH(O$1,Monitoring_eng!$1:$1,0))</f>
        <v>no</v>
      </c>
      <c r="P43" s="17" t="str">
        <f>INDEX(Monitoring_eng!$A$1:$AT$74,MATCH($A43,Monitoring_eng!$A:$A,0),MATCH(P$1,Monitoring_eng!$1:$1,0))</f>
        <v>yes</v>
      </c>
      <c r="Q43" s="17" t="str">
        <f>INDEX(Monitoring_eng!$A$1:$AT$74,MATCH($A43,Monitoring_eng!$A:$A,0),MATCH(Q$1,Monitoring_eng!$1:$1,0))</f>
        <v>no</v>
      </c>
      <c r="R43" s="17" t="str">
        <f>INDEX(Monitoring_eng!$A$1:$AT$74,MATCH($A43,Monitoring_eng!$A:$A,0),MATCH(R$1,Monitoring_eng!$1:$1,0))</f>
        <v>no</v>
      </c>
      <c r="S43" s="17" t="str">
        <f>INDEX(Monitoring_eng!$A$1:$AT$74,MATCH($A43,Monitoring_eng!$A:$A,0),MATCH(S$1,Monitoring_eng!$1:$1,0))</f>
        <v>no</v>
      </c>
      <c r="T43" s="17" t="str">
        <f>INDEX(Monitoring_eng!$A$1:$AT$74,MATCH($A43,Monitoring_eng!$A:$A,0),MATCH(T$1,Monitoring_eng!$1:$1,0))</f>
        <v>no</v>
      </c>
      <c r="U43" s="17" t="str">
        <f>INDEX(Monitoring_eng!$A$1:$AT$74,MATCH($A43,Monitoring_eng!$A:$A,0),MATCH(U$1,Monitoring_eng!$1:$1,0))</f>
        <v>no</v>
      </c>
      <c r="V43" s="17" t="str">
        <f>INDEX(Monitoring_eng!$A$1:$AT$74,MATCH($A43,Monitoring_eng!$A:$A,0),MATCH(V$1,Monitoring_eng!$1:$1,0))</f>
        <v>no</v>
      </c>
      <c r="W43" s="17" t="str">
        <f>INDEX(Monitoring_eng!$A$1:$AT$74,MATCH($A43,Monitoring_eng!$A:$A,0),MATCH(W$1,Monitoring_eng!$1:$1,0))</f>
        <v>no</v>
      </c>
      <c r="X43" s="17" t="str">
        <f>INDEX(Monitoring_eng!$A$1:$AT$74,MATCH($A43,Monitoring_eng!$A:$A,0),MATCH(X$1,Monitoring_eng!$1:$1,0))</f>
        <v>no</v>
      </c>
      <c r="Y43" s="22" t="s">
        <v>49</v>
      </c>
      <c r="Z43" s="22">
        <f t="shared" si="12"/>
        <v>2</v>
      </c>
      <c r="AA43" s="22" t="s">
        <v>48</v>
      </c>
      <c r="AB43" s="22">
        <f t="shared" si="13"/>
        <v>20</v>
      </c>
      <c r="AC43" s="22" t="s">
        <v>95</v>
      </c>
      <c r="AD43" s="22">
        <f t="shared" si="14"/>
        <v>0</v>
      </c>
      <c r="AE43" s="22" t="s">
        <v>385</v>
      </c>
      <c r="AF43" s="22">
        <f t="shared" si="15"/>
        <v>0</v>
      </c>
      <c r="AG43" s="22">
        <f t="shared" si="4"/>
        <v>22</v>
      </c>
      <c r="AH43" s="22">
        <f t="shared" si="5"/>
        <v>22</v>
      </c>
      <c r="AI43" s="22" t="str">
        <f t="shared" si="6"/>
        <v>yes</v>
      </c>
      <c r="AJ43" s="22" t="str">
        <f t="shared" si="7"/>
        <v>no</v>
      </c>
      <c r="AK43" s="22">
        <f t="shared" si="8"/>
        <v>2</v>
      </c>
      <c r="AL43" s="22">
        <f t="shared" si="9"/>
        <v>20</v>
      </c>
      <c r="AM43" s="67">
        <f t="shared" si="10"/>
        <v>9.0909090909090912E-2</v>
      </c>
      <c r="AN43" s="67">
        <f t="shared" si="11"/>
        <v>0.90909090909090906</v>
      </c>
      <c r="AO43" s="62">
        <f>COUNTIFS($C43:$X43,$AI43,Results!$T$78:$AO$78,AO$1)/((COUNTIF(Results!$T$78:$AO$78,AO$1)-COUNTIFS($C43:$X43,"N/A",Results!$T$78:$AO$78,AO$1)))</f>
        <v>0.125</v>
      </c>
      <c r="AP43" s="62">
        <f>COUNTIFS($C43:$X43,$AI43,Results!$T$78:$AO$78,AP$1)/((COUNTIF(Results!$T$78:$AO$78,AP$1)-COUNTIFS($C43:$X43,"N/A",Results!$T$78:$AO$78,AP$1)))</f>
        <v>0.125</v>
      </c>
      <c r="AQ43" s="62">
        <f>COUNTIFS($C43:$X43,$AI43,Results!$T$78:$AO$78,AQ$1)/((COUNTIF(Results!$T$78:$AO$78,AQ$1)-COUNTIFS($C43:$X43,"N/A",Results!$T$78:$AO$78,AQ$1)))</f>
        <v>0</v>
      </c>
      <c r="AR43" s="62">
        <f>COUNTIFS($C43:$X43,$AI43,Results!$T$78:$AO$78,AR$1)/((COUNTIF(Results!$T$78:$AO$78,AR$1)-COUNTIFS($C43:$X43,"N/A",Results!$T$78:$AO$78,AR$1)))</f>
        <v>0</v>
      </c>
      <c r="AS43" s="62">
        <f>COUNTIFS($C43:$X43,$AI43,Results!$T$78:$AO$78,AS$1)/((COUNTIF(Results!$T$78:$AO$78,AS$1)-COUNTIFS($C43:$X43,"N/A",Results!$T$78:$AO$78,AS$1)))</f>
        <v>0</v>
      </c>
      <c r="AT43" s="62">
        <f>COUNTIFS($C43:$X43,$AI43,Results!$T$80:$AO$80,AT$1)/((COUNTIF(Results!$T$80:$AO$80,AT$1)-COUNTIFS($C43:$X43,"N/A",Results!$T$80:$AO$80,AT$1)))</f>
        <v>0</v>
      </c>
      <c r="AU43" s="62">
        <f>COUNTIFS($C43:$X43,$AI43,Results!$T$80:$AO$80,AU$1)/((COUNTIF(Results!$T$80:$AO$80,AU$1)-COUNTIFS($C43:$X43,"N/A",Results!$T$80:$AO$80,AU$1)))</f>
        <v>0.1111111111111111</v>
      </c>
      <c r="AV43" s="62">
        <f>COUNTIFS($C43:$X43,$AI43,Results!$T$80:$AO$80,AV$1)/((COUNTIF(Results!$T$80:$AO$80,AV$1)-COUNTIFS($C43:$X43,"N/A",Results!$T$80:$AO$80,AV$1)))</f>
        <v>0.1111111111111111</v>
      </c>
      <c r="AW43" s="68"/>
      <c r="AX43" s="68"/>
      <c r="AY43" s="68"/>
      <c r="AZ43" s="68"/>
      <c r="BA43" s="68"/>
      <c r="BB43" s="68"/>
      <c r="BC43" s="22"/>
    </row>
    <row r="44" spans="1:55" x14ac:dyDescent="0.3">
      <c r="A44" s="22" t="s">
        <v>185</v>
      </c>
      <c r="B44" s="26" t="s">
        <v>186</v>
      </c>
      <c r="C44" s="17" t="str">
        <f>INDEX(Monitoring_eng!$A$1:$AT$74,MATCH($A44,Monitoring_eng!$A:$A,0),MATCH(C$1,Monitoring_eng!$1:$1,0))</f>
        <v>yes</v>
      </c>
      <c r="D44" s="17" t="str">
        <f>INDEX(Monitoring_eng!$A$1:$AT$74,MATCH($A44,Monitoring_eng!$A:$A,0),MATCH(D$1,Monitoring_eng!$1:$1,0))</f>
        <v>no</v>
      </c>
      <c r="E44" s="17" t="str">
        <f>INDEX(Monitoring_eng!$A$1:$AT$74,MATCH($A44,Monitoring_eng!$A:$A,0),MATCH(E$1,Monitoring_eng!$1:$1,0))</f>
        <v>no</v>
      </c>
      <c r="F44" s="17" t="str">
        <f>INDEX(Monitoring_eng!$A$1:$AT$74,MATCH($A44,Monitoring_eng!$A:$A,0),MATCH(F$1,Monitoring_eng!$1:$1,0))</f>
        <v>no</v>
      </c>
      <c r="G44" s="17" t="str">
        <f>INDEX(Monitoring_eng!$A$1:$AT$74,MATCH($A44,Monitoring_eng!$A:$A,0),MATCH(G$1,Monitoring_eng!$1:$1,0))</f>
        <v>no</v>
      </c>
      <c r="H44" s="17" t="str">
        <f>INDEX(Monitoring_eng!$A$1:$AT$74,MATCH($A44,Monitoring_eng!$A:$A,0),MATCH(H$1,Monitoring_eng!$1:$1,0))</f>
        <v>yes</v>
      </c>
      <c r="I44" s="17" t="str">
        <f>INDEX(Monitoring_eng!$A$1:$AT$74,MATCH($A44,Monitoring_eng!$A:$A,0),MATCH(I$1,Monitoring_eng!$1:$1,0))</f>
        <v>yes</v>
      </c>
      <c r="J44" s="17" t="str">
        <f>INDEX(Monitoring_eng!$A$1:$AT$74,MATCH($A44,Monitoring_eng!$A:$A,0),MATCH(J$1,Monitoring_eng!$1:$1,0))</f>
        <v>yes</v>
      </c>
      <c r="K44" s="17" t="str">
        <f>INDEX(Monitoring_eng!$A$1:$AT$74,MATCH($A44,Monitoring_eng!$A:$A,0),MATCH(K$1,Monitoring_eng!$1:$1,0))</f>
        <v>yes</v>
      </c>
      <c r="L44" s="17" t="str">
        <f>INDEX(Monitoring_eng!$A$1:$AT$74,MATCH($A44,Monitoring_eng!$A:$A,0),MATCH(L$1,Monitoring_eng!$1:$1,0))</f>
        <v>no</v>
      </c>
      <c r="M44" s="17" t="str">
        <f>INDEX(Monitoring_eng!$A$1:$AT$74,MATCH($A44,Monitoring_eng!$A:$A,0),MATCH(M$1,Monitoring_eng!$1:$1,0))</f>
        <v>no</v>
      </c>
      <c r="N44" s="17" t="str">
        <f>INDEX(Monitoring_eng!$A$1:$AT$74,MATCH($A44,Monitoring_eng!$A:$A,0),MATCH(N$1,Monitoring_eng!$1:$1,0))</f>
        <v>yes</v>
      </c>
      <c r="O44" s="17" t="str">
        <f>INDEX(Monitoring_eng!$A$1:$AT$74,MATCH($A44,Monitoring_eng!$A:$A,0),MATCH(O$1,Monitoring_eng!$1:$1,0))</f>
        <v>no</v>
      </c>
      <c r="P44" s="17" t="str">
        <f>INDEX(Monitoring_eng!$A$1:$AT$74,MATCH($A44,Monitoring_eng!$A:$A,0),MATCH(P$1,Monitoring_eng!$1:$1,0))</f>
        <v>yes</v>
      </c>
      <c r="Q44" s="17" t="str">
        <f>INDEX(Monitoring_eng!$A$1:$AT$74,MATCH($A44,Monitoring_eng!$A:$A,0),MATCH(Q$1,Monitoring_eng!$1:$1,0))</f>
        <v>yes</v>
      </c>
      <c r="R44" s="17" t="str">
        <f>INDEX(Monitoring_eng!$A$1:$AT$74,MATCH($A44,Monitoring_eng!$A:$A,0),MATCH(R$1,Monitoring_eng!$1:$1,0))</f>
        <v>yes</v>
      </c>
      <c r="S44" s="17" t="str">
        <f>INDEX(Monitoring_eng!$A$1:$AT$74,MATCH($A44,Monitoring_eng!$A:$A,0),MATCH(S$1,Monitoring_eng!$1:$1,0))</f>
        <v>yes</v>
      </c>
      <c r="T44" s="17" t="str">
        <f>INDEX(Monitoring_eng!$A$1:$AT$74,MATCH($A44,Monitoring_eng!$A:$A,0),MATCH(T$1,Monitoring_eng!$1:$1,0))</f>
        <v>yes</v>
      </c>
      <c r="U44" s="17" t="str">
        <f>INDEX(Monitoring_eng!$A$1:$AT$74,MATCH($A44,Monitoring_eng!$A:$A,0),MATCH(U$1,Monitoring_eng!$1:$1,0))</f>
        <v>yes</v>
      </c>
      <c r="V44" s="17" t="str">
        <f>INDEX(Monitoring_eng!$A$1:$AT$74,MATCH($A44,Monitoring_eng!$A:$A,0),MATCH(V$1,Monitoring_eng!$1:$1,0))</f>
        <v>no</v>
      </c>
      <c r="W44" s="17" t="str">
        <f>INDEX(Monitoring_eng!$A$1:$AT$74,MATCH($A44,Monitoring_eng!$A:$A,0),MATCH(W$1,Monitoring_eng!$1:$1,0))</f>
        <v>no</v>
      </c>
      <c r="X44" s="17" t="str">
        <f>INDEX(Monitoring_eng!$A$1:$AT$74,MATCH($A44,Monitoring_eng!$A:$A,0),MATCH(X$1,Monitoring_eng!$1:$1,0))</f>
        <v>yes</v>
      </c>
      <c r="Y44" s="22" t="s">
        <v>49</v>
      </c>
      <c r="Z44" s="22">
        <f t="shared" si="12"/>
        <v>13</v>
      </c>
      <c r="AA44" s="22" t="s">
        <v>48</v>
      </c>
      <c r="AB44" s="22">
        <f t="shared" si="13"/>
        <v>9</v>
      </c>
      <c r="AC44" s="22" t="s">
        <v>95</v>
      </c>
      <c r="AD44" s="22">
        <f t="shared" si="14"/>
        <v>0</v>
      </c>
      <c r="AE44" s="22" t="s">
        <v>385</v>
      </c>
      <c r="AF44" s="22">
        <f t="shared" si="15"/>
        <v>0</v>
      </c>
      <c r="AG44" s="22">
        <f t="shared" si="4"/>
        <v>22</v>
      </c>
      <c r="AH44" s="22">
        <f t="shared" si="5"/>
        <v>22</v>
      </c>
      <c r="AI44" s="22" t="str">
        <f t="shared" si="6"/>
        <v>yes</v>
      </c>
      <c r="AJ44" s="22" t="str">
        <f t="shared" si="7"/>
        <v>no</v>
      </c>
      <c r="AK44" s="22">
        <f t="shared" si="8"/>
        <v>13</v>
      </c>
      <c r="AL44" s="22">
        <f t="shared" si="9"/>
        <v>9</v>
      </c>
      <c r="AM44" s="67">
        <f t="shared" si="10"/>
        <v>0.59090909090909094</v>
      </c>
      <c r="AN44" s="67">
        <f t="shared" si="11"/>
        <v>0.40909090909090912</v>
      </c>
      <c r="AO44" s="62">
        <f>COUNTIFS($C44:$X44,$AI44,Results!$T$78:$AO$78,AO$1)/((COUNTIF(Results!$T$78:$AO$78,AO$1)-COUNTIFS($C44:$X44,"N/A",Results!$T$78:$AO$78,AO$1)))</f>
        <v>0.5</v>
      </c>
      <c r="AP44" s="62">
        <f>COUNTIFS($C44:$X44,$AI44,Results!$T$78:$AO$78,AP$1)/((COUNTIF(Results!$T$78:$AO$78,AP$1)-COUNTIFS($C44:$X44,"N/A",Results!$T$78:$AO$78,AP$1)))</f>
        <v>0.5</v>
      </c>
      <c r="AQ44" s="62">
        <f>COUNTIFS($C44:$X44,$AI44,Results!$T$78:$AO$78,AQ$1)/((COUNTIF(Results!$T$78:$AO$78,AQ$1)-COUNTIFS($C44:$X44,"N/A",Results!$T$78:$AO$78,AQ$1)))</f>
        <v>1</v>
      </c>
      <c r="AR44" s="62">
        <f>COUNTIFS($C44:$X44,$AI44,Results!$T$78:$AO$78,AR$1)/((COUNTIF(Results!$T$78:$AO$78,AR$1)-COUNTIFS($C44:$X44,"N/A",Results!$T$78:$AO$78,AR$1)))</f>
        <v>0.66666666666666663</v>
      </c>
      <c r="AS44" s="62">
        <f>COUNTIFS($C44:$X44,$AI44,Results!$T$78:$AO$78,AS$1)/((COUNTIF(Results!$T$78:$AO$78,AS$1)-COUNTIFS($C44:$X44,"N/A",Results!$T$78:$AO$78,AS$1)))</f>
        <v>1</v>
      </c>
      <c r="AT44" s="62">
        <f>COUNTIFS($C44:$X44,$AI44,Results!$T$80:$AO$80,AT$1)/((COUNTIF(Results!$T$80:$AO$80,AT$1)-COUNTIFS($C44:$X44,"N/A",Results!$T$80:$AO$80,AT$1)))</f>
        <v>0.5</v>
      </c>
      <c r="AU44" s="62">
        <f>COUNTIFS($C44:$X44,$AI44,Results!$T$80:$AO$80,AU$1)/((COUNTIF(Results!$T$80:$AO$80,AU$1)-COUNTIFS($C44:$X44,"N/A",Results!$T$80:$AO$80,AU$1)))</f>
        <v>0.55555555555555558</v>
      </c>
      <c r="AV44" s="62">
        <f>COUNTIFS($C44:$X44,$AI44,Results!$T$80:$AO$80,AV$1)/((COUNTIF(Results!$T$80:$AO$80,AV$1)-COUNTIFS($C44:$X44,"N/A",Results!$T$80:$AO$80,AV$1)))</f>
        <v>0.66666666666666663</v>
      </c>
      <c r="AW44" s="68"/>
      <c r="AX44" s="68"/>
      <c r="AY44" s="68"/>
      <c r="AZ44" s="68"/>
      <c r="BA44" s="68"/>
      <c r="BB44" s="68"/>
      <c r="BC44" s="22"/>
    </row>
    <row r="45" spans="1:55" x14ac:dyDescent="0.3">
      <c r="A45" s="22" t="s">
        <v>187</v>
      </c>
      <c r="B45" s="26" t="s">
        <v>188</v>
      </c>
      <c r="C45" s="17" t="str">
        <f>INDEX(Monitoring_eng!$A$1:$AT$74,MATCH($A45,Monitoring_eng!$A:$A,0),MATCH(C$1,Monitoring_eng!$1:$1,0))</f>
        <v>yes</v>
      </c>
      <c r="D45" s="17" t="str">
        <f>INDEX(Monitoring_eng!$A$1:$AT$74,MATCH($A45,Monitoring_eng!$A:$A,0),MATCH(D$1,Monitoring_eng!$1:$1,0))</f>
        <v>yes</v>
      </c>
      <c r="E45" s="17" t="str">
        <f>INDEX(Monitoring_eng!$A$1:$AT$74,MATCH($A45,Monitoring_eng!$A:$A,0),MATCH(E$1,Monitoring_eng!$1:$1,0))</f>
        <v>no</v>
      </c>
      <c r="F45" s="17" t="str">
        <f>INDEX(Monitoring_eng!$A$1:$AT$74,MATCH($A45,Monitoring_eng!$A:$A,0),MATCH(F$1,Monitoring_eng!$1:$1,0))</f>
        <v>no</v>
      </c>
      <c r="G45" s="17" t="str">
        <f>INDEX(Monitoring_eng!$A$1:$AT$74,MATCH($A45,Monitoring_eng!$A:$A,0),MATCH(G$1,Monitoring_eng!$1:$1,0))</f>
        <v>no</v>
      </c>
      <c r="H45" s="17" t="str">
        <f>INDEX(Monitoring_eng!$A$1:$AT$74,MATCH($A45,Monitoring_eng!$A:$A,0),MATCH(H$1,Monitoring_eng!$1:$1,0))</f>
        <v>yes</v>
      </c>
      <c r="I45" s="17" t="str">
        <f>INDEX(Monitoring_eng!$A$1:$AT$74,MATCH($A45,Monitoring_eng!$A:$A,0),MATCH(I$1,Monitoring_eng!$1:$1,0))</f>
        <v>yes</v>
      </c>
      <c r="J45" s="17" t="str">
        <f>INDEX(Monitoring_eng!$A$1:$AT$74,MATCH($A45,Monitoring_eng!$A:$A,0),MATCH(J$1,Monitoring_eng!$1:$1,0))</f>
        <v>yes</v>
      </c>
      <c r="K45" s="17" t="str">
        <f>INDEX(Monitoring_eng!$A$1:$AT$74,MATCH($A45,Monitoring_eng!$A:$A,0),MATCH(K$1,Monitoring_eng!$1:$1,0))</f>
        <v>no</v>
      </c>
      <c r="L45" s="17" t="str">
        <f>INDEX(Monitoring_eng!$A$1:$AT$74,MATCH($A45,Monitoring_eng!$A:$A,0),MATCH(L$1,Monitoring_eng!$1:$1,0))</f>
        <v>no</v>
      </c>
      <c r="M45" s="17" t="str">
        <f>INDEX(Monitoring_eng!$A$1:$AT$74,MATCH($A45,Monitoring_eng!$A:$A,0),MATCH(M$1,Monitoring_eng!$1:$1,0))</f>
        <v>no</v>
      </c>
      <c r="N45" s="17" t="str">
        <f>INDEX(Monitoring_eng!$A$1:$AT$74,MATCH($A45,Monitoring_eng!$A:$A,0),MATCH(N$1,Monitoring_eng!$1:$1,0))</f>
        <v>yes</v>
      </c>
      <c r="O45" s="17" t="str">
        <f>INDEX(Monitoring_eng!$A$1:$AT$74,MATCH($A45,Monitoring_eng!$A:$A,0),MATCH(O$1,Monitoring_eng!$1:$1,0))</f>
        <v>no</v>
      </c>
      <c r="P45" s="17" t="str">
        <f>INDEX(Monitoring_eng!$A$1:$AT$74,MATCH($A45,Monitoring_eng!$A:$A,0),MATCH(P$1,Monitoring_eng!$1:$1,0))</f>
        <v>yes</v>
      </c>
      <c r="Q45" s="17" t="str">
        <f>INDEX(Monitoring_eng!$A$1:$AT$74,MATCH($A45,Monitoring_eng!$A:$A,0),MATCH(Q$1,Monitoring_eng!$1:$1,0))</f>
        <v>yes</v>
      </c>
      <c r="R45" s="17" t="str">
        <f>INDEX(Monitoring_eng!$A$1:$AT$74,MATCH($A45,Monitoring_eng!$A:$A,0),MATCH(R$1,Monitoring_eng!$1:$1,0))</f>
        <v>yes</v>
      </c>
      <c r="S45" s="17" t="str">
        <f>INDEX(Monitoring_eng!$A$1:$AT$74,MATCH($A45,Monitoring_eng!$A:$A,0),MATCH(S$1,Monitoring_eng!$1:$1,0))</f>
        <v>partially</v>
      </c>
      <c r="T45" s="17" t="str">
        <f>INDEX(Monitoring_eng!$A$1:$AT$74,MATCH($A45,Monitoring_eng!$A:$A,0),MATCH(T$1,Monitoring_eng!$1:$1,0))</f>
        <v>yes</v>
      </c>
      <c r="U45" s="17" t="str">
        <f>INDEX(Monitoring_eng!$A$1:$AT$74,MATCH($A45,Monitoring_eng!$A:$A,0),MATCH(U$1,Monitoring_eng!$1:$1,0))</f>
        <v>partially</v>
      </c>
      <c r="V45" s="17" t="str">
        <f>INDEX(Monitoring_eng!$A$1:$AT$74,MATCH($A45,Monitoring_eng!$A:$A,0),MATCH(V$1,Monitoring_eng!$1:$1,0))</f>
        <v>yes</v>
      </c>
      <c r="W45" s="17" t="str">
        <f>INDEX(Monitoring_eng!$A$1:$AT$74,MATCH($A45,Monitoring_eng!$A:$A,0),MATCH(W$1,Monitoring_eng!$1:$1,0))</f>
        <v>no</v>
      </c>
      <c r="X45" s="17" t="str">
        <f>INDEX(Monitoring_eng!$A$1:$AT$74,MATCH($A45,Monitoring_eng!$A:$A,0),MATCH(X$1,Monitoring_eng!$1:$1,0))</f>
        <v>yes</v>
      </c>
      <c r="Y45" s="22" t="s">
        <v>49</v>
      </c>
      <c r="Z45" s="22">
        <f t="shared" si="12"/>
        <v>12</v>
      </c>
      <c r="AA45" s="22" t="s">
        <v>48</v>
      </c>
      <c r="AB45" s="22">
        <f t="shared" si="13"/>
        <v>8</v>
      </c>
      <c r="AC45" s="22" t="s">
        <v>95</v>
      </c>
      <c r="AD45" s="22">
        <f t="shared" si="14"/>
        <v>2</v>
      </c>
      <c r="AE45" s="22" t="s">
        <v>385</v>
      </c>
      <c r="AF45" s="22">
        <f t="shared" si="15"/>
        <v>0</v>
      </c>
      <c r="AG45" s="22">
        <f t="shared" si="4"/>
        <v>22</v>
      </c>
      <c r="AH45" s="22">
        <f t="shared" si="5"/>
        <v>22</v>
      </c>
      <c r="AI45" s="22" t="str">
        <f t="shared" si="6"/>
        <v>yes</v>
      </c>
      <c r="AJ45" s="22" t="str">
        <f t="shared" si="7"/>
        <v>no</v>
      </c>
      <c r="AK45" s="22">
        <f t="shared" si="8"/>
        <v>12</v>
      </c>
      <c r="AL45" s="22">
        <f t="shared" si="9"/>
        <v>8</v>
      </c>
      <c r="AM45" s="67">
        <f t="shared" si="10"/>
        <v>0.54545454545454541</v>
      </c>
      <c r="AN45" s="67">
        <f t="shared" si="11"/>
        <v>0.36363636363636365</v>
      </c>
      <c r="AO45" s="62">
        <f>COUNTIFS($C45:$X45,$AI45,Results!$T$78:$AO$78,AO$1)/((COUNTIF(Results!$T$78:$AO$78,AO$1)-COUNTIFS($C45:$X45,"N/A",Results!$T$78:$AO$78,AO$1)))</f>
        <v>0.5</v>
      </c>
      <c r="AP45" s="62">
        <f>COUNTIFS($C45:$X45,$AI45,Results!$T$78:$AO$78,AP$1)/((COUNTIF(Results!$T$78:$AO$78,AP$1)-COUNTIFS($C45:$X45,"N/A",Results!$T$78:$AO$78,AP$1)))</f>
        <v>0.5</v>
      </c>
      <c r="AQ45" s="62">
        <f>COUNTIFS($C45:$X45,$AI45,Results!$T$78:$AO$78,AQ$1)/((COUNTIF(Results!$T$78:$AO$78,AQ$1)-COUNTIFS($C45:$X45,"N/A",Results!$T$78:$AO$78,AQ$1)))</f>
        <v>0</v>
      </c>
      <c r="AR45" s="62">
        <f>COUNTIFS($C45:$X45,$AI45,Results!$T$78:$AO$78,AR$1)/((COUNTIF(Results!$T$78:$AO$78,AR$1)-COUNTIFS($C45:$X45,"N/A",Results!$T$78:$AO$78,AR$1)))</f>
        <v>0.66666666666666663</v>
      </c>
      <c r="AS45" s="62">
        <f>COUNTIFS($C45:$X45,$AI45,Results!$T$78:$AO$78,AS$1)/((COUNTIF(Results!$T$78:$AO$78,AS$1)-COUNTIFS($C45:$X45,"N/A",Results!$T$78:$AO$78,AS$1)))</f>
        <v>1</v>
      </c>
      <c r="AT45" s="62">
        <f>COUNTIFS($C45:$X45,$AI45,Results!$T$80:$AO$80,AT$1)/((COUNTIF(Results!$T$80:$AO$80,AT$1)-COUNTIFS($C45:$X45,"N/A",Results!$T$80:$AO$80,AT$1)))</f>
        <v>0.25</v>
      </c>
      <c r="AU45" s="62">
        <f>COUNTIFS($C45:$X45,$AI45,Results!$T$80:$AO$80,AU$1)/((COUNTIF(Results!$T$80:$AO$80,AU$1)-COUNTIFS($C45:$X45,"N/A",Results!$T$80:$AO$80,AU$1)))</f>
        <v>0.55555555555555558</v>
      </c>
      <c r="AV45" s="62">
        <f>COUNTIFS($C45:$X45,$AI45,Results!$T$80:$AO$80,AV$1)/((COUNTIF(Results!$T$80:$AO$80,AV$1)-COUNTIFS($C45:$X45,"N/A",Results!$T$80:$AO$80,AV$1)))</f>
        <v>0.66666666666666663</v>
      </c>
      <c r="AW45" s="68"/>
      <c r="AX45" s="68"/>
      <c r="AY45" s="68"/>
      <c r="AZ45" s="68"/>
      <c r="BA45" s="68"/>
      <c r="BB45" s="68"/>
      <c r="BC45" s="22"/>
    </row>
    <row r="46" spans="1:55" x14ac:dyDescent="0.3">
      <c r="A46" s="22" t="s">
        <v>189</v>
      </c>
      <c r="B46" s="26" t="s">
        <v>190</v>
      </c>
      <c r="C46" s="17" t="str">
        <f>INDEX(Monitoring_eng!$A$1:$AT$74,MATCH($A46,Monitoring_eng!$A:$A,0),MATCH(C$1,Monitoring_eng!$1:$1,0))</f>
        <v>yes</v>
      </c>
      <c r="D46" s="17" t="str">
        <f>INDEX(Monitoring_eng!$A$1:$AT$74,MATCH($A46,Monitoring_eng!$A:$A,0),MATCH(D$1,Monitoring_eng!$1:$1,0))</f>
        <v>yes</v>
      </c>
      <c r="E46" s="17" t="str">
        <f>INDEX(Monitoring_eng!$A$1:$AT$74,MATCH($A46,Monitoring_eng!$A:$A,0),MATCH(E$1,Monitoring_eng!$1:$1,0))</f>
        <v>yes</v>
      </c>
      <c r="F46" s="17" t="str">
        <f>INDEX(Monitoring_eng!$A$1:$AT$74,MATCH($A46,Monitoring_eng!$A:$A,0),MATCH(F$1,Monitoring_eng!$1:$1,0))</f>
        <v>yes</v>
      </c>
      <c r="G46" s="17" t="str">
        <f>INDEX(Monitoring_eng!$A$1:$AT$74,MATCH($A46,Monitoring_eng!$A:$A,0),MATCH(G$1,Monitoring_eng!$1:$1,0))</f>
        <v>yes</v>
      </c>
      <c r="H46" s="17" t="str">
        <f>INDEX(Monitoring_eng!$A$1:$AT$74,MATCH($A46,Monitoring_eng!$A:$A,0),MATCH(H$1,Monitoring_eng!$1:$1,0))</f>
        <v>yes</v>
      </c>
      <c r="I46" s="17" t="str">
        <f>INDEX(Monitoring_eng!$A$1:$AT$74,MATCH($A46,Monitoring_eng!$A:$A,0),MATCH(I$1,Monitoring_eng!$1:$1,0))</f>
        <v>yes</v>
      </c>
      <c r="J46" s="17" t="str">
        <f>INDEX(Monitoring_eng!$A$1:$AT$74,MATCH($A46,Monitoring_eng!$A:$A,0),MATCH(J$1,Monitoring_eng!$1:$1,0))</f>
        <v>yes</v>
      </c>
      <c r="K46" s="17" t="str">
        <f>INDEX(Monitoring_eng!$A$1:$AT$74,MATCH($A46,Monitoring_eng!$A:$A,0),MATCH(K$1,Monitoring_eng!$1:$1,0))</f>
        <v>yes</v>
      </c>
      <c r="L46" s="17" t="str">
        <f>INDEX(Monitoring_eng!$A$1:$AT$74,MATCH($A46,Monitoring_eng!$A:$A,0),MATCH(L$1,Monitoring_eng!$1:$1,0))</f>
        <v>yes</v>
      </c>
      <c r="M46" s="17" t="str">
        <f>INDEX(Monitoring_eng!$A$1:$AT$74,MATCH($A46,Monitoring_eng!$A:$A,0),MATCH(M$1,Monitoring_eng!$1:$1,0))</f>
        <v>yes</v>
      </c>
      <c r="N46" s="17" t="str">
        <f>INDEX(Monitoring_eng!$A$1:$AT$74,MATCH($A46,Monitoring_eng!$A:$A,0),MATCH(N$1,Monitoring_eng!$1:$1,0))</f>
        <v>yes</v>
      </c>
      <c r="O46" s="17" t="str">
        <f>INDEX(Monitoring_eng!$A$1:$AT$74,MATCH($A46,Monitoring_eng!$A:$A,0),MATCH(O$1,Monitoring_eng!$1:$1,0))</f>
        <v>yes</v>
      </c>
      <c r="P46" s="17" t="str">
        <f>INDEX(Monitoring_eng!$A$1:$AT$74,MATCH($A46,Monitoring_eng!$A:$A,0),MATCH(P$1,Monitoring_eng!$1:$1,0))</f>
        <v>yes</v>
      </c>
      <c r="Q46" s="17" t="str">
        <f>INDEX(Monitoring_eng!$A$1:$AT$74,MATCH($A46,Monitoring_eng!$A:$A,0),MATCH(Q$1,Monitoring_eng!$1:$1,0))</f>
        <v>yes</v>
      </c>
      <c r="R46" s="17" t="str">
        <f>INDEX(Monitoring_eng!$A$1:$AT$74,MATCH($A46,Monitoring_eng!$A:$A,0),MATCH(R$1,Monitoring_eng!$1:$1,0))</f>
        <v>yes</v>
      </c>
      <c r="S46" s="17" t="str">
        <f>INDEX(Monitoring_eng!$A$1:$AT$74,MATCH($A46,Monitoring_eng!$A:$A,0),MATCH(S$1,Monitoring_eng!$1:$1,0))</f>
        <v>yes</v>
      </c>
      <c r="T46" s="17" t="str">
        <f>INDEX(Monitoring_eng!$A$1:$AT$74,MATCH($A46,Monitoring_eng!$A:$A,0),MATCH(T$1,Monitoring_eng!$1:$1,0))</f>
        <v>yes</v>
      </c>
      <c r="U46" s="17" t="str">
        <f>INDEX(Monitoring_eng!$A$1:$AT$74,MATCH($A46,Monitoring_eng!$A:$A,0),MATCH(U$1,Monitoring_eng!$1:$1,0))</f>
        <v>yes</v>
      </c>
      <c r="V46" s="17" t="str">
        <f>INDEX(Monitoring_eng!$A$1:$AT$74,MATCH($A46,Monitoring_eng!$A:$A,0),MATCH(V$1,Monitoring_eng!$1:$1,0))</f>
        <v>yes</v>
      </c>
      <c r="W46" s="17" t="str">
        <f>INDEX(Monitoring_eng!$A$1:$AT$74,MATCH($A46,Monitoring_eng!$A:$A,0),MATCH(W$1,Monitoring_eng!$1:$1,0))</f>
        <v>yes</v>
      </c>
      <c r="X46" s="17" t="str">
        <f>INDEX(Monitoring_eng!$A$1:$AT$74,MATCH($A46,Monitoring_eng!$A:$A,0),MATCH(X$1,Monitoring_eng!$1:$1,0))</f>
        <v>yes</v>
      </c>
      <c r="Y46" s="22" t="s">
        <v>49</v>
      </c>
      <c r="Z46" s="22">
        <f t="shared" si="12"/>
        <v>22</v>
      </c>
      <c r="AA46" s="22" t="s">
        <v>48</v>
      </c>
      <c r="AB46" s="22">
        <f t="shared" si="13"/>
        <v>0</v>
      </c>
      <c r="AC46" s="22" t="s">
        <v>95</v>
      </c>
      <c r="AD46" s="22">
        <f t="shared" si="14"/>
        <v>0</v>
      </c>
      <c r="AE46" s="22" t="s">
        <v>385</v>
      </c>
      <c r="AF46" s="22">
        <f t="shared" si="15"/>
        <v>0</v>
      </c>
      <c r="AG46" s="22">
        <f t="shared" si="4"/>
        <v>22</v>
      </c>
      <c r="AH46" s="22">
        <f t="shared" si="5"/>
        <v>22</v>
      </c>
      <c r="AI46" s="22" t="str">
        <f t="shared" si="6"/>
        <v>yes</v>
      </c>
      <c r="AJ46" s="22" t="str">
        <f t="shared" si="7"/>
        <v>no</v>
      </c>
      <c r="AK46" s="22">
        <f t="shared" si="8"/>
        <v>22</v>
      </c>
      <c r="AL46" s="22">
        <f t="shared" si="9"/>
        <v>0</v>
      </c>
      <c r="AM46" s="67">
        <f t="shared" si="10"/>
        <v>1</v>
      </c>
      <c r="AN46" s="67">
        <f t="shared" si="11"/>
        <v>0</v>
      </c>
      <c r="AO46" s="62">
        <f>COUNTIFS($C46:$X46,$AI46,Results!$T$78:$AO$78,AO$1)/((COUNTIF(Results!$T$78:$AO$78,AO$1)-COUNTIFS($C46:$X46,"N/A",Results!$T$78:$AO$78,AO$1)))</f>
        <v>1</v>
      </c>
      <c r="AP46" s="62">
        <f>COUNTIFS($C46:$X46,$AI46,Results!$T$78:$AO$78,AP$1)/((COUNTIF(Results!$T$78:$AO$78,AP$1)-COUNTIFS($C46:$X46,"N/A",Results!$T$78:$AO$78,AP$1)))</f>
        <v>1</v>
      </c>
      <c r="AQ46" s="62">
        <f>COUNTIFS($C46:$X46,$AI46,Results!$T$78:$AO$78,AQ$1)/((COUNTIF(Results!$T$78:$AO$78,AQ$1)-COUNTIFS($C46:$X46,"N/A",Results!$T$78:$AO$78,AQ$1)))</f>
        <v>1</v>
      </c>
      <c r="AR46" s="62">
        <f>COUNTIFS($C46:$X46,$AI46,Results!$T$78:$AO$78,AR$1)/((COUNTIF(Results!$T$78:$AO$78,AR$1)-COUNTIFS($C46:$X46,"N/A",Results!$T$78:$AO$78,AR$1)))</f>
        <v>1</v>
      </c>
      <c r="AS46" s="62">
        <f>COUNTIFS($C46:$X46,$AI46,Results!$T$78:$AO$78,AS$1)/((COUNTIF(Results!$T$78:$AO$78,AS$1)-COUNTIFS($C46:$X46,"N/A",Results!$T$78:$AO$78,AS$1)))</f>
        <v>1</v>
      </c>
      <c r="AT46" s="62">
        <f>COUNTIFS($C46:$X46,$AI46,Results!$T$80:$AO$80,AT$1)/((COUNTIF(Results!$T$80:$AO$80,AT$1)-COUNTIFS($C46:$X46,"N/A",Results!$T$80:$AO$80,AT$1)))</f>
        <v>1</v>
      </c>
      <c r="AU46" s="62">
        <f>COUNTIFS($C46:$X46,$AI46,Results!$T$80:$AO$80,AU$1)/((COUNTIF(Results!$T$80:$AO$80,AU$1)-COUNTIFS($C46:$X46,"N/A",Results!$T$80:$AO$80,AU$1)))</f>
        <v>1</v>
      </c>
      <c r="AV46" s="62">
        <f>COUNTIFS($C46:$X46,$AI46,Results!$T$80:$AO$80,AV$1)/((COUNTIF(Results!$T$80:$AO$80,AV$1)-COUNTIFS($C46:$X46,"N/A",Results!$T$80:$AO$80,AV$1)))</f>
        <v>1</v>
      </c>
      <c r="AW46" s="68"/>
      <c r="AX46" s="68"/>
      <c r="AY46" s="68"/>
      <c r="AZ46" s="68"/>
      <c r="BA46" s="68"/>
      <c r="BB46" s="68"/>
      <c r="BC46" s="22"/>
    </row>
    <row r="47" spans="1:55" x14ac:dyDescent="0.3">
      <c r="A47" s="22" t="s">
        <v>191</v>
      </c>
      <c r="B47" s="26" t="s">
        <v>192</v>
      </c>
      <c r="C47" s="17" t="str">
        <f>INDEX(Monitoring_eng!$A$1:$AT$74,MATCH($A47,Monitoring_eng!$A:$A,0),MATCH(C$1,Monitoring_eng!$1:$1,0))</f>
        <v>yes</v>
      </c>
      <c r="D47" s="17" t="str">
        <f>INDEX(Monitoring_eng!$A$1:$AT$74,MATCH($A47,Monitoring_eng!$A:$A,0),MATCH(D$1,Monitoring_eng!$1:$1,0))</f>
        <v>yes</v>
      </c>
      <c r="E47" s="17" t="str">
        <f>INDEX(Monitoring_eng!$A$1:$AT$74,MATCH($A47,Monitoring_eng!$A:$A,0),MATCH(E$1,Monitoring_eng!$1:$1,0))</f>
        <v>yes</v>
      </c>
      <c r="F47" s="17" t="str">
        <f>INDEX(Monitoring_eng!$A$1:$AT$74,MATCH($A47,Monitoring_eng!$A:$A,0),MATCH(F$1,Monitoring_eng!$1:$1,0))</f>
        <v>no</v>
      </c>
      <c r="G47" s="17" t="str">
        <f>INDEX(Monitoring_eng!$A$1:$AT$74,MATCH($A47,Monitoring_eng!$A:$A,0),MATCH(G$1,Monitoring_eng!$1:$1,0))</f>
        <v>yes</v>
      </c>
      <c r="H47" s="17" t="str">
        <f>INDEX(Monitoring_eng!$A$1:$AT$74,MATCH($A47,Monitoring_eng!$A:$A,0),MATCH(H$1,Monitoring_eng!$1:$1,0))</f>
        <v>yes</v>
      </c>
      <c r="I47" s="17" t="str">
        <f>INDEX(Monitoring_eng!$A$1:$AT$74,MATCH($A47,Monitoring_eng!$A:$A,0),MATCH(I$1,Monitoring_eng!$1:$1,0))</f>
        <v>yes</v>
      </c>
      <c r="J47" s="17" t="str">
        <f>INDEX(Monitoring_eng!$A$1:$AT$74,MATCH($A47,Monitoring_eng!$A:$A,0),MATCH(J$1,Monitoring_eng!$1:$1,0))</f>
        <v>yes</v>
      </c>
      <c r="K47" s="17" t="str">
        <f>INDEX(Monitoring_eng!$A$1:$AT$74,MATCH($A47,Monitoring_eng!$A:$A,0),MATCH(K$1,Monitoring_eng!$1:$1,0))</f>
        <v>yes</v>
      </c>
      <c r="L47" s="17" t="str">
        <f>INDEX(Monitoring_eng!$A$1:$AT$74,MATCH($A47,Monitoring_eng!$A:$A,0),MATCH(L$1,Monitoring_eng!$1:$1,0))</f>
        <v>partially</v>
      </c>
      <c r="M47" s="17" t="str">
        <f>INDEX(Monitoring_eng!$A$1:$AT$74,MATCH($A47,Monitoring_eng!$A:$A,0),MATCH(M$1,Monitoring_eng!$1:$1,0))</f>
        <v>yes</v>
      </c>
      <c r="N47" s="17" t="str">
        <f>INDEX(Monitoring_eng!$A$1:$AT$74,MATCH($A47,Monitoring_eng!$A:$A,0),MATCH(N$1,Monitoring_eng!$1:$1,0))</f>
        <v>yes</v>
      </c>
      <c r="O47" s="17" t="str">
        <f>INDEX(Monitoring_eng!$A$1:$AT$74,MATCH($A47,Monitoring_eng!$A:$A,0),MATCH(O$1,Monitoring_eng!$1:$1,0))</f>
        <v>yes</v>
      </c>
      <c r="P47" s="17" t="str">
        <f>INDEX(Monitoring_eng!$A$1:$AT$74,MATCH($A47,Monitoring_eng!$A:$A,0),MATCH(P$1,Monitoring_eng!$1:$1,0))</f>
        <v>yes</v>
      </c>
      <c r="Q47" s="17" t="str">
        <f>INDEX(Monitoring_eng!$A$1:$AT$74,MATCH($A47,Monitoring_eng!$A:$A,0),MATCH(Q$1,Monitoring_eng!$1:$1,0))</f>
        <v>yes</v>
      </c>
      <c r="R47" s="17" t="str">
        <f>INDEX(Monitoring_eng!$A$1:$AT$74,MATCH($A47,Monitoring_eng!$A:$A,0),MATCH(R$1,Monitoring_eng!$1:$1,0))</f>
        <v>yes</v>
      </c>
      <c r="S47" s="17" t="str">
        <f>INDEX(Monitoring_eng!$A$1:$AT$74,MATCH($A47,Monitoring_eng!$A:$A,0),MATCH(S$1,Monitoring_eng!$1:$1,0))</f>
        <v>no</v>
      </c>
      <c r="T47" s="17" t="str">
        <f>INDEX(Monitoring_eng!$A$1:$AT$74,MATCH($A47,Monitoring_eng!$A:$A,0),MATCH(T$1,Monitoring_eng!$1:$1,0))</f>
        <v>yes</v>
      </c>
      <c r="U47" s="17" t="str">
        <f>INDEX(Monitoring_eng!$A$1:$AT$74,MATCH($A47,Monitoring_eng!$A:$A,0),MATCH(U$1,Monitoring_eng!$1:$1,0))</f>
        <v>yes</v>
      </c>
      <c r="V47" s="17" t="str">
        <f>INDEX(Monitoring_eng!$A$1:$AT$74,MATCH($A47,Monitoring_eng!$A:$A,0),MATCH(V$1,Monitoring_eng!$1:$1,0))</f>
        <v>yes</v>
      </c>
      <c r="W47" s="17" t="str">
        <f>INDEX(Monitoring_eng!$A$1:$AT$74,MATCH($A47,Monitoring_eng!$A:$A,0),MATCH(W$1,Monitoring_eng!$1:$1,0))</f>
        <v>yes</v>
      </c>
      <c r="X47" s="17" t="str">
        <f>INDEX(Monitoring_eng!$A$1:$AT$74,MATCH($A47,Monitoring_eng!$A:$A,0),MATCH(X$1,Monitoring_eng!$1:$1,0))</f>
        <v>yes</v>
      </c>
      <c r="Y47" s="22" t="s">
        <v>49</v>
      </c>
      <c r="Z47" s="22">
        <f t="shared" si="12"/>
        <v>19</v>
      </c>
      <c r="AA47" s="22" t="s">
        <v>48</v>
      </c>
      <c r="AB47" s="22">
        <f t="shared" si="13"/>
        <v>2</v>
      </c>
      <c r="AC47" s="22" t="s">
        <v>95</v>
      </c>
      <c r="AD47" s="22">
        <f t="shared" si="14"/>
        <v>1</v>
      </c>
      <c r="AE47" s="22" t="s">
        <v>385</v>
      </c>
      <c r="AF47" s="22">
        <f t="shared" si="15"/>
        <v>0</v>
      </c>
      <c r="AG47" s="22">
        <f t="shared" si="4"/>
        <v>22</v>
      </c>
      <c r="AH47" s="22">
        <f t="shared" si="5"/>
        <v>22</v>
      </c>
      <c r="AI47" s="22" t="str">
        <f t="shared" si="6"/>
        <v>yes</v>
      </c>
      <c r="AJ47" s="22" t="str">
        <f t="shared" si="7"/>
        <v>no</v>
      </c>
      <c r="AK47" s="22">
        <f t="shared" si="8"/>
        <v>19</v>
      </c>
      <c r="AL47" s="22">
        <f t="shared" si="9"/>
        <v>2</v>
      </c>
      <c r="AM47" s="67">
        <f t="shared" si="10"/>
        <v>0.86363636363636365</v>
      </c>
      <c r="AN47" s="67">
        <f t="shared" si="11"/>
        <v>9.0909090909090912E-2</v>
      </c>
      <c r="AO47" s="62">
        <f>COUNTIFS($C47:$X47,$AI47,Results!$T$78:$AO$78,AO$1)/((COUNTIF(Results!$T$78:$AO$78,AO$1)-COUNTIFS($C47:$X47,"N/A",Results!$T$78:$AO$78,AO$1)))</f>
        <v>0.875</v>
      </c>
      <c r="AP47" s="62">
        <f>COUNTIFS($C47:$X47,$AI47,Results!$T$78:$AO$78,AP$1)/((COUNTIF(Results!$T$78:$AO$78,AP$1)-COUNTIFS($C47:$X47,"N/A",Results!$T$78:$AO$78,AP$1)))</f>
        <v>0.875</v>
      </c>
      <c r="AQ47" s="62">
        <f>COUNTIFS($C47:$X47,$AI47,Results!$T$78:$AO$78,AQ$1)/((COUNTIF(Results!$T$78:$AO$78,AQ$1)-COUNTIFS($C47:$X47,"N/A",Results!$T$78:$AO$78,AQ$1)))</f>
        <v>0</v>
      </c>
      <c r="AR47" s="62">
        <f>COUNTIFS($C47:$X47,$AI47,Results!$T$78:$AO$78,AR$1)/((COUNTIF(Results!$T$78:$AO$78,AR$1)-COUNTIFS($C47:$X47,"N/A",Results!$T$78:$AO$78,AR$1)))</f>
        <v>1</v>
      </c>
      <c r="AS47" s="62">
        <f>COUNTIFS($C47:$X47,$AI47,Results!$T$78:$AO$78,AS$1)/((COUNTIF(Results!$T$78:$AO$78,AS$1)-COUNTIFS($C47:$X47,"N/A",Results!$T$78:$AO$78,AS$1)))</f>
        <v>1</v>
      </c>
      <c r="AT47" s="62">
        <f>COUNTIFS($C47:$X47,$AI47,Results!$T$80:$AO$80,AT$1)/((COUNTIF(Results!$T$80:$AO$80,AT$1)-COUNTIFS($C47:$X47,"N/A",Results!$T$80:$AO$80,AT$1)))</f>
        <v>0.5</v>
      </c>
      <c r="AU47" s="62">
        <f>COUNTIFS($C47:$X47,$AI47,Results!$T$80:$AO$80,AU$1)/((COUNTIF(Results!$T$80:$AO$80,AU$1)-COUNTIFS($C47:$X47,"N/A",Results!$T$80:$AO$80,AU$1)))</f>
        <v>0.88888888888888884</v>
      </c>
      <c r="AV47" s="62">
        <f>COUNTIFS($C47:$X47,$AI47,Results!$T$80:$AO$80,AV$1)/((COUNTIF(Results!$T$80:$AO$80,AV$1)-COUNTIFS($C47:$X47,"N/A",Results!$T$80:$AO$80,AV$1)))</f>
        <v>1</v>
      </c>
      <c r="AW47" s="68"/>
      <c r="AX47" s="68"/>
      <c r="AY47" s="68"/>
      <c r="AZ47" s="68"/>
      <c r="BA47" s="68"/>
      <c r="BB47" s="68"/>
      <c r="BC47" s="22"/>
    </row>
    <row r="48" spans="1:55" x14ac:dyDescent="0.3">
      <c r="A48" s="22" t="s">
        <v>193</v>
      </c>
      <c r="B48" s="27" t="s">
        <v>194</v>
      </c>
      <c r="C48" s="17" t="str">
        <f>INDEX(Monitoring_eng!$A$1:$AT$74,MATCH($A48,Monitoring_eng!$A:$A,0),MATCH(C$1,Monitoring_eng!$1:$1,0))</f>
        <v>no</v>
      </c>
      <c r="D48" s="17" t="str">
        <f>INDEX(Monitoring_eng!$A$1:$AT$74,MATCH($A48,Monitoring_eng!$A:$A,0),MATCH(D$1,Monitoring_eng!$1:$1,0))</f>
        <v>yes</v>
      </c>
      <c r="E48" s="17" t="str">
        <f>INDEX(Monitoring_eng!$A$1:$AT$74,MATCH($A48,Monitoring_eng!$A:$A,0),MATCH(E$1,Monitoring_eng!$1:$1,0))</f>
        <v>yes</v>
      </c>
      <c r="F48" s="17" t="str">
        <f>INDEX(Monitoring_eng!$A$1:$AT$74,MATCH($A48,Monitoring_eng!$A:$A,0),MATCH(F$1,Monitoring_eng!$1:$1,0))</f>
        <v>yes</v>
      </c>
      <c r="G48" s="17" t="str">
        <f>INDEX(Monitoring_eng!$A$1:$AT$74,MATCH($A48,Monitoring_eng!$A:$A,0),MATCH(G$1,Monitoring_eng!$1:$1,0))</f>
        <v>yes</v>
      </c>
      <c r="H48" s="17" t="str">
        <f>INDEX(Monitoring_eng!$A$1:$AT$74,MATCH($A48,Monitoring_eng!$A:$A,0),MATCH(H$1,Monitoring_eng!$1:$1,0))</f>
        <v>yes</v>
      </c>
      <c r="I48" s="17" t="str">
        <f>INDEX(Monitoring_eng!$A$1:$AT$74,MATCH($A48,Monitoring_eng!$A:$A,0),MATCH(I$1,Monitoring_eng!$1:$1,0))</f>
        <v>yes</v>
      </c>
      <c r="J48" s="17" t="str">
        <f>INDEX(Monitoring_eng!$A$1:$AT$74,MATCH($A48,Monitoring_eng!$A:$A,0),MATCH(J$1,Monitoring_eng!$1:$1,0))</f>
        <v>yes</v>
      </c>
      <c r="K48" s="17" t="str">
        <f>INDEX(Monitoring_eng!$A$1:$AT$74,MATCH($A48,Monitoring_eng!$A:$A,0),MATCH(K$1,Monitoring_eng!$1:$1,0))</f>
        <v>yes</v>
      </c>
      <c r="L48" s="17" t="str">
        <f>INDEX(Monitoring_eng!$A$1:$AT$74,MATCH($A48,Monitoring_eng!$A:$A,0),MATCH(L$1,Monitoring_eng!$1:$1,0))</f>
        <v>yes</v>
      </c>
      <c r="M48" s="17" t="str">
        <f>INDEX(Monitoring_eng!$A$1:$AT$74,MATCH($A48,Monitoring_eng!$A:$A,0),MATCH(M$1,Monitoring_eng!$1:$1,0))</f>
        <v>yes</v>
      </c>
      <c r="N48" s="17" t="str">
        <f>INDEX(Monitoring_eng!$A$1:$AT$74,MATCH($A48,Monitoring_eng!$A:$A,0),MATCH(N$1,Monitoring_eng!$1:$1,0))</f>
        <v>yes</v>
      </c>
      <c r="O48" s="17" t="str">
        <f>INDEX(Monitoring_eng!$A$1:$AT$74,MATCH($A48,Monitoring_eng!$A:$A,0),MATCH(O$1,Monitoring_eng!$1:$1,0))</f>
        <v>yes</v>
      </c>
      <c r="P48" s="17" t="str">
        <f>INDEX(Monitoring_eng!$A$1:$AT$74,MATCH($A48,Monitoring_eng!$A:$A,0),MATCH(P$1,Monitoring_eng!$1:$1,0))</f>
        <v>yes</v>
      </c>
      <c r="Q48" s="17" t="str">
        <f>INDEX(Monitoring_eng!$A$1:$AT$74,MATCH($A48,Monitoring_eng!$A:$A,0),MATCH(Q$1,Monitoring_eng!$1:$1,0))</f>
        <v>yes</v>
      </c>
      <c r="R48" s="17" t="str">
        <f>INDEX(Monitoring_eng!$A$1:$AT$74,MATCH($A48,Monitoring_eng!$A:$A,0),MATCH(R$1,Monitoring_eng!$1:$1,0))</f>
        <v>yes</v>
      </c>
      <c r="S48" s="17" t="str">
        <f>INDEX(Monitoring_eng!$A$1:$AT$74,MATCH($A48,Monitoring_eng!$A:$A,0),MATCH(S$1,Monitoring_eng!$1:$1,0))</f>
        <v>yes</v>
      </c>
      <c r="T48" s="17" t="str">
        <f>INDEX(Monitoring_eng!$A$1:$AT$74,MATCH($A48,Monitoring_eng!$A:$A,0),MATCH(T$1,Monitoring_eng!$1:$1,0))</f>
        <v>yes</v>
      </c>
      <c r="U48" s="17" t="str">
        <f>INDEX(Monitoring_eng!$A$1:$AT$74,MATCH($A48,Monitoring_eng!$A:$A,0),MATCH(U$1,Monitoring_eng!$1:$1,0))</f>
        <v>yes</v>
      </c>
      <c r="V48" s="17" t="str">
        <f>INDEX(Monitoring_eng!$A$1:$AT$74,MATCH($A48,Monitoring_eng!$A:$A,0),MATCH(V$1,Monitoring_eng!$1:$1,0))</f>
        <v>yes</v>
      </c>
      <c r="W48" s="17" t="str">
        <f>INDEX(Monitoring_eng!$A$1:$AT$74,MATCH($A48,Monitoring_eng!$A:$A,0),MATCH(W$1,Monitoring_eng!$1:$1,0))</f>
        <v>yes</v>
      </c>
      <c r="X48" s="17" t="str">
        <f>INDEX(Monitoring_eng!$A$1:$AT$74,MATCH($A48,Monitoring_eng!$A:$A,0),MATCH(X$1,Monitoring_eng!$1:$1,0))</f>
        <v>yes</v>
      </c>
      <c r="Y48" s="22" t="s">
        <v>49</v>
      </c>
      <c r="Z48" s="22">
        <f t="shared" si="12"/>
        <v>21</v>
      </c>
      <c r="AA48" s="22" t="s">
        <v>48</v>
      </c>
      <c r="AB48" s="22">
        <f t="shared" si="13"/>
        <v>1</v>
      </c>
      <c r="AC48" s="22" t="s">
        <v>95</v>
      </c>
      <c r="AD48" s="22">
        <f t="shared" si="14"/>
        <v>0</v>
      </c>
      <c r="AE48" s="22" t="s">
        <v>385</v>
      </c>
      <c r="AF48" s="22">
        <f t="shared" si="15"/>
        <v>0</v>
      </c>
      <c r="AG48" s="22">
        <f t="shared" si="4"/>
        <v>22</v>
      </c>
      <c r="AH48" s="22">
        <f t="shared" si="5"/>
        <v>22</v>
      </c>
      <c r="AI48" s="22" t="str">
        <f t="shared" si="6"/>
        <v>yes</v>
      </c>
      <c r="AJ48" s="22" t="str">
        <f t="shared" si="7"/>
        <v>no</v>
      </c>
      <c r="AK48" s="22">
        <f t="shared" si="8"/>
        <v>21</v>
      </c>
      <c r="AL48" s="22">
        <f t="shared" si="9"/>
        <v>1</v>
      </c>
      <c r="AM48" s="67">
        <f t="shared" si="10"/>
        <v>0.95454545454545459</v>
      </c>
      <c r="AN48" s="67">
        <f t="shared" si="11"/>
        <v>4.5454545454545456E-2</v>
      </c>
      <c r="AO48" s="62">
        <f>COUNTIFS($C48:$X48,$AI48,Results!$T$78:$AO$78,AO$1)/((COUNTIF(Results!$T$78:$AO$78,AO$1)-COUNTIFS($C48:$X48,"N/A",Results!$T$78:$AO$78,AO$1)))</f>
        <v>0.875</v>
      </c>
      <c r="AP48" s="62">
        <f>COUNTIFS($C48:$X48,$AI48,Results!$T$78:$AO$78,AP$1)/((COUNTIF(Results!$T$78:$AO$78,AP$1)-COUNTIFS($C48:$X48,"N/A",Results!$T$78:$AO$78,AP$1)))</f>
        <v>1</v>
      </c>
      <c r="AQ48" s="62">
        <f>COUNTIFS($C48:$X48,$AI48,Results!$T$78:$AO$78,AQ$1)/((COUNTIF(Results!$T$78:$AO$78,AQ$1)-COUNTIFS($C48:$X48,"N/A",Results!$T$78:$AO$78,AQ$1)))</f>
        <v>1</v>
      </c>
      <c r="AR48" s="62">
        <f>COUNTIFS($C48:$X48,$AI48,Results!$T$78:$AO$78,AR$1)/((COUNTIF(Results!$T$78:$AO$78,AR$1)-COUNTIFS($C48:$X48,"N/A",Results!$T$78:$AO$78,AR$1)))</f>
        <v>1</v>
      </c>
      <c r="AS48" s="62">
        <f>COUNTIFS($C48:$X48,$AI48,Results!$T$78:$AO$78,AS$1)/((COUNTIF(Results!$T$78:$AO$78,AS$1)-COUNTIFS($C48:$X48,"N/A",Results!$T$78:$AO$78,AS$1)))</f>
        <v>1</v>
      </c>
      <c r="AT48" s="62">
        <f>COUNTIFS($C48:$X48,$AI48,Results!$T$80:$AO$80,AT$1)/((COUNTIF(Results!$T$80:$AO$80,AT$1)-COUNTIFS($C48:$X48,"N/A",Results!$T$80:$AO$80,AT$1)))</f>
        <v>1</v>
      </c>
      <c r="AU48" s="62">
        <f>COUNTIFS($C48:$X48,$AI48,Results!$T$80:$AO$80,AU$1)/((COUNTIF(Results!$T$80:$AO$80,AU$1)-COUNTIFS($C48:$X48,"N/A",Results!$T$80:$AO$80,AU$1)))</f>
        <v>0.88888888888888884</v>
      </c>
      <c r="AV48" s="62">
        <f>COUNTIFS($C48:$X48,$AI48,Results!$T$80:$AO$80,AV$1)/((COUNTIF(Results!$T$80:$AO$80,AV$1)-COUNTIFS($C48:$X48,"N/A",Results!$T$80:$AO$80,AV$1)))</f>
        <v>1</v>
      </c>
      <c r="AW48" s="68"/>
      <c r="AX48" s="68"/>
      <c r="AY48" s="68"/>
      <c r="AZ48" s="68"/>
      <c r="BA48" s="68"/>
      <c r="BB48" s="68"/>
      <c r="BC48" s="22"/>
    </row>
    <row r="49" spans="1:55" x14ac:dyDescent="0.3">
      <c r="A49" s="22" t="s">
        <v>195</v>
      </c>
      <c r="B49" s="27" t="s">
        <v>196</v>
      </c>
      <c r="C49" s="17" t="str">
        <f>INDEX(Monitoring_eng!$A$1:$AT$74,MATCH($A49,Monitoring_eng!$A:$A,0),MATCH(C$1,Monitoring_eng!$1:$1,0))</f>
        <v>yes</v>
      </c>
      <c r="D49" s="17" t="str">
        <f>INDEX(Monitoring_eng!$A$1:$AT$74,MATCH($A49,Monitoring_eng!$A:$A,0),MATCH(D$1,Monitoring_eng!$1:$1,0))</f>
        <v>yes</v>
      </c>
      <c r="E49" s="17" t="str">
        <f>INDEX(Monitoring_eng!$A$1:$AT$74,MATCH($A49,Monitoring_eng!$A:$A,0),MATCH(E$1,Monitoring_eng!$1:$1,0))</f>
        <v>yes</v>
      </c>
      <c r="F49" s="17" t="str">
        <f>INDEX(Monitoring_eng!$A$1:$AT$74,MATCH($A49,Monitoring_eng!$A:$A,0),MATCH(F$1,Monitoring_eng!$1:$1,0))</f>
        <v>no</v>
      </c>
      <c r="G49" s="17" t="str">
        <f>INDEX(Monitoring_eng!$A$1:$AT$74,MATCH($A49,Monitoring_eng!$A:$A,0),MATCH(G$1,Monitoring_eng!$1:$1,0))</f>
        <v>yes</v>
      </c>
      <c r="H49" s="17" t="str">
        <f>INDEX(Monitoring_eng!$A$1:$AT$74,MATCH($A49,Monitoring_eng!$A:$A,0),MATCH(H$1,Monitoring_eng!$1:$1,0))</f>
        <v>yes</v>
      </c>
      <c r="I49" s="17" t="str">
        <f>INDEX(Monitoring_eng!$A$1:$AT$74,MATCH($A49,Monitoring_eng!$A:$A,0),MATCH(I$1,Monitoring_eng!$1:$1,0))</f>
        <v>yes</v>
      </c>
      <c r="J49" s="17" t="str">
        <f>INDEX(Monitoring_eng!$A$1:$AT$74,MATCH($A49,Monitoring_eng!$A:$A,0),MATCH(J$1,Monitoring_eng!$1:$1,0))</f>
        <v>yes</v>
      </c>
      <c r="K49" s="17" t="str">
        <f>INDEX(Monitoring_eng!$A$1:$AT$74,MATCH($A49,Monitoring_eng!$A:$A,0),MATCH(K$1,Monitoring_eng!$1:$1,0))</f>
        <v>no</v>
      </c>
      <c r="L49" s="17" t="str">
        <f>INDEX(Monitoring_eng!$A$1:$AT$74,MATCH($A49,Monitoring_eng!$A:$A,0),MATCH(L$1,Monitoring_eng!$1:$1,0))</f>
        <v>yes</v>
      </c>
      <c r="M49" s="17" t="str">
        <f>INDEX(Monitoring_eng!$A$1:$AT$74,MATCH($A49,Monitoring_eng!$A:$A,0),MATCH(M$1,Monitoring_eng!$1:$1,0))</f>
        <v>yes</v>
      </c>
      <c r="N49" s="17" t="str">
        <f>INDEX(Monitoring_eng!$A$1:$AT$74,MATCH($A49,Monitoring_eng!$A:$A,0),MATCH(N$1,Monitoring_eng!$1:$1,0))</f>
        <v>yes</v>
      </c>
      <c r="O49" s="17" t="str">
        <f>INDEX(Monitoring_eng!$A$1:$AT$74,MATCH($A49,Monitoring_eng!$A:$A,0),MATCH(O$1,Monitoring_eng!$1:$1,0))</f>
        <v>no</v>
      </c>
      <c r="P49" s="17" t="str">
        <f>INDEX(Monitoring_eng!$A$1:$AT$74,MATCH($A49,Monitoring_eng!$A:$A,0),MATCH(P$1,Monitoring_eng!$1:$1,0))</f>
        <v>yes</v>
      </c>
      <c r="Q49" s="17" t="str">
        <f>INDEX(Monitoring_eng!$A$1:$AT$74,MATCH($A49,Monitoring_eng!$A:$A,0),MATCH(Q$1,Monitoring_eng!$1:$1,0))</f>
        <v>yes</v>
      </c>
      <c r="R49" s="17" t="str">
        <f>INDEX(Monitoring_eng!$A$1:$AT$74,MATCH($A49,Monitoring_eng!$A:$A,0),MATCH(R$1,Monitoring_eng!$1:$1,0))</f>
        <v>yes</v>
      </c>
      <c r="S49" s="17" t="str">
        <f>INDEX(Monitoring_eng!$A$1:$AT$74,MATCH($A49,Monitoring_eng!$A:$A,0),MATCH(S$1,Monitoring_eng!$1:$1,0))</f>
        <v>yes</v>
      </c>
      <c r="T49" s="17" t="str">
        <f>INDEX(Monitoring_eng!$A$1:$AT$74,MATCH($A49,Monitoring_eng!$A:$A,0),MATCH(T$1,Monitoring_eng!$1:$1,0))</f>
        <v>yes</v>
      </c>
      <c r="U49" s="17" t="str">
        <f>INDEX(Monitoring_eng!$A$1:$AT$74,MATCH($A49,Monitoring_eng!$A:$A,0),MATCH(U$1,Monitoring_eng!$1:$1,0))</f>
        <v>yes</v>
      </c>
      <c r="V49" s="17" t="str">
        <f>INDEX(Monitoring_eng!$A$1:$AT$74,MATCH($A49,Monitoring_eng!$A:$A,0),MATCH(V$1,Monitoring_eng!$1:$1,0))</f>
        <v>yes</v>
      </c>
      <c r="W49" s="17" t="str">
        <f>INDEX(Monitoring_eng!$A$1:$AT$74,MATCH($A49,Monitoring_eng!$A:$A,0),MATCH(W$1,Monitoring_eng!$1:$1,0))</f>
        <v>no</v>
      </c>
      <c r="X49" s="17" t="str">
        <f>INDEX(Monitoring_eng!$A$1:$AT$74,MATCH($A49,Monitoring_eng!$A:$A,0),MATCH(X$1,Monitoring_eng!$1:$1,0))</f>
        <v>yes</v>
      </c>
      <c r="Y49" s="22" t="s">
        <v>49</v>
      </c>
      <c r="Z49" s="22">
        <f t="shared" si="12"/>
        <v>18</v>
      </c>
      <c r="AA49" s="22" t="s">
        <v>48</v>
      </c>
      <c r="AB49" s="22">
        <f t="shared" si="13"/>
        <v>4</v>
      </c>
      <c r="AC49" s="22" t="s">
        <v>95</v>
      </c>
      <c r="AD49" s="22">
        <f t="shared" si="14"/>
        <v>0</v>
      </c>
      <c r="AE49" s="22" t="s">
        <v>385</v>
      </c>
      <c r="AF49" s="22">
        <f t="shared" si="15"/>
        <v>0</v>
      </c>
      <c r="AG49" s="22">
        <f t="shared" si="4"/>
        <v>22</v>
      </c>
      <c r="AH49" s="22">
        <f t="shared" si="5"/>
        <v>22</v>
      </c>
      <c r="AI49" s="22" t="str">
        <f t="shared" si="6"/>
        <v>yes</v>
      </c>
      <c r="AJ49" s="22" t="str">
        <f t="shared" si="7"/>
        <v>no</v>
      </c>
      <c r="AK49" s="22">
        <f t="shared" si="8"/>
        <v>18</v>
      </c>
      <c r="AL49" s="22">
        <f t="shared" si="9"/>
        <v>4</v>
      </c>
      <c r="AM49" s="67">
        <f t="shared" si="10"/>
        <v>0.81818181818181823</v>
      </c>
      <c r="AN49" s="67">
        <f t="shared" si="11"/>
        <v>0.18181818181818182</v>
      </c>
      <c r="AO49" s="62">
        <f>COUNTIFS($C49:$X49,$AI49,Results!$T$78:$AO$78,AO$1)/((COUNTIF(Results!$T$78:$AO$78,AO$1)-COUNTIFS($C49:$X49,"N/A",Results!$T$78:$AO$78,AO$1)))</f>
        <v>0.625</v>
      </c>
      <c r="AP49" s="62">
        <f>COUNTIFS($C49:$X49,$AI49,Results!$T$78:$AO$78,AP$1)/((COUNTIF(Results!$T$78:$AO$78,AP$1)-COUNTIFS($C49:$X49,"N/A",Results!$T$78:$AO$78,AP$1)))</f>
        <v>0.875</v>
      </c>
      <c r="AQ49" s="62">
        <f>COUNTIFS($C49:$X49,$AI49,Results!$T$78:$AO$78,AQ$1)/((COUNTIF(Results!$T$78:$AO$78,AQ$1)-COUNTIFS($C49:$X49,"N/A",Results!$T$78:$AO$78,AQ$1)))</f>
        <v>1</v>
      </c>
      <c r="AR49" s="62">
        <f>COUNTIFS($C49:$X49,$AI49,Results!$T$78:$AO$78,AR$1)/((COUNTIF(Results!$T$78:$AO$78,AR$1)-COUNTIFS($C49:$X49,"N/A",Results!$T$78:$AO$78,AR$1)))</f>
        <v>1</v>
      </c>
      <c r="AS49" s="62">
        <f>COUNTIFS($C49:$X49,$AI49,Results!$T$78:$AO$78,AS$1)/((COUNTIF(Results!$T$78:$AO$78,AS$1)-COUNTIFS($C49:$X49,"N/A",Results!$T$78:$AO$78,AS$1)))</f>
        <v>1</v>
      </c>
      <c r="AT49" s="62">
        <f>COUNTIFS($C49:$X49,$AI49,Results!$T$80:$AO$80,AT$1)/((COUNTIF(Results!$T$80:$AO$80,AT$1)-COUNTIFS($C49:$X49,"N/A",Results!$T$80:$AO$80,AT$1)))</f>
        <v>1</v>
      </c>
      <c r="AU49" s="62">
        <f>COUNTIFS($C49:$X49,$AI49,Results!$T$80:$AO$80,AU$1)/((COUNTIF(Results!$T$80:$AO$80,AU$1)-COUNTIFS($C49:$X49,"N/A",Results!$T$80:$AO$80,AU$1)))</f>
        <v>0.77777777777777779</v>
      </c>
      <c r="AV49" s="62">
        <f>COUNTIFS($C49:$X49,$AI49,Results!$T$80:$AO$80,AV$1)/((COUNTIF(Results!$T$80:$AO$80,AV$1)-COUNTIFS($C49:$X49,"N/A",Results!$T$80:$AO$80,AV$1)))</f>
        <v>0.77777777777777779</v>
      </c>
      <c r="AW49" s="68"/>
      <c r="AX49" s="68"/>
      <c r="AY49" s="68"/>
      <c r="AZ49" s="68"/>
      <c r="BA49" s="68"/>
      <c r="BB49" s="68"/>
      <c r="BC49" s="22"/>
    </row>
    <row r="50" spans="1:55" x14ac:dyDescent="0.3">
      <c r="A50" s="22" t="s">
        <v>197</v>
      </c>
      <c r="B50" s="27" t="s">
        <v>198</v>
      </c>
      <c r="C50" s="17" t="str">
        <f>INDEX(Monitoring_eng!$A$1:$AT$74,MATCH($A50,Monitoring_eng!$A:$A,0),MATCH(C$1,Monitoring_eng!$1:$1,0))</f>
        <v>yes</v>
      </c>
      <c r="D50" s="17" t="str">
        <f>INDEX(Monitoring_eng!$A$1:$AT$74,MATCH($A50,Monitoring_eng!$A:$A,0),MATCH(D$1,Monitoring_eng!$1:$1,0))</f>
        <v>yes</v>
      </c>
      <c r="E50" s="17" t="str">
        <f>INDEX(Monitoring_eng!$A$1:$AT$74,MATCH($A50,Monitoring_eng!$A:$A,0),MATCH(E$1,Monitoring_eng!$1:$1,0))</f>
        <v>no</v>
      </c>
      <c r="F50" s="17" t="str">
        <f>INDEX(Monitoring_eng!$A$1:$AT$74,MATCH($A50,Monitoring_eng!$A:$A,0),MATCH(F$1,Monitoring_eng!$1:$1,0))</f>
        <v>no</v>
      </c>
      <c r="G50" s="17" t="str">
        <f>INDEX(Monitoring_eng!$A$1:$AT$74,MATCH($A50,Monitoring_eng!$A:$A,0),MATCH(G$1,Monitoring_eng!$1:$1,0))</f>
        <v>no</v>
      </c>
      <c r="H50" s="17" t="str">
        <f>INDEX(Monitoring_eng!$A$1:$AT$74,MATCH($A50,Monitoring_eng!$A:$A,0),MATCH(H$1,Monitoring_eng!$1:$1,0))</f>
        <v>no</v>
      </c>
      <c r="I50" s="17" t="str">
        <f>INDEX(Monitoring_eng!$A$1:$AT$74,MATCH($A50,Monitoring_eng!$A:$A,0),MATCH(I$1,Monitoring_eng!$1:$1,0))</f>
        <v>yes</v>
      </c>
      <c r="J50" s="17" t="str">
        <f>INDEX(Monitoring_eng!$A$1:$AT$74,MATCH($A50,Monitoring_eng!$A:$A,0),MATCH(J$1,Monitoring_eng!$1:$1,0))</f>
        <v>no</v>
      </c>
      <c r="K50" s="17" t="str">
        <f>INDEX(Monitoring_eng!$A$1:$AT$74,MATCH($A50,Monitoring_eng!$A:$A,0),MATCH(K$1,Monitoring_eng!$1:$1,0))</f>
        <v>no</v>
      </c>
      <c r="L50" s="17" t="str">
        <f>INDEX(Monitoring_eng!$A$1:$AT$74,MATCH($A50,Monitoring_eng!$A:$A,0),MATCH(L$1,Monitoring_eng!$1:$1,0))</f>
        <v>yes</v>
      </c>
      <c r="M50" s="17" t="str">
        <f>INDEX(Monitoring_eng!$A$1:$AT$74,MATCH($A50,Monitoring_eng!$A:$A,0),MATCH(M$1,Monitoring_eng!$1:$1,0))</f>
        <v>no</v>
      </c>
      <c r="N50" s="17" t="str">
        <f>INDEX(Monitoring_eng!$A$1:$AT$74,MATCH($A50,Monitoring_eng!$A:$A,0),MATCH(N$1,Monitoring_eng!$1:$1,0))</f>
        <v>no</v>
      </c>
      <c r="O50" s="17" t="str">
        <f>INDEX(Monitoring_eng!$A$1:$AT$74,MATCH($A50,Monitoring_eng!$A:$A,0),MATCH(O$1,Monitoring_eng!$1:$1,0))</f>
        <v>yes</v>
      </c>
      <c r="P50" s="17" t="str">
        <f>INDEX(Monitoring_eng!$A$1:$AT$74,MATCH($A50,Monitoring_eng!$A:$A,0),MATCH(P$1,Monitoring_eng!$1:$1,0))</f>
        <v>no</v>
      </c>
      <c r="Q50" s="17" t="str">
        <f>INDEX(Monitoring_eng!$A$1:$AT$74,MATCH($A50,Monitoring_eng!$A:$A,0),MATCH(Q$1,Monitoring_eng!$1:$1,0))</f>
        <v>no</v>
      </c>
      <c r="R50" s="17" t="str">
        <f>INDEX(Monitoring_eng!$A$1:$AT$74,MATCH($A50,Monitoring_eng!$A:$A,0),MATCH(R$1,Monitoring_eng!$1:$1,0))</f>
        <v>yes</v>
      </c>
      <c r="S50" s="17" t="str">
        <f>INDEX(Monitoring_eng!$A$1:$AT$74,MATCH($A50,Monitoring_eng!$A:$A,0),MATCH(S$1,Monitoring_eng!$1:$1,0))</f>
        <v>no</v>
      </c>
      <c r="T50" s="17" t="str">
        <f>INDEX(Monitoring_eng!$A$1:$AT$74,MATCH($A50,Monitoring_eng!$A:$A,0),MATCH(T$1,Monitoring_eng!$1:$1,0))</f>
        <v>no</v>
      </c>
      <c r="U50" s="17" t="str">
        <f>INDEX(Monitoring_eng!$A$1:$AT$74,MATCH($A50,Monitoring_eng!$A:$A,0),MATCH(U$1,Monitoring_eng!$1:$1,0))</f>
        <v>no</v>
      </c>
      <c r="V50" s="17" t="str">
        <f>INDEX(Monitoring_eng!$A$1:$AT$74,MATCH($A50,Monitoring_eng!$A:$A,0),MATCH(V$1,Monitoring_eng!$1:$1,0))</f>
        <v>no</v>
      </c>
      <c r="W50" s="17" t="str">
        <f>INDEX(Monitoring_eng!$A$1:$AT$74,MATCH($A50,Monitoring_eng!$A:$A,0),MATCH(W$1,Monitoring_eng!$1:$1,0))</f>
        <v>no</v>
      </c>
      <c r="X50" s="17" t="str">
        <f>INDEX(Monitoring_eng!$A$1:$AT$74,MATCH($A50,Monitoring_eng!$A:$A,0),MATCH(X$1,Monitoring_eng!$1:$1,0))</f>
        <v>yes</v>
      </c>
      <c r="Y50" s="22" t="s">
        <v>49</v>
      </c>
      <c r="Z50" s="22">
        <f t="shared" si="12"/>
        <v>7</v>
      </c>
      <c r="AA50" s="22" t="s">
        <v>48</v>
      </c>
      <c r="AB50" s="22">
        <f t="shared" si="13"/>
        <v>15</v>
      </c>
      <c r="AC50" s="22" t="s">
        <v>95</v>
      </c>
      <c r="AD50" s="22">
        <f t="shared" si="14"/>
        <v>0</v>
      </c>
      <c r="AE50" s="22" t="s">
        <v>385</v>
      </c>
      <c r="AF50" s="22">
        <f t="shared" si="15"/>
        <v>0</v>
      </c>
      <c r="AG50" s="22">
        <f t="shared" si="4"/>
        <v>22</v>
      </c>
      <c r="AH50" s="22">
        <f t="shared" si="5"/>
        <v>22</v>
      </c>
      <c r="AI50" s="22" t="str">
        <f t="shared" si="6"/>
        <v>yes</v>
      </c>
      <c r="AJ50" s="22" t="str">
        <f t="shared" si="7"/>
        <v>no</v>
      </c>
      <c r="AK50" s="22">
        <f t="shared" si="8"/>
        <v>7</v>
      </c>
      <c r="AL50" s="22">
        <f t="shared" si="9"/>
        <v>15</v>
      </c>
      <c r="AM50" s="67">
        <f t="shared" si="10"/>
        <v>0.31818181818181818</v>
      </c>
      <c r="AN50" s="67">
        <f t="shared" si="11"/>
        <v>0.68181818181818177</v>
      </c>
      <c r="AO50" s="62">
        <f>COUNTIFS($C50:$X50,$AI50,Results!$T$78:$AO$78,AO$1)/((COUNTIF(Results!$T$78:$AO$78,AO$1)-COUNTIFS($C50:$X50,"N/A",Results!$T$78:$AO$78,AO$1)))</f>
        <v>0.25</v>
      </c>
      <c r="AP50" s="62">
        <f>COUNTIFS($C50:$X50,$AI50,Results!$T$78:$AO$78,AP$1)/((COUNTIF(Results!$T$78:$AO$78,AP$1)-COUNTIFS($C50:$X50,"N/A",Results!$T$78:$AO$78,AP$1)))</f>
        <v>0.5</v>
      </c>
      <c r="AQ50" s="62">
        <f>COUNTIFS($C50:$X50,$AI50,Results!$T$78:$AO$78,AQ$1)/((COUNTIF(Results!$T$78:$AO$78,AQ$1)-COUNTIFS($C50:$X50,"N/A",Results!$T$78:$AO$78,AQ$1)))</f>
        <v>0</v>
      </c>
      <c r="AR50" s="62">
        <f>COUNTIFS($C50:$X50,$AI50,Results!$T$78:$AO$78,AR$1)/((COUNTIF(Results!$T$78:$AO$78,AR$1)-COUNTIFS($C50:$X50,"N/A",Results!$T$78:$AO$78,AR$1)))</f>
        <v>0</v>
      </c>
      <c r="AS50" s="62">
        <f>COUNTIFS($C50:$X50,$AI50,Results!$T$78:$AO$78,AS$1)/((COUNTIF(Results!$T$78:$AO$78,AS$1)-COUNTIFS($C50:$X50,"N/A",Results!$T$78:$AO$78,AS$1)))</f>
        <v>0.5</v>
      </c>
      <c r="AT50" s="62">
        <f>COUNTIFS($C50:$X50,$AI50,Results!$T$80:$AO$80,AT$1)/((COUNTIF(Results!$T$80:$AO$80,AT$1)-COUNTIFS($C50:$X50,"N/A",Results!$T$80:$AO$80,AT$1)))</f>
        <v>0.25</v>
      </c>
      <c r="AU50" s="62">
        <f>COUNTIFS($C50:$X50,$AI50,Results!$T$80:$AO$80,AU$1)/((COUNTIF(Results!$T$80:$AO$80,AU$1)-COUNTIFS($C50:$X50,"N/A",Results!$T$80:$AO$80,AU$1)))</f>
        <v>0.33333333333333331</v>
      </c>
      <c r="AV50" s="62">
        <f>COUNTIFS($C50:$X50,$AI50,Results!$T$80:$AO$80,AV$1)/((COUNTIF(Results!$T$80:$AO$80,AV$1)-COUNTIFS($C50:$X50,"N/A",Results!$T$80:$AO$80,AV$1)))</f>
        <v>0.33333333333333331</v>
      </c>
      <c r="AW50" s="68"/>
      <c r="AX50" s="68"/>
      <c r="AY50" s="68"/>
      <c r="AZ50" s="68"/>
      <c r="BA50" s="68"/>
      <c r="BB50" s="68"/>
      <c r="BC50" s="22"/>
    </row>
    <row r="51" spans="1:55" x14ac:dyDescent="0.3">
      <c r="A51" s="22" t="s">
        <v>199</v>
      </c>
      <c r="B51" s="27" t="s">
        <v>200</v>
      </c>
      <c r="C51" s="17" t="str">
        <f>INDEX(Monitoring_eng!$A$1:$AT$74,MATCH($A51,Monitoring_eng!$A:$A,0),MATCH(C$1,Monitoring_eng!$1:$1,0))</f>
        <v>no</v>
      </c>
      <c r="D51" s="17" t="str">
        <f>INDEX(Monitoring_eng!$A$1:$AT$74,MATCH($A51,Monitoring_eng!$A:$A,0),MATCH(D$1,Monitoring_eng!$1:$1,0))</f>
        <v>yes</v>
      </c>
      <c r="E51" s="17" t="str">
        <f>INDEX(Monitoring_eng!$A$1:$AT$74,MATCH($A51,Monitoring_eng!$A:$A,0),MATCH(E$1,Monitoring_eng!$1:$1,0))</f>
        <v>no</v>
      </c>
      <c r="F51" s="17" t="str">
        <f>INDEX(Monitoring_eng!$A$1:$AT$74,MATCH($A51,Monitoring_eng!$A:$A,0),MATCH(F$1,Monitoring_eng!$1:$1,0))</f>
        <v>no</v>
      </c>
      <c r="G51" s="17" t="str">
        <f>INDEX(Monitoring_eng!$A$1:$AT$74,MATCH($A51,Monitoring_eng!$A:$A,0),MATCH(G$1,Monitoring_eng!$1:$1,0))</f>
        <v>no</v>
      </c>
      <c r="H51" s="17" t="str">
        <f>INDEX(Monitoring_eng!$A$1:$AT$74,MATCH($A51,Monitoring_eng!$A:$A,0),MATCH(H$1,Monitoring_eng!$1:$1,0))</f>
        <v>no</v>
      </c>
      <c r="I51" s="17" t="str">
        <f>INDEX(Monitoring_eng!$A$1:$AT$74,MATCH($A51,Monitoring_eng!$A:$A,0),MATCH(I$1,Monitoring_eng!$1:$1,0))</f>
        <v>yes</v>
      </c>
      <c r="J51" s="17" t="str">
        <f>INDEX(Monitoring_eng!$A$1:$AT$74,MATCH($A51,Monitoring_eng!$A:$A,0),MATCH(J$1,Monitoring_eng!$1:$1,0))</f>
        <v>no</v>
      </c>
      <c r="K51" s="17" t="str">
        <f>INDEX(Monitoring_eng!$A$1:$AT$74,MATCH($A51,Monitoring_eng!$A:$A,0),MATCH(K$1,Monitoring_eng!$1:$1,0))</f>
        <v>no</v>
      </c>
      <c r="L51" s="17" t="str">
        <f>INDEX(Monitoring_eng!$A$1:$AT$74,MATCH($A51,Monitoring_eng!$A:$A,0),MATCH(L$1,Monitoring_eng!$1:$1,0))</f>
        <v>yes</v>
      </c>
      <c r="M51" s="17" t="str">
        <f>INDEX(Monitoring_eng!$A$1:$AT$74,MATCH($A51,Monitoring_eng!$A:$A,0),MATCH(M$1,Monitoring_eng!$1:$1,0))</f>
        <v>no</v>
      </c>
      <c r="N51" s="17" t="str">
        <f>INDEX(Monitoring_eng!$A$1:$AT$74,MATCH($A51,Monitoring_eng!$A:$A,0),MATCH(N$1,Monitoring_eng!$1:$1,0))</f>
        <v>no</v>
      </c>
      <c r="O51" s="17" t="str">
        <f>INDEX(Monitoring_eng!$A$1:$AT$74,MATCH($A51,Monitoring_eng!$A:$A,0),MATCH(O$1,Monitoring_eng!$1:$1,0))</f>
        <v>no</v>
      </c>
      <c r="P51" s="17" t="str">
        <f>INDEX(Monitoring_eng!$A$1:$AT$74,MATCH($A51,Monitoring_eng!$A:$A,0),MATCH(P$1,Monitoring_eng!$1:$1,0))</f>
        <v>yes</v>
      </c>
      <c r="Q51" s="17" t="str">
        <f>INDEX(Monitoring_eng!$A$1:$AT$74,MATCH($A51,Monitoring_eng!$A:$A,0),MATCH(Q$1,Monitoring_eng!$1:$1,0))</f>
        <v>no</v>
      </c>
      <c r="R51" s="17" t="str">
        <f>INDEX(Monitoring_eng!$A$1:$AT$74,MATCH($A51,Monitoring_eng!$A:$A,0),MATCH(R$1,Monitoring_eng!$1:$1,0))</f>
        <v>no</v>
      </c>
      <c r="S51" s="17" t="str">
        <f>INDEX(Monitoring_eng!$A$1:$AT$74,MATCH($A51,Monitoring_eng!$A:$A,0),MATCH(S$1,Monitoring_eng!$1:$1,0))</f>
        <v>no</v>
      </c>
      <c r="T51" s="17" t="str">
        <f>INDEX(Monitoring_eng!$A$1:$AT$74,MATCH($A51,Monitoring_eng!$A:$A,0),MATCH(T$1,Monitoring_eng!$1:$1,0))</f>
        <v>no</v>
      </c>
      <c r="U51" s="17" t="str">
        <f>INDEX(Monitoring_eng!$A$1:$AT$74,MATCH($A51,Monitoring_eng!$A:$A,0),MATCH(U$1,Monitoring_eng!$1:$1,0))</f>
        <v>no</v>
      </c>
      <c r="V51" s="17" t="str">
        <f>INDEX(Monitoring_eng!$A$1:$AT$74,MATCH($A51,Monitoring_eng!$A:$A,0),MATCH(V$1,Monitoring_eng!$1:$1,0))</f>
        <v>no</v>
      </c>
      <c r="W51" s="17" t="str">
        <f>INDEX(Monitoring_eng!$A$1:$AT$74,MATCH($A51,Monitoring_eng!$A:$A,0),MATCH(W$1,Monitoring_eng!$1:$1,0))</f>
        <v>yes</v>
      </c>
      <c r="X51" s="17" t="str">
        <f>INDEX(Monitoring_eng!$A$1:$AT$74,MATCH($A51,Monitoring_eng!$A:$A,0),MATCH(X$1,Monitoring_eng!$1:$1,0))</f>
        <v>yes</v>
      </c>
      <c r="Y51" s="22" t="s">
        <v>49</v>
      </c>
      <c r="Z51" s="22">
        <f t="shared" si="12"/>
        <v>6</v>
      </c>
      <c r="AA51" s="22" t="s">
        <v>48</v>
      </c>
      <c r="AB51" s="22">
        <f t="shared" si="13"/>
        <v>16</v>
      </c>
      <c r="AC51" s="22" t="s">
        <v>95</v>
      </c>
      <c r="AD51" s="22">
        <f t="shared" si="14"/>
        <v>0</v>
      </c>
      <c r="AE51" s="22" t="s">
        <v>385</v>
      </c>
      <c r="AF51" s="22">
        <f t="shared" si="15"/>
        <v>0</v>
      </c>
      <c r="AG51" s="22">
        <f t="shared" si="4"/>
        <v>22</v>
      </c>
      <c r="AH51" s="22">
        <f t="shared" si="5"/>
        <v>22</v>
      </c>
      <c r="AI51" s="22" t="str">
        <f t="shared" si="6"/>
        <v>yes</v>
      </c>
      <c r="AJ51" s="22" t="str">
        <f t="shared" si="7"/>
        <v>no</v>
      </c>
      <c r="AK51" s="22">
        <f t="shared" si="8"/>
        <v>6</v>
      </c>
      <c r="AL51" s="22">
        <f t="shared" si="9"/>
        <v>16</v>
      </c>
      <c r="AM51" s="67">
        <f t="shared" si="10"/>
        <v>0.27272727272727271</v>
      </c>
      <c r="AN51" s="67">
        <f t="shared" si="11"/>
        <v>0.72727272727272729</v>
      </c>
      <c r="AO51" s="62">
        <f>COUNTIFS($C51:$X51,$AI51,Results!$T$78:$AO$78,AO$1)/((COUNTIF(Results!$T$78:$AO$78,AO$1)-COUNTIFS($C51:$X51,"N/A",Results!$T$78:$AO$78,AO$1)))</f>
        <v>0</v>
      </c>
      <c r="AP51" s="62">
        <f>COUNTIFS($C51:$X51,$AI51,Results!$T$78:$AO$78,AP$1)/((COUNTIF(Results!$T$78:$AO$78,AP$1)-COUNTIFS($C51:$X51,"N/A",Results!$T$78:$AO$78,AP$1)))</f>
        <v>0.625</v>
      </c>
      <c r="AQ51" s="62">
        <f>COUNTIFS($C51:$X51,$AI51,Results!$T$78:$AO$78,AQ$1)/((COUNTIF(Results!$T$78:$AO$78,AQ$1)-COUNTIFS($C51:$X51,"N/A",Results!$T$78:$AO$78,AQ$1)))</f>
        <v>0</v>
      </c>
      <c r="AR51" s="62">
        <f>COUNTIFS($C51:$X51,$AI51,Results!$T$78:$AO$78,AR$1)/((COUNTIF(Results!$T$78:$AO$78,AR$1)-COUNTIFS($C51:$X51,"N/A",Results!$T$78:$AO$78,AR$1)))</f>
        <v>0</v>
      </c>
      <c r="AS51" s="62">
        <f>COUNTIFS($C51:$X51,$AI51,Results!$T$78:$AO$78,AS$1)/((COUNTIF(Results!$T$78:$AO$78,AS$1)-COUNTIFS($C51:$X51,"N/A",Results!$T$78:$AO$78,AS$1)))</f>
        <v>0.5</v>
      </c>
      <c r="AT51" s="62">
        <f>COUNTIFS($C51:$X51,$AI51,Results!$T$80:$AO$80,AT$1)/((COUNTIF(Results!$T$80:$AO$80,AT$1)-COUNTIFS($C51:$X51,"N/A",Results!$T$80:$AO$80,AT$1)))</f>
        <v>0.25</v>
      </c>
      <c r="AU51" s="62">
        <f>COUNTIFS($C51:$X51,$AI51,Results!$T$80:$AO$80,AU$1)/((COUNTIF(Results!$T$80:$AO$80,AU$1)-COUNTIFS($C51:$X51,"N/A",Results!$T$80:$AO$80,AU$1)))</f>
        <v>0.1111111111111111</v>
      </c>
      <c r="AV51" s="62">
        <f>COUNTIFS($C51:$X51,$AI51,Results!$T$80:$AO$80,AV$1)/((COUNTIF(Results!$T$80:$AO$80,AV$1)-COUNTIFS($C51:$X51,"N/A",Results!$T$80:$AO$80,AV$1)))</f>
        <v>0.44444444444444442</v>
      </c>
      <c r="AW51" s="68"/>
      <c r="AX51" s="68"/>
      <c r="AY51" s="68"/>
      <c r="AZ51" s="68"/>
      <c r="BA51" s="68"/>
      <c r="BB51" s="68"/>
      <c r="BC51" s="22"/>
    </row>
    <row r="52" spans="1:55" x14ac:dyDescent="0.3">
      <c r="A52" s="22" t="s">
        <v>201</v>
      </c>
      <c r="B52" s="27" t="s">
        <v>202</v>
      </c>
      <c r="C52" s="17" t="str">
        <f>INDEX(Monitoring_eng!$A$1:$AT$74,MATCH($A52,Monitoring_eng!$A:$A,0),MATCH(C$1,Monitoring_eng!$1:$1,0))</f>
        <v>yes</v>
      </c>
      <c r="D52" s="17" t="str">
        <f>INDEX(Monitoring_eng!$A$1:$AT$74,MATCH($A52,Monitoring_eng!$A:$A,0),MATCH(D$1,Monitoring_eng!$1:$1,0))</f>
        <v>yes</v>
      </c>
      <c r="E52" s="17" t="str">
        <f>INDEX(Monitoring_eng!$A$1:$AT$74,MATCH($A52,Monitoring_eng!$A:$A,0),MATCH(E$1,Monitoring_eng!$1:$1,0))</f>
        <v>no</v>
      </c>
      <c r="F52" s="17" t="str">
        <f>INDEX(Monitoring_eng!$A$1:$AT$74,MATCH($A52,Monitoring_eng!$A:$A,0),MATCH(F$1,Monitoring_eng!$1:$1,0))</f>
        <v>no</v>
      </c>
      <c r="G52" s="17" t="str">
        <f>INDEX(Monitoring_eng!$A$1:$AT$74,MATCH($A52,Monitoring_eng!$A:$A,0),MATCH(G$1,Monitoring_eng!$1:$1,0))</f>
        <v>no</v>
      </c>
      <c r="H52" s="17" t="str">
        <f>INDEX(Monitoring_eng!$A$1:$AT$74,MATCH($A52,Monitoring_eng!$A:$A,0),MATCH(H$1,Monitoring_eng!$1:$1,0))</f>
        <v>no</v>
      </c>
      <c r="I52" s="17" t="str">
        <f>INDEX(Monitoring_eng!$A$1:$AT$74,MATCH($A52,Monitoring_eng!$A:$A,0),MATCH(I$1,Monitoring_eng!$1:$1,0))</f>
        <v>no</v>
      </c>
      <c r="J52" s="17" t="str">
        <f>INDEX(Monitoring_eng!$A$1:$AT$74,MATCH($A52,Monitoring_eng!$A:$A,0),MATCH(J$1,Monitoring_eng!$1:$1,0))</f>
        <v>no</v>
      </c>
      <c r="K52" s="17" t="str">
        <f>INDEX(Monitoring_eng!$A$1:$AT$74,MATCH($A52,Monitoring_eng!$A:$A,0),MATCH(K$1,Monitoring_eng!$1:$1,0))</f>
        <v>no</v>
      </c>
      <c r="L52" s="17" t="str">
        <f>INDEX(Monitoring_eng!$A$1:$AT$74,MATCH($A52,Monitoring_eng!$A:$A,0),MATCH(L$1,Monitoring_eng!$1:$1,0))</f>
        <v>yes</v>
      </c>
      <c r="M52" s="17" t="str">
        <f>INDEX(Monitoring_eng!$A$1:$AT$74,MATCH($A52,Monitoring_eng!$A:$A,0),MATCH(M$1,Monitoring_eng!$1:$1,0))</f>
        <v>no</v>
      </c>
      <c r="N52" s="17" t="str">
        <f>INDEX(Monitoring_eng!$A$1:$AT$74,MATCH($A52,Monitoring_eng!$A:$A,0),MATCH(N$1,Monitoring_eng!$1:$1,0))</f>
        <v>no</v>
      </c>
      <c r="O52" s="17" t="str">
        <f>INDEX(Monitoring_eng!$A$1:$AT$74,MATCH($A52,Monitoring_eng!$A:$A,0),MATCH(O$1,Monitoring_eng!$1:$1,0))</f>
        <v>yes</v>
      </c>
      <c r="P52" s="17" t="str">
        <f>INDEX(Monitoring_eng!$A$1:$AT$74,MATCH($A52,Monitoring_eng!$A:$A,0),MATCH(P$1,Monitoring_eng!$1:$1,0))</f>
        <v>yes</v>
      </c>
      <c r="Q52" s="17" t="str">
        <f>INDEX(Monitoring_eng!$A$1:$AT$74,MATCH($A52,Monitoring_eng!$A:$A,0),MATCH(Q$1,Monitoring_eng!$1:$1,0))</f>
        <v>no</v>
      </c>
      <c r="R52" s="17" t="str">
        <f>INDEX(Monitoring_eng!$A$1:$AT$74,MATCH($A52,Monitoring_eng!$A:$A,0),MATCH(R$1,Monitoring_eng!$1:$1,0))</f>
        <v>no</v>
      </c>
      <c r="S52" s="17" t="str">
        <f>INDEX(Monitoring_eng!$A$1:$AT$74,MATCH($A52,Monitoring_eng!$A:$A,0),MATCH(S$1,Monitoring_eng!$1:$1,0))</f>
        <v>no</v>
      </c>
      <c r="T52" s="17" t="str">
        <f>INDEX(Monitoring_eng!$A$1:$AT$74,MATCH($A52,Monitoring_eng!$A:$A,0),MATCH(T$1,Monitoring_eng!$1:$1,0))</f>
        <v>no</v>
      </c>
      <c r="U52" s="17" t="str">
        <f>INDEX(Monitoring_eng!$A$1:$AT$74,MATCH($A52,Monitoring_eng!$A:$A,0),MATCH(U$1,Monitoring_eng!$1:$1,0))</f>
        <v>yes</v>
      </c>
      <c r="V52" s="17" t="str">
        <f>INDEX(Monitoring_eng!$A$1:$AT$74,MATCH($A52,Monitoring_eng!$A:$A,0),MATCH(V$1,Monitoring_eng!$1:$1,0))</f>
        <v>no</v>
      </c>
      <c r="W52" s="17" t="str">
        <f>INDEX(Monitoring_eng!$A$1:$AT$74,MATCH($A52,Monitoring_eng!$A:$A,0),MATCH(W$1,Monitoring_eng!$1:$1,0))</f>
        <v>no</v>
      </c>
      <c r="X52" s="17" t="str">
        <f>INDEX(Monitoring_eng!$A$1:$AT$74,MATCH($A52,Monitoring_eng!$A:$A,0),MATCH(X$1,Monitoring_eng!$1:$1,0))</f>
        <v>no</v>
      </c>
      <c r="Y52" s="22" t="s">
        <v>49</v>
      </c>
      <c r="Z52" s="22">
        <f t="shared" si="12"/>
        <v>6</v>
      </c>
      <c r="AA52" s="22" t="s">
        <v>48</v>
      </c>
      <c r="AB52" s="22">
        <f t="shared" si="13"/>
        <v>16</v>
      </c>
      <c r="AC52" s="22" t="s">
        <v>95</v>
      </c>
      <c r="AD52" s="22">
        <f t="shared" si="14"/>
        <v>0</v>
      </c>
      <c r="AE52" s="22" t="s">
        <v>385</v>
      </c>
      <c r="AF52" s="22">
        <f t="shared" si="15"/>
        <v>0</v>
      </c>
      <c r="AG52" s="22">
        <f t="shared" si="4"/>
        <v>22</v>
      </c>
      <c r="AH52" s="22">
        <f t="shared" si="5"/>
        <v>22</v>
      </c>
      <c r="AI52" s="22" t="str">
        <f t="shared" si="6"/>
        <v>yes</v>
      </c>
      <c r="AJ52" s="22" t="str">
        <f t="shared" si="7"/>
        <v>no</v>
      </c>
      <c r="AK52" s="22">
        <f t="shared" si="8"/>
        <v>6</v>
      </c>
      <c r="AL52" s="22">
        <f t="shared" si="9"/>
        <v>16</v>
      </c>
      <c r="AM52" s="67">
        <f t="shared" si="10"/>
        <v>0.27272727272727271</v>
      </c>
      <c r="AN52" s="67">
        <f t="shared" si="11"/>
        <v>0.72727272727272729</v>
      </c>
      <c r="AO52" s="62">
        <f>COUNTIFS($C52:$X52,$AI52,Results!$T$78:$AO$78,AO$1)/((COUNTIF(Results!$T$78:$AO$78,AO$1)-COUNTIFS($C52:$X52,"N/A",Results!$T$78:$AO$78,AO$1)))</f>
        <v>0.25</v>
      </c>
      <c r="AP52" s="62">
        <f>COUNTIFS($C52:$X52,$AI52,Results!$T$78:$AO$78,AP$1)/((COUNTIF(Results!$T$78:$AO$78,AP$1)-COUNTIFS($C52:$X52,"N/A",Results!$T$78:$AO$78,AP$1)))</f>
        <v>0.5</v>
      </c>
      <c r="AQ52" s="62">
        <f>COUNTIFS($C52:$X52,$AI52,Results!$T$78:$AO$78,AQ$1)/((COUNTIF(Results!$T$78:$AO$78,AQ$1)-COUNTIFS($C52:$X52,"N/A",Results!$T$78:$AO$78,AQ$1)))</f>
        <v>0</v>
      </c>
      <c r="AR52" s="62">
        <f>COUNTIFS($C52:$X52,$AI52,Results!$T$78:$AO$78,AR$1)/((COUNTIF(Results!$T$78:$AO$78,AR$1)-COUNTIFS($C52:$X52,"N/A",Results!$T$78:$AO$78,AR$1)))</f>
        <v>0</v>
      </c>
      <c r="AS52" s="62">
        <f>COUNTIFS($C52:$X52,$AI52,Results!$T$78:$AO$78,AS$1)/((COUNTIF(Results!$T$78:$AO$78,AS$1)-COUNTIFS($C52:$X52,"N/A",Results!$T$78:$AO$78,AS$1)))</f>
        <v>0</v>
      </c>
      <c r="AT52" s="62">
        <f>COUNTIFS($C52:$X52,$AI52,Results!$T$80:$AO$80,AT$1)/((COUNTIF(Results!$T$80:$AO$80,AT$1)-COUNTIFS($C52:$X52,"N/A",Results!$T$80:$AO$80,AT$1)))</f>
        <v>0.25</v>
      </c>
      <c r="AU52" s="62">
        <f>COUNTIFS($C52:$X52,$AI52,Results!$T$80:$AO$80,AU$1)/((COUNTIF(Results!$T$80:$AO$80,AU$1)-COUNTIFS($C52:$X52,"N/A",Results!$T$80:$AO$80,AU$1)))</f>
        <v>0.33333333333333331</v>
      </c>
      <c r="AV52" s="62">
        <f>COUNTIFS($C52:$X52,$AI52,Results!$T$80:$AO$80,AV$1)/((COUNTIF(Results!$T$80:$AO$80,AV$1)-COUNTIFS($C52:$X52,"N/A",Results!$T$80:$AO$80,AV$1)))</f>
        <v>0.22222222222222221</v>
      </c>
      <c r="AW52" s="68"/>
      <c r="AX52" s="68"/>
      <c r="AY52" s="68"/>
      <c r="AZ52" s="68"/>
      <c r="BA52" s="68"/>
      <c r="BB52" s="68"/>
      <c r="BC52" s="22"/>
    </row>
    <row r="53" spans="1:55" x14ac:dyDescent="0.3">
      <c r="A53" s="22" t="s">
        <v>203</v>
      </c>
      <c r="B53" s="27" t="s">
        <v>204</v>
      </c>
      <c r="C53" s="17" t="str">
        <f>INDEX(Monitoring_eng!$A$1:$AT$74,MATCH($A53,Monitoring_eng!$A:$A,0),MATCH(C$1,Monitoring_eng!$1:$1,0))</f>
        <v>yes</v>
      </c>
      <c r="D53" s="17" t="str">
        <f>INDEX(Monitoring_eng!$A$1:$AT$74,MATCH($A53,Monitoring_eng!$A:$A,0),MATCH(D$1,Monitoring_eng!$1:$1,0))</f>
        <v>yes</v>
      </c>
      <c r="E53" s="17" t="str">
        <f>INDEX(Monitoring_eng!$A$1:$AT$74,MATCH($A53,Monitoring_eng!$A:$A,0),MATCH(E$1,Monitoring_eng!$1:$1,0))</f>
        <v>no</v>
      </c>
      <c r="F53" s="17" t="str">
        <f>INDEX(Monitoring_eng!$A$1:$AT$74,MATCH($A53,Monitoring_eng!$A:$A,0),MATCH(F$1,Monitoring_eng!$1:$1,0))</f>
        <v>no</v>
      </c>
      <c r="G53" s="17" t="str">
        <f>INDEX(Monitoring_eng!$A$1:$AT$74,MATCH($A53,Monitoring_eng!$A:$A,0),MATCH(G$1,Monitoring_eng!$1:$1,0))</f>
        <v>no</v>
      </c>
      <c r="H53" s="17" t="str">
        <f>INDEX(Monitoring_eng!$A$1:$AT$74,MATCH($A53,Monitoring_eng!$A:$A,0),MATCH(H$1,Monitoring_eng!$1:$1,0))</f>
        <v>yes</v>
      </c>
      <c r="I53" s="17" t="str">
        <f>INDEX(Monitoring_eng!$A$1:$AT$74,MATCH($A53,Monitoring_eng!$A:$A,0),MATCH(I$1,Monitoring_eng!$1:$1,0))</f>
        <v>no</v>
      </c>
      <c r="J53" s="17" t="str">
        <f>INDEX(Monitoring_eng!$A$1:$AT$74,MATCH($A53,Monitoring_eng!$A:$A,0),MATCH(J$1,Monitoring_eng!$1:$1,0))</f>
        <v>no</v>
      </c>
      <c r="K53" s="17" t="str">
        <f>INDEX(Monitoring_eng!$A$1:$AT$74,MATCH($A53,Monitoring_eng!$A:$A,0),MATCH(K$1,Monitoring_eng!$1:$1,0))</f>
        <v>no</v>
      </c>
      <c r="L53" s="17" t="str">
        <f>INDEX(Monitoring_eng!$A$1:$AT$74,MATCH($A53,Monitoring_eng!$A:$A,0),MATCH(L$1,Monitoring_eng!$1:$1,0))</f>
        <v>no</v>
      </c>
      <c r="M53" s="17" t="str">
        <f>INDEX(Monitoring_eng!$A$1:$AT$74,MATCH($A53,Monitoring_eng!$A:$A,0),MATCH(M$1,Monitoring_eng!$1:$1,0))</f>
        <v>no</v>
      </c>
      <c r="N53" s="17" t="str">
        <f>INDEX(Monitoring_eng!$A$1:$AT$74,MATCH($A53,Monitoring_eng!$A:$A,0),MATCH(N$1,Monitoring_eng!$1:$1,0))</f>
        <v>no</v>
      </c>
      <c r="O53" s="17" t="str">
        <f>INDEX(Monitoring_eng!$A$1:$AT$74,MATCH($A53,Monitoring_eng!$A:$A,0),MATCH(O$1,Monitoring_eng!$1:$1,0))</f>
        <v>no</v>
      </c>
      <c r="P53" s="17" t="str">
        <f>INDEX(Monitoring_eng!$A$1:$AT$74,MATCH($A53,Monitoring_eng!$A:$A,0),MATCH(P$1,Monitoring_eng!$1:$1,0))</f>
        <v>yes</v>
      </c>
      <c r="Q53" s="17" t="str">
        <f>INDEX(Monitoring_eng!$A$1:$AT$74,MATCH($A53,Monitoring_eng!$A:$A,0),MATCH(Q$1,Monitoring_eng!$1:$1,0))</f>
        <v>no</v>
      </c>
      <c r="R53" s="17" t="str">
        <f>INDEX(Monitoring_eng!$A$1:$AT$74,MATCH($A53,Monitoring_eng!$A:$A,0),MATCH(R$1,Monitoring_eng!$1:$1,0))</f>
        <v>yes</v>
      </c>
      <c r="S53" s="17" t="str">
        <f>INDEX(Monitoring_eng!$A$1:$AT$74,MATCH($A53,Monitoring_eng!$A:$A,0),MATCH(S$1,Monitoring_eng!$1:$1,0))</f>
        <v>yes</v>
      </c>
      <c r="T53" s="17" t="str">
        <f>INDEX(Monitoring_eng!$A$1:$AT$74,MATCH($A53,Monitoring_eng!$A:$A,0),MATCH(T$1,Monitoring_eng!$1:$1,0))</f>
        <v>yes</v>
      </c>
      <c r="U53" s="17" t="str">
        <f>INDEX(Monitoring_eng!$A$1:$AT$74,MATCH($A53,Monitoring_eng!$A:$A,0),MATCH(U$1,Monitoring_eng!$1:$1,0))</f>
        <v>yes</v>
      </c>
      <c r="V53" s="17" t="str">
        <f>INDEX(Monitoring_eng!$A$1:$AT$74,MATCH($A53,Monitoring_eng!$A:$A,0),MATCH(V$1,Monitoring_eng!$1:$1,0))</f>
        <v>no</v>
      </c>
      <c r="W53" s="17" t="str">
        <f>INDEX(Monitoring_eng!$A$1:$AT$74,MATCH($A53,Monitoring_eng!$A:$A,0),MATCH(W$1,Monitoring_eng!$1:$1,0))</f>
        <v>no</v>
      </c>
      <c r="X53" s="17" t="str">
        <f>INDEX(Monitoring_eng!$A$1:$AT$74,MATCH($A53,Monitoring_eng!$A:$A,0),MATCH(X$1,Monitoring_eng!$1:$1,0))</f>
        <v>yes</v>
      </c>
      <c r="Y53" s="22" t="s">
        <v>49</v>
      </c>
      <c r="Z53" s="22">
        <f t="shared" si="12"/>
        <v>9</v>
      </c>
      <c r="AA53" s="22" t="s">
        <v>48</v>
      </c>
      <c r="AB53" s="22">
        <f t="shared" si="13"/>
        <v>13</v>
      </c>
      <c r="AC53" s="22" t="s">
        <v>95</v>
      </c>
      <c r="AD53" s="22">
        <f t="shared" si="14"/>
        <v>0</v>
      </c>
      <c r="AE53" s="22" t="s">
        <v>385</v>
      </c>
      <c r="AF53" s="22">
        <f t="shared" si="15"/>
        <v>0</v>
      </c>
      <c r="AG53" s="22">
        <f t="shared" si="4"/>
        <v>22</v>
      </c>
      <c r="AH53" s="22">
        <f t="shared" si="5"/>
        <v>22</v>
      </c>
      <c r="AI53" s="22" t="str">
        <f t="shared" si="6"/>
        <v>yes</v>
      </c>
      <c r="AJ53" s="22" t="str">
        <f t="shared" si="7"/>
        <v>no</v>
      </c>
      <c r="AK53" s="22">
        <f t="shared" si="8"/>
        <v>9</v>
      </c>
      <c r="AL53" s="22">
        <f t="shared" si="9"/>
        <v>13</v>
      </c>
      <c r="AM53" s="67">
        <f t="shared" si="10"/>
        <v>0.40909090909090912</v>
      </c>
      <c r="AN53" s="67">
        <f t="shared" si="11"/>
        <v>0.59090909090909094</v>
      </c>
      <c r="AO53" s="62">
        <f>COUNTIFS($C53:$X53,$AI53,Results!$T$78:$AO$78,AO$1)/((COUNTIF(Results!$T$78:$AO$78,AO$1)-COUNTIFS($C53:$X53,"N/A",Results!$T$78:$AO$78,AO$1)))</f>
        <v>0.25</v>
      </c>
      <c r="AP53" s="62">
        <f>COUNTIFS($C53:$X53,$AI53,Results!$T$78:$AO$78,AP$1)/((COUNTIF(Results!$T$78:$AO$78,AP$1)-COUNTIFS($C53:$X53,"N/A",Results!$T$78:$AO$78,AP$1)))</f>
        <v>0.5</v>
      </c>
      <c r="AQ53" s="62">
        <f>COUNTIFS($C53:$X53,$AI53,Results!$T$78:$AO$78,AQ$1)/((COUNTIF(Results!$T$78:$AO$78,AQ$1)-COUNTIFS($C53:$X53,"N/A",Results!$T$78:$AO$78,AQ$1)))</f>
        <v>1</v>
      </c>
      <c r="AR53" s="62">
        <f>COUNTIFS($C53:$X53,$AI53,Results!$T$78:$AO$78,AR$1)/((COUNTIF(Results!$T$78:$AO$78,AR$1)-COUNTIFS($C53:$X53,"N/A",Results!$T$78:$AO$78,AR$1)))</f>
        <v>0.33333333333333331</v>
      </c>
      <c r="AS53" s="62">
        <f>COUNTIFS($C53:$X53,$AI53,Results!$T$78:$AO$78,AS$1)/((COUNTIF(Results!$T$78:$AO$78,AS$1)-COUNTIFS($C53:$X53,"N/A",Results!$T$78:$AO$78,AS$1)))</f>
        <v>0.5</v>
      </c>
      <c r="AT53" s="62">
        <f>COUNTIFS($C53:$X53,$AI53,Results!$T$80:$AO$80,AT$1)/((COUNTIF(Results!$T$80:$AO$80,AT$1)-COUNTIFS($C53:$X53,"N/A",Results!$T$80:$AO$80,AT$1)))</f>
        <v>0.25</v>
      </c>
      <c r="AU53" s="62">
        <f>COUNTIFS($C53:$X53,$AI53,Results!$T$80:$AO$80,AU$1)/((COUNTIF(Results!$T$80:$AO$80,AU$1)-COUNTIFS($C53:$X53,"N/A",Results!$T$80:$AO$80,AU$1)))</f>
        <v>0.33333333333333331</v>
      </c>
      <c r="AV53" s="62">
        <f>COUNTIFS($C53:$X53,$AI53,Results!$T$80:$AO$80,AV$1)/((COUNTIF(Results!$T$80:$AO$80,AV$1)-COUNTIFS($C53:$X53,"N/A",Results!$T$80:$AO$80,AV$1)))</f>
        <v>0.55555555555555558</v>
      </c>
      <c r="AW53" s="68"/>
      <c r="AX53" s="68"/>
      <c r="AY53" s="68"/>
      <c r="AZ53" s="68"/>
      <c r="BA53" s="68"/>
      <c r="BB53" s="68"/>
      <c r="BC53" s="22"/>
    </row>
    <row r="54" spans="1:55" x14ac:dyDescent="0.3">
      <c r="A54" s="22" t="s">
        <v>205</v>
      </c>
      <c r="B54" s="27" t="s">
        <v>206</v>
      </c>
      <c r="C54" s="17" t="str">
        <f>INDEX(Monitoring_eng!$A$1:$AT$74,MATCH($A54,Monitoring_eng!$A:$A,0),MATCH(C$1,Monitoring_eng!$1:$1,0))</f>
        <v>yes</v>
      </c>
      <c r="D54" s="17" t="str">
        <f>INDEX(Monitoring_eng!$A$1:$AT$74,MATCH($A54,Monitoring_eng!$A:$A,0),MATCH(D$1,Monitoring_eng!$1:$1,0))</f>
        <v>yes</v>
      </c>
      <c r="E54" s="17" t="str">
        <f>INDEX(Monitoring_eng!$A$1:$AT$74,MATCH($A54,Monitoring_eng!$A:$A,0),MATCH(E$1,Monitoring_eng!$1:$1,0))</f>
        <v>yes</v>
      </c>
      <c r="F54" s="17" t="str">
        <f>INDEX(Monitoring_eng!$A$1:$AT$74,MATCH($A54,Monitoring_eng!$A:$A,0),MATCH(F$1,Monitoring_eng!$1:$1,0))</f>
        <v>no</v>
      </c>
      <c r="G54" s="17" t="str">
        <f>INDEX(Monitoring_eng!$A$1:$AT$74,MATCH($A54,Monitoring_eng!$A:$A,0),MATCH(G$1,Monitoring_eng!$1:$1,0))</f>
        <v>yes</v>
      </c>
      <c r="H54" s="17" t="str">
        <f>INDEX(Monitoring_eng!$A$1:$AT$74,MATCH($A54,Monitoring_eng!$A:$A,0),MATCH(H$1,Monitoring_eng!$1:$1,0))</f>
        <v>no</v>
      </c>
      <c r="I54" s="17" t="str">
        <f>INDEX(Monitoring_eng!$A$1:$AT$74,MATCH($A54,Monitoring_eng!$A:$A,0),MATCH(I$1,Monitoring_eng!$1:$1,0))</f>
        <v>yes</v>
      </c>
      <c r="J54" s="17" t="str">
        <f>INDEX(Monitoring_eng!$A$1:$AT$74,MATCH($A54,Monitoring_eng!$A:$A,0),MATCH(J$1,Monitoring_eng!$1:$1,0))</f>
        <v>yes</v>
      </c>
      <c r="K54" s="17" t="str">
        <f>INDEX(Monitoring_eng!$A$1:$AT$74,MATCH($A54,Monitoring_eng!$A:$A,0),MATCH(K$1,Monitoring_eng!$1:$1,0))</f>
        <v>no</v>
      </c>
      <c r="L54" s="17" t="str">
        <f>INDEX(Monitoring_eng!$A$1:$AT$74,MATCH($A54,Monitoring_eng!$A:$A,0),MATCH(L$1,Monitoring_eng!$1:$1,0))</f>
        <v>yes</v>
      </c>
      <c r="M54" s="17" t="str">
        <f>INDEX(Monitoring_eng!$A$1:$AT$74,MATCH($A54,Monitoring_eng!$A:$A,0),MATCH(M$1,Monitoring_eng!$1:$1,0))</f>
        <v>yes</v>
      </c>
      <c r="N54" s="17" t="str">
        <f>INDEX(Monitoring_eng!$A$1:$AT$74,MATCH($A54,Monitoring_eng!$A:$A,0),MATCH(N$1,Monitoring_eng!$1:$1,0))</f>
        <v>yes</v>
      </c>
      <c r="O54" s="17" t="str">
        <f>INDEX(Monitoring_eng!$A$1:$AT$74,MATCH($A54,Monitoring_eng!$A:$A,0),MATCH(O$1,Monitoring_eng!$1:$1,0))</f>
        <v>no</v>
      </c>
      <c r="P54" s="17" t="str">
        <f>INDEX(Monitoring_eng!$A$1:$AT$74,MATCH($A54,Monitoring_eng!$A:$A,0),MATCH(P$1,Monitoring_eng!$1:$1,0))</f>
        <v>yes</v>
      </c>
      <c r="Q54" s="17" t="str">
        <f>INDEX(Monitoring_eng!$A$1:$AT$74,MATCH($A54,Monitoring_eng!$A:$A,0),MATCH(Q$1,Monitoring_eng!$1:$1,0))</f>
        <v>no</v>
      </c>
      <c r="R54" s="17" t="str">
        <f>INDEX(Monitoring_eng!$A$1:$AT$74,MATCH($A54,Monitoring_eng!$A:$A,0),MATCH(R$1,Monitoring_eng!$1:$1,0))</f>
        <v>yes</v>
      </c>
      <c r="S54" s="17" t="str">
        <f>INDEX(Monitoring_eng!$A$1:$AT$74,MATCH($A54,Monitoring_eng!$A:$A,0),MATCH(S$1,Monitoring_eng!$1:$1,0))</f>
        <v>yes</v>
      </c>
      <c r="T54" s="17" t="str">
        <f>INDEX(Monitoring_eng!$A$1:$AT$74,MATCH($A54,Monitoring_eng!$A:$A,0),MATCH(T$1,Monitoring_eng!$1:$1,0))</f>
        <v>yes</v>
      </c>
      <c r="U54" s="17" t="str">
        <f>INDEX(Monitoring_eng!$A$1:$AT$74,MATCH($A54,Monitoring_eng!$A:$A,0),MATCH(U$1,Monitoring_eng!$1:$1,0))</f>
        <v>yes</v>
      </c>
      <c r="V54" s="17" t="str">
        <f>INDEX(Monitoring_eng!$A$1:$AT$74,MATCH($A54,Monitoring_eng!$A:$A,0),MATCH(V$1,Monitoring_eng!$1:$1,0))</f>
        <v>yes</v>
      </c>
      <c r="W54" s="17" t="str">
        <f>INDEX(Monitoring_eng!$A$1:$AT$74,MATCH($A54,Monitoring_eng!$A:$A,0),MATCH(W$1,Monitoring_eng!$1:$1,0))</f>
        <v>yes</v>
      </c>
      <c r="X54" s="17" t="str">
        <f>INDEX(Monitoring_eng!$A$1:$AT$74,MATCH($A54,Monitoring_eng!$A:$A,0),MATCH(X$1,Monitoring_eng!$1:$1,0))</f>
        <v>yes</v>
      </c>
      <c r="Y54" s="22" t="s">
        <v>49</v>
      </c>
      <c r="Z54" s="22">
        <f t="shared" si="12"/>
        <v>17</v>
      </c>
      <c r="AA54" s="22" t="s">
        <v>48</v>
      </c>
      <c r="AB54" s="22">
        <f t="shared" si="13"/>
        <v>5</v>
      </c>
      <c r="AC54" s="22" t="s">
        <v>95</v>
      </c>
      <c r="AD54" s="22">
        <f t="shared" si="14"/>
        <v>0</v>
      </c>
      <c r="AE54" s="22" t="s">
        <v>385</v>
      </c>
      <c r="AF54" s="22">
        <f t="shared" si="15"/>
        <v>0</v>
      </c>
      <c r="AG54" s="22">
        <f t="shared" si="4"/>
        <v>22</v>
      </c>
      <c r="AH54" s="22">
        <f t="shared" si="5"/>
        <v>22</v>
      </c>
      <c r="AI54" s="22" t="str">
        <f t="shared" si="6"/>
        <v>yes</v>
      </c>
      <c r="AJ54" s="22" t="str">
        <f t="shared" si="7"/>
        <v>no</v>
      </c>
      <c r="AK54" s="22">
        <f t="shared" si="8"/>
        <v>17</v>
      </c>
      <c r="AL54" s="22">
        <f t="shared" si="9"/>
        <v>5</v>
      </c>
      <c r="AM54" s="67">
        <f t="shared" si="10"/>
        <v>0.77272727272727271</v>
      </c>
      <c r="AN54" s="67">
        <f t="shared" si="11"/>
        <v>0.22727272727272727</v>
      </c>
      <c r="AO54" s="62">
        <f>COUNTIFS($C54:$X54,$AI54,Results!$T$78:$AO$78,AO$1)/((COUNTIF(Results!$T$78:$AO$78,AO$1)-COUNTIFS($C54:$X54,"N/A",Results!$T$78:$AO$78,AO$1)))</f>
        <v>0.375</v>
      </c>
      <c r="AP54" s="62">
        <f>COUNTIFS($C54:$X54,$AI54,Results!$T$78:$AO$78,AP$1)/((COUNTIF(Results!$T$78:$AO$78,AP$1)-COUNTIFS($C54:$X54,"N/A",Results!$T$78:$AO$78,AP$1)))</f>
        <v>1</v>
      </c>
      <c r="AQ54" s="62">
        <f>COUNTIFS($C54:$X54,$AI54,Results!$T$78:$AO$78,AQ$1)/((COUNTIF(Results!$T$78:$AO$78,AQ$1)-COUNTIFS($C54:$X54,"N/A",Results!$T$78:$AO$78,AQ$1)))</f>
        <v>1</v>
      </c>
      <c r="AR54" s="62">
        <f>COUNTIFS($C54:$X54,$AI54,Results!$T$78:$AO$78,AR$1)/((COUNTIF(Results!$T$78:$AO$78,AR$1)-COUNTIFS($C54:$X54,"N/A",Results!$T$78:$AO$78,AR$1)))</f>
        <v>1</v>
      </c>
      <c r="AS54" s="62">
        <f>COUNTIFS($C54:$X54,$AI54,Results!$T$78:$AO$78,AS$1)/((COUNTIF(Results!$T$78:$AO$78,AS$1)-COUNTIFS($C54:$X54,"N/A",Results!$T$78:$AO$78,AS$1)))</f>
        <v>1</v>
      </c>
      <c r="AT54" s="62">
        <f>COUNTIFS($C54:$X54,$AI54,Results!$T$80:$AO$80,AT$1)/((COUNTIF(Results!$T$80:$AO$80,AT$1)-COUNTIFS($C54:$X54,"N/A",Results!$T$80:$AO$80,AT$1)))</f>
        <v>1</v>
      </c>
      <c r="AU54" s="62">
        <f>COUNTIFS($C54:$X54,$AI54,Results!$T$80:$AO$80,AU$1)/((COUNTIF(Results!$T$80:$AO$80,AU$1)-COUNTIFS($C54:$X54,"N/A",Results!$T$80:$AO$80,AU$1)))</f>
        <v>0.66666666666666663</v>
      </c>
      <c r="AV54" s="62">
        <f>COUNTIFS($C54:$X54,$AI54,Results!$T$80:$AO$80,AV$1)/((COUNTIF(Results!$T$80:$AO$80,AV$1)-COUNTIFS($C54:$X54,"N/A",Results!$T$80:$AO$80,AV$1)))</f>
        <v>0.77777777777777779</v>
      </c>
      <c r="AW54" s="68"/>
      <c r="AX54" s="68"/>
      <c r="AY54" s="68"/>
      <c r="AZ54" s="68"/>
      <c r="BA54" s="68"/>
      <c r="BB54" s="68"/>
      <c r="BC54" s="22"/>
    </row>
    <row r="55" spans="1:55" x14ac:dyDescent="0.3">
      <c r="A55" s="22" t="s">
        <v>208</v>
      </c>
      <c r="B55" s="28" t="s">
        <v>209</v>
      </c>
      <c r="C55" s="17" t="str">
        <f>INDEX(Monitoring_eng!$A$1:$AT$74,MATCH($A55,Monitoring_eng!$A:$A,0),MATCH(C$1,Monitoring_eng!$1:$1,0))</f>
        <v>yes</v>
      </c>
      <c r="D55" s="17" t="str">
        <f>INDEX(Monitoring_eng!$A$1:$AT$74,MATCH($A55,Monitoring_eng!$A:$A,0),MATCH(D$1,Monitoring_eng!$1:$1,0))</f>
        <v>no</v>
      </c>
      <c r="E55" s="17" t="str">
        <f>INDEX(Monitoring_eng!$A$1:$AT$74,MATCH($A55,Monitoring_eng!$A:$A,0),MATCH(E$1,Monitoring_eng!$1:$1,0))</f>
        <v>yes</v>
      </c>
      <c r="F55" s="17" t="str">
        <f>INDEX(Monitoring_eng!$A$1:$AT$74,MATCH($A55,Monitoring_eng!$A:$A,0),MATCH(F$1,Monitoring_eng!$1:$1,0))</f>
        <v>yes</v>
      </c>
      <c r="G55" s="17" t="str">
        <f>INDEX(Monitoring_eng!$A$1:$AT$74,MATCH($A55,Monitoring_eng!$A:$A,0),MATCH(G$1,Monitoring_eng!$1:$1,0))</f>
        <v>no</v>
      </c>
      <c r="H55" s="17" t="str">
        <f>INDEX(Monitoring_eng!$A$1:$AT$74,MATCH($A55,Monitoring_eng!$A:$A,0),MATCH(H$1,Monitoring_eng!$1:$1,0))</f>
        <v>no</v>
      </c>
      <c r="I55" s="17" t="str">
        <f>INDEX(Monitoring_eng!$A$1:$AT$74,MATCH($A55,Monitoring_eng!$A:$A,0),MATCH(I$1,Monitoring_eng!$1:$1,0))</f>
        <v>no</v>
      </c>
      <c r="J55" s="17" t="str">
        <f>INDEX(Monitoring_eng!$A$1:$AT$74,MATCH($A55,Monitoring_eng!$A:$A,0),MATCH(J$1,Monitoring_eng!$1:$1,0))</f>
        <v>no</v>
      </c>
      <c r="K55" s="17" t="str">
        <f>INDEX(Monitoring_eng!$A$1:$AT$74,MATCH($A55,Monitoring_eng!$A:$A,0),MATCH(K$1,Monitoring_eng!$1:$1,0))</f>
        <v>yes</v>
      </c>
      <c r="L55" s="17" t="str">
        <f>INDEX(Monitoring_eng!$A$1:$AT$74,MATCH($A55,Monitoring_eng!$A:$A,0),MATCH(L$1,Monitoring_eng!$1:$1,0))</f>
        <v>yes</v>
      </c>
      <c r="M55" s="17" t="str">
        <f>INDEX(Monitoring_eng!$A$1:$AT$74,MATCH($A55,Monitoring_eng!$A:$A,0),MATCH(M$1,Monitoring_eng!$1:$1,0))</f>
        <v>yes</v>
      </c>
      <c r="N55" s="17" t="str">
        <f>INDEX(Monitoring_eng!$A$1:$AT$74,MATCH($A55,Monitoring_eng!$A:$A,0),MATCH(N$1,Monitoring_eng!$1:$1,0))</f>
        <v>yes</v>
      </c>
      <c r="O55" s="17" t="str">
        <f>INDEX(Monitoring_eng!$A$1:$AT$74,MATCH($A55,Monitoring_eng!$A:$A,0),MATCH(O$1,Monitoring_eng!$1:$1,0))</f>
        <v>yes</v>
      </c>
      <c r="P55" s="17" t="str">
        <f>INDEX(Monitoring_eng!$A$1:$AT$74,MATCH($A55,Monitoring_eng!$A:$A,0),MATCH(P$1,Monitoring_eng!$1:$1,0))</f>
        <v>yes</v>
      </c>
      <c r="Q55" s="17" t="str">
        <f>INDEX(Monitoring_eng!$A$1:$AT$74,MATCH($A55,Monitoring_eng!$A:$A,0),MATCH(Q$1,Monitoring_eng!$1:$1,0))</f>
        <v>yes</v>
      </c>
      <c r="R55" s="17" t="str">
        <f>INDEX(Monitoring_eng!$A$1:$AT$74,MATCH($A55,Monitoring_eng!$A:$A,0),MATCH(R$1,Monitoring_eng!$1:$1,0))</f>
        <v>no</v>
      </c>
      <c r="S55" s="17" t="str">
        <f>INDEX(Monitoring_eng!$A$1:$AT$74,MATCH($A55,Monitoring_eng!$A:$A,0),MATCH(S$1,Monitoring_eng!$1:$1,0))</f>
        <v>partially</v>
      </c>
      <c r="T55" s="17" t="str">
        <f>INDEX(Monitoring_eng!$A$1:$AT$74,MATCH($A55,Monitoring_eng!$A:$A,0),MATCH(T$1,Monitoring_eng!$1:$1,0))</f>
        <v>yes</v>
      </c>
      <c r="U55" s="17" t="str">
        <f>INDEX(Monitoring_eng!$A$1:$AT$74,MATCH($A55,Monitoring_eng!$A:$A,0),MATCH(U$1,Monitoring_eng!$1:$1,0))</f>
        <v>yes</v>
      </c>
      <c r="V55" s="17" t="str">
        <f>INDEX(Monitoring_eng!$A$1:$AT$74,MATCH($A55,Monitoring_eng!$A:$A,0),MATCH(V$1,Monitoring_eng!$1:$1,0))</f>
        <v>yes</v>
      </c>
      <c r="W55" s="17" t="str">
        <f>INDEX(Monitoring_eng!$A$1:$AT$74,MATCH($A55,Monitoring_eng!$A:$A,0),MATCH(W$1,Monitoring_eng!$1:$1,0))</f>
        <v>no</v>
      </c>
      <c r="X55" s="17" t="str">
        <f>INDEX(Monitoring_eng!$A$1:$AT$74,MATCH($A55,Monitoring_eng!$A:$A,0),MATCH(X$1,Monitoring_eng!$1:$1,0))</f>
        <v>yes</v>
      </c>
      <c r="Y55" s="22" t="s">
        <v>49</v>
      </c>
      <c r="Z55" s="22">
        <f t="shared" si="12"/>
        <v>14</v>
      </c>
      <c r="AA55" s="22" t="s">
        <v>48</v>
      </c>
      <c r="AB55" s="22">
        <f t="shared" si="13"/>
        <v>7</v>
      </c>
      <c r="AC55" s="22" t="s">
        <v>95</v>
      </c>
      <c r="AD55" s="22">
        <f t="shared" si="14"/>
        <v>1</v>
      </c>
      <c r="AE55" s="22" t="s">
        <v>385</v>
      </c>
      <c r="AF55" s="22">
        <f t="shared" si="15"/>
        <v>0</v>
      </c>
      <c r="AG55" s="22">
        <f t="shared" si="4"/>
        <v>22</v>
      </c>
      <c r="AH55" s="22">
        <f t="shared" si="5"/>
        <v>22</v>
      </c>
      <c r="AI55" s="22" t="str">
        <f t="shared" si="6"/>
        <v>yes</v>
      </c>
      <c r="AJ55" s="22" t="str">
        <f t="shared" si="7"/>
        <v>no</v>
      </c>
      <c r="AK55" s="22">
        <f t="shared" si="8"/>
        <v>14</v>
      </c>
      <c r="AL55" s="22">
        <f t="shared" si="9"/>
        <v>7</v>
      </c>
      <c r="AM55" s="67">
        <f t="shared" si="10"/>
        <v>0.63636363636363635</v>
      </c>
      <c r="AN55" s="67">
        <f t="shared" si="11"/>
        <v>0.31818181818181818</v>
      </c>
      <c r="AO55" s="62">
        <f>COUNTIFS($C55:$X55,$AI55,Results!$T$78:$AO$78,AO$1)/((COUNTIF(Results!$T$78:$AO$78,AO$1)-COUNTIFS($C55:$X55,"N/A",Results!$T$78:$AO$78,AO$1)))</f>
        <v>0.875</v>
      </c>
      <c r="AP55" s="62">
        <f>COUNTIFS($C55:$X55,$AI55,Results!$T$78:$AO$78,AP$1)/((COUNTIF(Results!$T$78:$AO$78,AP$1)-COUNTIFS($C55:$X55,"N/A",Results!$T$78:$AO$78,AP$1)))</f>
        <v>0.375</v>
      </c>
      <c r="AQ55" s="62">
        <f>COUNTIFS($C55:$X55,$AI55,Results!$T$78:$AO$78,AQ$1)/((COUNTIF(Results!$T$78:$AO$78,AQ$1)-COUNTIFS($C55:$X55,"N/A",Results!$T$78:$AO$78,AQ$1)))</f>
        <v>0</v>
      </c>
      <c r="AR55" s="62">
        <f>COUNTIFS($C55:$X55,$AI55,Results!$T$78:$AO$78,AR$1)/((COUNTIF(Results!$T$78:$AO$78,AR$1)-COUNTIFS($C55:$X55,"N/A",Results!$T$78:$AO$78,AR$1)))</f>
        <v>1</v>
      </c>
      <c r="AS55" s="62">
        <f>COUNTIFS($C55:$X55,$AI55,Results!$T$78:$AO$78,AS$1)/((COUNTIF(Results!$T$78:$AO$78,AS$1)-COUNTIFS($C55:$X55,"N/A",Results!$T$78:$AO$78,AS$1)))</f>
        <v>0.5</v>
      </c>
      <c r="AT55" s="62">
        <f>COUNTIFS($C55:$X55,$AI55,Results!$T$80:$AO$80,AT$1)/((COUNTIF(Results!$T$80:$AO$80,AT$1)-COUNTIFS($C55:$X55,"N/A",Results!$T$80:$AO$80,AT$1)))</f>
        <v>0.75</v>
      </c>
      <c r="AU55" s="62">
        <f>COUNTIFS($C55:$X55,$AI55,Results!$T$80:$AO$80,AU$1)/((COUNTIF(Results!$T$80:$AO$80,AU$1)-COUNTIFS($C55:$X55,"N/A",Results!$T$80:$AO$80,AU$1)))</f>
        <v>0.55555555555555558</v>
      </c>
      <c r="AV55" s="62">
        <f>COUNTIFS($C55:$X55,$AI55,Results!$T$80:$AO$80,AV$1)/((COUNTIF(Results!$T$80:$AO$80,AV$1)-COUNTIFS($C55:$X55,"N/A",Results!$T$80:$AO$80,AV$1)))</f>
        <v>0.66666666666666663</v>
      </c>
      <c r="AW55" s="68"/>
      <c r="AX55" s="68"/>
      <c r="AY55" s="68"/>
      <c r="AZ55" s="68"/>
      <c r="BA55" s="68"/>
      <c r="BB55" s="68"/>
      <c r="BC55" s="22"/>
    </row>
    <row r="56" spans="1:55" x14ac:dyDescent="0.3">
      <c r="A56" s="22" t="s">
        <v>212</v>
      </c>
      <c r="B56" s="28" t="s">
        <v>213</v>
      </c>
      <c r="C56" s="17" t="str">
        <f>INDEX(Monitoring_eng!$A$1:$AT$74,MATCH($A56,Monitoring_eng!$A:$A,0),MATCH(C$1,Monitoring_eng!$1:$1,0))</f>
        <v>yes</v>
      </c>
      <c r="D56" s="17" t="str">
        <f>INDEX(Monitoring_eng!$A$1:$AT$74,MATCH($A56,Monitoring_eng!$A:$A,0),MATCH(D$1,Monitoring_eng!$1:$1,0))</f>
        <v>yes</v>
      </c>
      <c r="E56" s="17" t="str">
        <f>INDEX(Monitoring_eng!$A$1:$AT$74,MATCH($A56,Monitoring_eng!$A:$A,0),MATCH(E$1,Monitoring_eng!$1:$1,0))</f>
        <v>no</v>
      </c>
      <c r="F56" s="17" t="str">
        <f>INDEX(Monitoring_eng!$A$1:$AT$74,MATCH($A56,Monitoring_eng!$A:$A,0),MATCH(F$1,Monitoring_eng!$1:$1,0))</f>
        <v>yes</v>
      </c>
      <c r="G56" s="17" t="str">
        <f>INDEX(Monitoring_eng!$A$1:$AT$74,MATCH($A56,Monitoring_eng!$A:$A,0),MATCH(G$1,Monitoring_eng!$1:$1,0))</f>
        <v>yes</v>
      </c>
      <c r="H56" s="17" t="str">
        <f>INDEX(Monitoring_eng!$A$1:$AT$74,MATCH($A56,Monitoring_eng!$A:$A,0),MATCH(H$1,Monitoring_eng!$1:$1,0))</f>
        <v>yes</v>
      </c>
      <c r="I56" s="17" t="str">
        <f>INDEX(Monitoring_eng!$A$1:$AT$74,MATCH($A56,Monitoring_eng!$A:$A,0),MATCH(I$1,Monitoring_eng!$1:$1,0))</f>
        <v>no</v>
      </c>
      <c r="J56" s="17" t="str">
        <f>INDEX(Monitoring_eng!$A$1:$AT$74,MATCH($A56,Monitoring_eng!$A:$A,0),MATCH(J$1,Monitoring_eng!$1:$1,0))</f>
        <v>yes</v>
      </c>
      <c r="K56" s="17" t="str">
        <f>INDEX(Monitoring_eng!$A$1:$AT$74,MATCH($A56,Monitoring_eng!$A:$A,0),MATCH(K$1,Monitoring_eng!$1:$1,0))</f>
        <v>yes</v>
      </c>
      <c r="L56" s="17" t="str">
        <f>INDEX(Monitoring_eng!$A$1:$AT$74,MATCH($A56,Monitoring_eng!$A:$A,0),MATCH(L$1,Monitoring_eng!$1:$1,0))</f>
        <v>yes</v>
      </c>
      <c r="M56" s="17" t="str">
        <f>INDEX(Monitoring_eng!$A$1:$AT$74,MATCH($A56,Monitoring_eng!$A:$A,0),MATCH(M$1,Monitoring_eng!$1:$1,0))</f>
        <v>yes</v>
      </c>
      <c r="N56" s="17" t="str">
        <f>INDEX(Monitoring_eng!$A$1:$AT$74,MATCH($A56,Monitoring_eng!$A:$A,0),MATCH(N$1,Monitoring_eng!$1:$1,0))</f>
        <v>no</v>
      </c>
      <c r="O56" s="17" t="str">
        <f>INDEX(Monitoring_eng!$A$1:$AT$74,MATCH($A56,Monitoring_eng!$A:$A,0),MATCH(O$1,Monitoring_eng!$1:$1,0))</f>
        <v>yes</v>
      </c>
      <c r="P56" s="17" t="str">
        <f>INDEX(Monitoring_eng!$A$1:$AT$74,MATCH($A56,Monitoring_eng!$A:$A,0),MATCH(P$1,Monitoring_eng!$1:$1,0))</f>
        <v>yes</v>
      </c>
      <c r="Q56" s="17" t="str">
        <f>INDEX(Monitoring_eng!$A$1:$AT$74,MATCH($A56,Monitoring_eng!$A:$A,0),MATCH(Q$1,Monitoring_eng!$1:$1,0))</f>
        <v>yes</v>
      </c>
      <c r="R56" s="17" t="str">
        <f>INDEX(Monitoring_eng!$A$1:$AT$74,MATCH($A56,Monitoring_eng!$A:$A,0),MATCH(R$1,Monitoring_eng!$1:$1,0))</f>
        <v>no</v>
      </c>
      <c r="S56" s="17" t="str">
        <f>INDEX(Monitoring_eng!$A$1:$AT$74,MATCH($A56,Monitoring_eng!$A:$A,0),MATCH(S$1,Monitoring_eng!$1:$1,0))</f>
        <v>yes</v>
      </c>
      <c r="T56" s="17" t="str">
        <f>INDEX(Monitoring_eng!$A$1:$AT$74,MATCH($A56,Monitoring_eng!$A:$A,0),MATCH(T$1,Monitoring_eng!$1:$1,0))</f>
        <v>yes</v>
      </c>
      <c r="U56" s="17" t="str">
        <f>INDEX(Monitoring_eng!$A$1:$AT$74,MATCH($A56,Monitoring_eng!$A:$A,0),MATCH(U$1,Monitoring_eng!$1:$1,0))</f>
        <v>yes</v>
      </c>
      <c r="V56" s="17" t="str">
        <f>INDEX(Monitoring_eng!$A$1:$AT$74,MATCH($A56,Monitoring_eng!$A:$A,0),MATCH(V$1,Monitoring_eng!$1:$1,0))</f>
        <v>yes</v>
      </c>
      <c r="W56" s="17" t="str">
        <f>INDEX(Monitoring_eng!$A$1:$AT$74,MATCH($A56,Monitoring_eng!$A:$A,0),MATCH(W$1,Monitoring_eng!$1:$1,0))</f>
        <v>no</v>
      </c>
      <c r="X56" s="17" t="str">
        <f>INDEX(Monitoring_eng!$A$1:$AT$74,MATCH($A56,Monitoring_eng!$A:$A,0),MATCH(X$1,Monitoring_eng!$1:$1,0))</f>
        <v>yes</v>
      </c>
      <c r="Y56" s="22" t="s">
        <v>49</v>
      </c>
      <c r="Z56" s="22">
        <f t="shared" si="12"/>
        <v>17</v>
      </c>
      <c r="AA56" s="22" t="s">
        <v>48</v>
      </c>
      <c r="AB56" s="22">
        <f t="shared" si="13"/>
        <v>5</v>
      </c>
      <c r="AC56" s="22" t="s">
        <v>95</v>
      </c>
      <c r="AD56" s="22">
        <f t="shared" si="14"/>
        <v>0</v>
      </c>
      <c r="AE56" s="22" t="s">
        <v>385</v>
      </c>
      <c r="AF56" s="22">
        <f t="shared" si="15"/>
        <v>0</v>
      </c>
      <c r="AG56" s="22">
        <f t="shared" si="4"/>
        <v>22</v>
      </c>
      <c r="AH56" s="22">
        <f t="shared" si="5"/>
        <v>22</v>
      </c>
      <c r="AI56" s="22" t="str">
        <f t="shared" si="6"/>
        <v>yes</v>
      </c>
      <c r="AJ56" s="22" t="str">
        <f t="shared" si="7"/>
        <v>no</v>
      </c>
      <c r="AK56" s="22">
        <f t="shared" si="8"/>
        <v>17</v>
      </c>
      <c r="AL56" s="22">
        <f t="shared" si="9"/>
        <v>5</v>
      </c>
      <c r="AM56" s="67">
        <f t="shared" si="10"/>
        <v>0.77272727272727271</v>
      </c>
      <c r="AN56" s="67">
        <f t="shared" si="11"/>
        <v>0.22727272727272727</v>
      </c>
      <c r="AO56" s="62">
        <f>COUNTIFS($C56:$X56,$AI56,Results!$T$78:$AO$78,AO$1)/((COUNTIF(Results!$T$78:$AO$78,AO$1)-COUNTIFS($C56:$X56,"N/A",Results!$T$78:$AO$78,AO$1)))</f>
        <v>0.875</v>
      </c>
      <c r="AP56" s="62">
        <f>COUNTIFS($C56:$X56,$AI56,Results!$T$78:$AO$78,AP$1)/((COUNTIF(Results!$T$78:$AO$78,AP$1)-COUNTIFS($C56:$X56,"N/A",Results!$T$78:$AO$78,AP$1)))</f>
        <v>0.625</v>
      </c>
      <c r="AQ56" s="62">
        <f>COUNTIFS($C56:$X56,$AI56,Results!$T$78:$AO$78,AQ$1)/((COUNTIF(Results!$T$78:$AO$78,AQ$1)-COUNTIFS($C56:$X56,"N/A",Results!$T$78:$AO$78,AQ$1)))</f>
        <v>1</v>
      </c>
      <c r="AR56" s="62">
        <f>COUNTIFS($C56:$X56,$AI56,Results!$T$78:$AO$78,AR$1)/((COUNTIF(Results!$T$78:$AO$78,AR$1)-COUNTIFS($C56:$X56,"N/A",Results!$T$78:$AO$78,AR$1)))</f>
        <v>0.66666666666666663</v>
      </c>
      <c r="AS56" s="62">
        <f>COUNTIFS($C56:$X56,$AI56,Results!$T$78:$AO$78,AS$1)/((COUNTIF(Results!$T$78:$AO$78,AS$1)-COUNTIFS($C56:$X56,"N/A",Results!$T$78:$AO$78,AS$1)))</f>
        <v>1</v>
      </c>
      <c r="AT56" s="62">
        <f>COUNTIFS($C56:$X56,$AI56,Results!$T$80:$AO$80,AT$1)/((COUNTIF(Results!$T$80:$AO$80,AT$1)-COUNTIFS($C56:$X56,"N/A",Results!$T$80:$AO$80,AT$1)))</f>
        <v>0.5</v>
      </c>
      <c r="AU56" s="62">
        <f>COUNTIFS($C56:$X56,$AI56,Results!$T$80:$AO$80,AU$1)/((COUNTIF(Results!$T$80:$AO$80,AU$1)-COUNTIFS($C56:$X56,"N/A",Results!$T$80:$AO$80,AU$1)))</f>
        <v>0.88888888888888884</v>
      </c>
      <c r="AV56" s="62">
        <f>COUNTIFS($C56:$X56,$AI56,Results!$T$80:$AO$80,AV$1)/((COUNTIF(Results!$T$80:$AO$80,AV$1)-COUNTIFS($C56:$X56,"N/A",Results!$T$80:$AO$80,AV$1)))</f>
        <v>0.77777777777777779</v>
      </c>
      <c r="AW56" s="68"/>
      <c r="AX56" s="68"/>
      <c r="AY56" s="68"/>
      <c r="AZ56" s="68"/>
      <c r="BA56" s="68"/>
      <c r="BB56" s="68"/>
      <c r="BC56" s="22"/>
    </row>
    <row r="57" spans="1:55" x14ac:dyDescent="0.3">
      <c r="A57" s="22" t="s">
        <v>217</v>
      </c>
      <c r="B57" s="28" t="s">
        <v>218</v>
      </c>
      <c r="C57" s="17" t="str">
        <f>INDEX(Monitoring_eng!$A$1:$AT$74,MATCH($A57,Monitoring_eng!$A:$A,0),MATCH(C$1,Monitoring_eng!$1:$1,0))</f>
        <v>yes</v>
      </c>
      <c r="D57" s="17" t="str">
        <f>INDEX(Monitoring_eng!$A$1:$AT$74,MATCH($A57,Monitoring_eng!$A:$A,0),MATCH(D$1,Monitoring_eng!$1:$1,0))</f>
        <v>yes</v>
      </c>
      <c r="E57" s="17" t="str">
        <f>INDEX(Monitoring_eng!$A$1:$AT$74,MATCH($A57,Monitoring_eng!$A:$A,0),MATCH(E$1,Monitoring_eng!$1:$1,0))</f>
        <v>yes</v>
      </c>
      <c r="F57" s="17" t="str">
        <f>INDEX(Monitoring_eng!$A$1:$AT$74,MATCH($A57,Monitoring_eng!$A:$A,0),MATCH(F$1,Monitoring_eng!$1:$1,0))</f>
        <v>yes</v>
      </c>
      <c r="G57" s="17" t="str">
        <f>INDEX(Monitoring_eng!$A$1:$AT$74,MATCH($A57,Monitoring_eng!$A:$A,0),MATCH(G$1,Monitoring_eng!$1:$1,0))</f>
        <v>yes</v>
      </c>
      <c r="H57" s="17" t="str">
        <f>INDEX(Monitoring_eng!$A$1:$AT$74,MATCH($A57,Monitoring_eng!$A:$A,0),MATCH(H$1,Monitoring_eng!$1:$1,0))</f>
        <v>yes</v>
      </c>
      <c r="I57" s="17" t="str">
        <f>INDEX(Monitoring_eng!$A$1:$AT$74,MATCH($A57,Monitoring_eng!$A:$A,0),MATCH(I$1,Monitoring_eng!$1:$1,0))</f>
        <v>no</v>
      </c>
      <c r="J57" s="17" t="str">
        <f>INDEX(Monitoring_eng!$A$1:$AT$74,MATCH($A57,Monitoring_eng!$A:$A,0),MATCH(J$1,Monitoring_eng!$1:$1,0))</f>
        <v>no</v>
      </c>
      <c r="K57" s="17" t="str">
        <f>INDEX(Monitoring_eng!$A$1:$AT$74,MATCH($A57,Monitoring_eng!$A:$A,0),MATCH(K$1,Monitoring_eng!$1:$1,0))</f>
        <v>no</v>
      </c>
      <c r="L57" s="17" t="str">
        <f>INDEX(Monitoring_eng!$A$1:$AT$74,MATCH($A57,Monitoring_eng!$A:$A,0),MATCH(L$1,Monitoring_eng!$1:$1,0))</f>
        <v>yes</v>
      </c>
      <c r="M57" s="17" t="str">
        <f>INDEX(Monitoring_eng!$A$1:$AT$74,MATCH($A57,Monitoring_eng!$A:$A,0),MATCH(M$1,Monitoring_eng!$1:$1,0))</f>
        <v>no</v>
      </c>
      <c r="N57" s="17" t="str">
        <f>INDEX(Monitoring_eng!$A$1:$AT$74,MATCH($A57,Monitoring_eng!$A:$A,0),MATCH(N$1,Monitoring_eng!$1:$1,0))</f>
        <v>no</v>
      </c>
      <c r="O57" s="17" t="str">
        <f>INDEX(Monitoring_eng!$A$1:$AT$74,MATCH($A57,Monitoring_eng!$A:$A,0),MATCH(O$1,Monitoring_eng!$1:$1,0))</f>
        <v>yes</v>
      </c>
      <c r="P57" s="17" t="str">
        <f>INDEX(Monitoring_eng!$A$1:$AT$74,MATCH($A57,Monitoring_eng!$A:$A,0),MATCH(P$1,Monitoring_eng!$1:$1,0))</f>
        <v>yes</v>
      </c>
      <c r="Q57" s="17" t="str">
        <f>INDEX(Monitoring_eng!$A$1:$AT$74,MATCH($A57,Monitoring_eng!$A:$A,0),MATCH(Q$1,Monitoring_eng!$1:$1,0))</f>
        <v>no</v>
      </c>
      <c r="R57" s="17" t="str">
        <f>INDEX(Monitoring_eng!$A$1:$AT$74,MATCH($A57,Monitoring_eng!$A:$A,0),MATCH(R$1,Monitoring_eng!$1:$1,0))</f>
        <v>yes</v>
      </c>
      <c r="S57" s="17" t="str">
        <f>INDEX(Monitoring_eng!$A$1:$AT$74,MATCH($A57,Monitoring_eng!$A:$A,0),MATCH(S$1,Monitoring_eng!$1:$1,0))</f>
        <v>yes</v>
      </c>
      <c r="T57" s="17" t="str">
        <f>INDEX(Monitoring_eng!$A$1:$AT$74,MATCH($A57,Monitoring_eng!$A:$A,0),MATCH(T$1,Monitoring_eng!$1:$1,0))</f>
        <v>yes</v>
      </c>
      <c r="U57" s="17" t="str">
        <f>INDEX(Monitoring_eng!$A$1:$AT$74,MATCH($A57,Monitoring_eng!$A:$A,0),MATCH(U$1,Monitoring_eng!$1:$1,0))</f>
        <v>yes</v>
      </c>
      <c r="V57" s="17" t="str">
        <f>INDEX(Monitoring_eng!$A$1:$AT$74,MATCH($A57,Monitoring_eng!$A:$A,0),MATCH(V$1,Monitoring_eng!$1:$1,0))</f>
        <v>yes</v>
      </c>
      <c r="W57" s="17" t="str">
        <f>INDEX(Monitoring_eng!$A$1:$AT$74,MATCH($A57,Monitoring_eng!$A:$A,0),MATCH(W$1,Monitoring_eng!$1:$1,0))</f>
        <v>no</v>
      </c>
      <c r="X57" s="17" t="str">
        <f>INDEX(Monitoring_eng!$A$1:$AT$74,MATCH($A57,Monitoring_eng!$A:$A,0),MATCH(X$1,Monitoring_eng!$1:$1,0))</f>
        <v>yes</v>
      </c>
      <c r="Y57" s="22" t="s">
        <v>49</v>
      </c>
      <c r="Z57" s="22">
        <f t="shared" si="12"/>
        <v>15</v>
      </c>
      <c r="AA57" s="22" t="s">
        <v>48</v>
      </c>
      <c r="AB57" s="22">
        <f t="shared" si="13"/>
        <v>7</v>
      </c>
      <c r="AC57" s="22" t="s">
        <v>95</v>
      </c>
      <c r="AD57" s="22">
        <f t="shared" si="14"/>
        <v>0</v>
      </c>
      <c r="AE57" s="22" t="s">
        <v>385</v>
      </c>
      <c r="AF57" s="22">
        <f t="shared" si="15"/>
        <v>0</v>
      </c>
      <c r="AG57" s="22">
        <f t="shared" si="4"/>
        <v>22</v>
      </c>
      <c r="AH57" s="22">
        <f t="shared" si="5"/>
        <v>22</v>
      </c>
      <c r="AI57" s="22" t="str">
        <f t="shared" si="6"/>
        <v>yes</v>
      </c>
      <c r="AJ57" s="22" t="str">
        <f t="shared" si="7"/>
        <v>no</v>
      </c>
      <c r="AK57" s="22">
        <f t="shared" si="8"/>
        <v>15</v>
      </c>
      <c r="AL57" s="22">
        <f t="shared" si="9"/>
        <v>7</v>
      </c>
      <c r="AM57" s="67">
        <f t="shared" si="10"/>
        <v>0.68181818181818177</v>
      </c>
      <c r="AN57" s="67">
        <f t="shared" si="11"/>
        <v>0.31818181818181818</v>
      </c>
      <c r="AO57" s="62">
        <f>COUNTIFS($C57:$X57,$AI57,Results!$T$78:$AO$78,AO$1)/((COUNTIF(Results!$T$78:$AO$78,AO$1)-COUNTIFS($C57:$X57,"N/A",Results!$T$78:$AO$78,AO$1)))</f>
        <v>0.75</v>
      </c>
      <c r="AP57" s="62">
        <f>COUNTIFS($C57:$X57,$AI57,Results!$T$78:$AO$78,AP$1)/((COUNTIF(Results!$T$78:$AO$78,AP$1)-COUNTIFS($C57:$X57,"N/A",Results!$T$78:$AO$78,AP$1)))</f>
        <v>0.75</v>
      </c>
      <c r="AQ57" s="62">
        <f>COUNTIFS($C57:$X57,$AI57,Results!$T$78:$AO$78,AQ$1)/((COUNTIF(Results!$T$78:$AO$78,AQ$1)-COUNTIFS($C57:$X57,"N/A",Results!$T$78:$AO$78,AQ$1)))</f>
        <v>1</v>
      </c>
      <c r="AR57" s="62">
        <f>COUNTIFS($C57:$X57,$AI57,Results!$T$78:$AO$78,AR$1)/((COUNTIF(Results!$T$78:$AO$78,AR$1)-COUNTIFS($C57:$X57,"N/A",Results!$T$78:$AO$78,AR$1)))</f>
        <v>0.33333333333333331</v>
      </c>
      <c r="AS57" s="62">
        <f>COUNTIFS($C57:$X57,$AI57,Results!$T$78:$AO$78,AS$1)/((COUNTIF(Results!$T$78:$AO$78,AS$1)-COUNTIFS($C57:$X57,"N/A",Results!$T$78:$AO$78,AS$1)))</f>
        <v>0.5</v>
      </c>
      <c r="AT57" s="62">
        <f>COUNTIFS($C57:$X57,$AI57,Results!$T$80:$AO$80,AT$1)/((COUNTIF(Results!$T$80:$AO$80,AT$1)-COUNTIFS($C57:$X57,"N/A",Results!$T$80:$AO$80,AT$1)))</f>
        <v>0.75</v>
      </c>
      <c r="AU57" s="62">
        <f>COUNTIFS($C57:$X57,$AI57,Results!$T$80:$AO$80,AU$1)/((COUNTIF(Results!$T$80:$AO$80,AU$1)-COUNTIFS($C57:$X57,"N/A",Results!$T$80:$AO$80,AU$1)))</f>
        <v>0.77777777777777779</v>
      </c>
      <c r="AV57" s="62">
        <f>COUNTIFS($C57:$X57,$AI57,Results!$T$80:$AO$80,AV$1)/((COUNTIF(Results!$T$80:$AO$80,AV$1)-COUNTIFS($C57:$X57,"N/A",Results!$T$80:$AO$80,AV$1)))</f>
        <v>0.55555555555555558</v>
      </c>
      <c r="AW57" s="68"/>
      <c r="AX57" s="68"/>
      <c r="AY57" s="68"/>
      <c r="AZ57" s="68"/>
      <c r="BA57" s="68"/>
      <c r="BB57" s="68"/>
      <c r="BC57" s="22"/>
    </row>
    <row r="58" spans="1:55" x14ac:dyDescent="0.3">
      <c r="A58" s="22" t="s">
        <v>220</v>
      </c>
      <c r="B58" s="28" t="s">
        <v>221</v>
      </c>
      <c r="C58" s="17" t="str">
        <f>INDEX(Monitoring_eng!$A$1:$AT$74,MATCH($A58,Monitoring_eng!$A:$A,0),MATCH(C$1,Monitoring_eng!$1:$1,0))</f>
        <v>no</v>
      </c>
      <c r="D58" s="17" t="str">
        <f>INDEX(Monitoring_eng!$A$1:$AT$74,MATCH($A58,Monitoring_eng!$A:$A,0),MATCH(D$1,Monitoring_eng!$1:$1,0))</f>
        <v>yes</v>
      </c>
      <c r="E58" s="17" t="str">
        <f>INDEX(Monitoring_eng!$A$1:$AT$74,MATCH($A58,Monitoring_eng!$A:$A,0),MATCH(E$1,Monitoring_eng!$1:$1,0))</f>
        <v>yes</v>
      </c>
      <c r="F58" s="17" t="str">
        <f>INDEX(Monitoring_eng!$A$1:$AT$74,MATCH($A58,Monitoring_eng!$A:$A,0),MATCH(F$1,Monitoring_eng!$1:$1,0))</f>
        <v>no</v>
      </c>
      <c r="G58" s="17" t="str">
        <f>INDEX(Monitoring_eng!$A$1:$AT$74,MATCH($A58,Monitoring_eng!$A:$A,0),MATCH(G$1,Monitoring_eng!$1:$1,0))</f>
        <v>no</v>
      </c>
      <c r="H58" s="17" t="str">
        <f>INDEX(Monitoring_eng!$A$1:$AT$74,MATCH($A58,Monitoring_eng!$A:$A,0),MATCH(H$1,Monitoring_eng!$1:$1,0))</f>
        <v>no</v>
      </c>
      <c r="I58" s="17" t="str">
        <f>INDEX(Monitoring_eng!$A$1:$AT$74,MATCH($A58,Monitoring_eng!$A:$A,0),MATCH(I$1,Monitoring_eng!$1:$1,0))</f>
        <v>no</v>
      </c>
      <c r="J58" s="17" t="str">
        <f>INDEX(Monitoring_eng!$A$1:$AT$74,MATCH($A58,Monitoring_eng!$A:$A,0),MATCH(J$1,Monitoring_eng!$1:$1,0))</f>
        <v>no</v>
      </c>
      <c r="K58" s="17" t="str">
        <f>INDEX(Monitoring_eng!$A$1:$AT$74,MATCH($A58,Monitoring_eng!$A:$A,0),MATCH(K$1,Monitoring_eng!$1:$1,0))</f>
        <v>no</v>
      </c>
      <c r="L58" s="17" t="str">
        <f>INDEX(Monitoring_eng!$A$1:$AT$74,MATCH($A58,Monitoring_eng!$A:$A,0),MATCH(L$1,Monitoring_eng!$1:$1,0))</f>
        <v>no</v>
      </c>
      <c r="M58" s="17" t="str">
        <f>INDEX(Monitoring_eng!$A$1:$AT$74,MATCH($A58,Monitoring_eng!$A:$A,0),MATCH(M$1,Monitoring_eng!$1:$1,0))</f>
        <v>no</v>
      </c>
      <c r="N58" s="17" t="str">
        <f>INDEX(Monitoring_eng!$A$1:$AT$74,MATCH($A58,Monitoring_eng!$A:$A,0),MATCH(N$1,Monitoring_eng!$1:$1,0))</f>
        <v>no</v>
      </c>
      <c r="O58" s="17" t="str">
        <f>INDEX(Monitoring_eng!$A$1:$AT$74,MATCH($A58,Monitoring_eng!$A:$A,0),MATCH(O$1,Monitoring_eng!$1:$1,0))</f>
        <v>no</v>
      </c>
      <c r="P58" s="17" t="str">
        <f>INDEX(Monitoring_eng!$A$1:$AT$74,MATCH($A58,Monitoring_eng!$A:$A,0),MATCH(P$1,Monitoring_eng!$1:$1,0))</f>
        <v>yes</v>
      </c>
      <c r="Q58" s="17" t="str">
        <f>INDEX(Monitoring_eng!$A$1:$AT$74,MATCH($A58,Monitoring_eng!$A:$A,0),MATCH(Q$1,Monitoring_eng!$1:$1,0))</f>
        <v>no</v>
      </c>
      <c r="R58" s="17" t="str">
        <f>INDEX(Monitoring_eng!$A$1:$AT$74,MATCH($A58,Monitoring_eng!$A:$A,0),MATCH(R$1,Monitoring_eng!$1:$1,0))</f>
        <v>no</v>
      </c>
      <c r="S58" s="17" t="str">
        <f>INDEX(Monitoring_eng!$A$1:$AT$74,MATCH($A58,Monitoring_eng!$A:$A,0),MATCH(S$1,Monitoring_eng!$1:$1,0))</f>
        <v>yes</v>
      </c>
      <c r="T58" s="17" t="str">
        <f>INDEX(Monitoring_eng!$A$1:$AT$74,MATCH($A58,Monitoring_eng!$A:$A,0),MATCH(T$1,Monitoring_eng!$1:$1,0))</f>
        <v>yes</v>
      </c>
      <c r="U58" s="17" t="str">
        <f>INDEX(Monitoring_eng!$A$1:$AT$74,MATCH($A58,Monitoring_eng!$A:$A,0),MATCH(U$1,Monitoring_eng!$1:$1,0))</f>
        <v>yes</v>
      </c>
      <c r="V58" s="17" t="str">
        <f>INDEX(Monitoring_eng!$A$1:$AT$74,MATCH($A58,Monitoring_eng!$A:$A,0),MATCH(V$1,Monitoring_eng!$1:$1,0))</f>
        <v>yes</v>
      </c>
      <c r="W58" s="17" t="str">
        <f>INDEX(Monitoring_eng!$A$1:$AT$74,MATCH($A58,Monitoring_eng!$A:$A,0),MATCH(W$1,Monitoring_eng!$1:$1,0))</f>
        <v>partially</v>
      </c>
      <c r="X58" s="17" t="str">
        <f>INDEX(Monitoring_eng!$A$1:$AT$74,MATCH($A58,Monitoring_eng!$A:$A,0),MATCH(X$1,Monitoring_eng!$1:$1,0))</f>
        <v>no</v>
      </c>
      <c r="Y58" s="22" t="s">
        <v>49</v>
      </c>
      <c r="Z58" s="22">
        <f t="shared" si="12"/>
        <v>7</v>
      </c>
      <c r="AA58" s="22" t="s">
        <v>48</v>
      </c>
      <c r="AB58" s="22">
        <f t="shared" si="13"/>
        <v>14</v>
      </c>
      <c r="AC58" s="22" t="s">
        <v>95</v>
      </c>
      <c r="AD58" s="22">
        <f t="shared" si="14"/>
        <v>1</v>
      </c>
      <c r="AE58" s="22" t="s">
        <v>385</v>
      </c>
      <c r="AF58" s="22">
        <f t="shared" si="15"/>
        <v>0</v>
      </c>
      <c r="AG58" s="22">
        <f t="shared" si="4"/>
        <v>22</v>
      </c>
      <c r="AH58" s="22">
        <f t="shared" si="5"/>
        <v>22</v>
      </c>
      <c r="AI58" s="22" t="str">
        <f t="shared" si="6"/>
        <v>yes</v>
      </c>
      <c r="AJ58" s="22" t="str">
        <f t="shared" si="7"/>
        <v>no</v>
      </c>
      <c r="AK58" s="22">
        <f t="shared" si="8"/>
        <v>7</v>
      </c>
      <c r="AL58" s="22">
        <f t="shared" si="9"/>
        <v>14</v>
      </c>
      <c r="AM58" s="67">
        <f t="shared" si="10"/>
        <v>0.31818181818181818</v>
      </c>
      <c r="AN58" s="67">
        <f t="shared" si="11"/>
        <v>0.63636363636363635</v>
      </c>
      <c r="AO58" s="62">
        <f>COUNTIFS($C58:$X58,$AI58,Results!$T$78:$AO$78,AO$1)/((COUNTIF(Results!$T$78:$AO$78,AO$1)-COUNTIFS($C58:$X58,"N/A",Results!$T$78:$AO$78,AO$1)))</f>
        <v>0.25</v>
      </c>
      <c r="AP58" s="62">
        <f>COUNTIFS($C58:$X58,$AI58,Results!$T$78:$AO$78,AP$1)/((COUNTIF(Results!$T$78:$AO$78,AP$1)-COUNTIFS($C58:$X58,"N/A",Results!$T$78:$AO$78,AP$1)))</f>
        <v>0.375</v>
      </c>
      <c r="AQ58" s="62">
        <f>COUNTIFS($C58:$X58,$AI58,Results!$T$78:$AO$78,AQ$1)/((COUNTIF(Results!$T$78:$AO$78,AQ$1)-COUNTIFS($C58:$X58,"N/A",Results!$T$78:$AO$78,AQ$1)))</f>
        <v>1</v>
      </c>
      <c r="AR58" s="62">
        <f>COUNTIFS($C58:$X58,$AI58,Results!$T$78:$AO$78,AR$1)/((COUNTIF(Results!$T$78:$AO$78,AR$1)-COUNTIFS($C58:$X58,"N/A",Results!$T$78:$AO$78,AR$1)))</f>
        <v>0.33333333333333331</v>
      </c>
      <c r="AS58" s="62">
        <f>COUNTIFS($C58:$X58,$AI58,Results!$T$78:$AO$78,AS$1)/((COUNTIF(Results!$T$78:$AO$78,AS$1)-COUNTIFS($C58:$X58,"N/A",Results!$T$78:$AO$78,AS$1)))</f>
        <v>0</v>
      </c>
      <c r="AT58" s="62">
        <f>COUNTIFS($C58:$X58,$AI58,Results!$T$80:$AO$80,AT$1)/((COUNTIF(Results!$T$80:$AO$80,AT$1)-COUNTIFS($C58:$X58,"N/A",Results!$T$80:$AO$80,AT$1)))</f>
        <v>0.5</v>
      </c>
      <c r="AU58" s="62">
        <f>COUNTIFS($C58:$X58,$AI58,Results!$T$80:$AO$80,AU$1)/((COUNTIF(Results!$T$80:$AO$80,AU$1)-COUNTIFS($C58:$X58,"N/A",Results!$T$80:$AO$80,AU$1)))</f>
        <v>0.22222222222222221</v>
      </c>
      <c r="AV58" s="62">
        <f>COUNTIFS($C58:$X58,$AI58,Results!$T$80:$AO$80,AV$1)/((COUNTIF(Results!$T$80:$AO$80,AV$1)-COUNTIFS($C58:$X58,"N/A",Results!$T$80:$AO$80,AV$1)))</f>
        <v>0.33333333333333331</v>
      </c>
      <c r="AW58" s="68"/>
      <c r="AX58" s="68"/>
      <c r="AY58" s="68"/>
      <c r="AZ58" s="68"/>
      <c r="BA58" s="68"/>
      <c r="BB58" s="68"/>
      <c r="BC58" s="22"/>
    </row>
    <row r="59" spans="1:55" x14ac:dyDescent="0.3">
      <c r="A59" s="22" t="s">
        <v>222</v>
      </c>
      <c r="B59" s="28" t="s">
        <v>223</v>
      </c>
      <c r="C59" s="17" t="str">
        <f>INDEX(Monitoring_eng!$A$1:$AT$74,MATCH($A59,Monitoring_eng!$A:$A,0),MATCH(C$1,Monitoring_eng!$1:$1,0))</f>
        <v>no</v>
      </c>
      <c r="D59" s="17" t="str">
        <f>INDEX(Monitoring_eng!$A$1:$AT$74,MATCH($A59,Monitoring_eng!$A:$A,0),MATCH(D$1,Monitoring_eng!$1:$1,0))</f>
        <v>no</v>
      </c>
      <c r="E59" s="17" t="str">
        <f>INDEX(Monitoring_eng!$A$1:$AT$74,MATCH($A59,Monitoring_eng!$A:$A,0),MATCH(E$1,Monitoring_eng!$1:$1,0))</f>
        <v>no</v>
      </c>
      <c r="F59" s="17" t="str">
        <f>INDEX(Monitoring_eng!$A$1:$AT$74,MATCH($A59,Monitoring_eng!$A:$A,0),MATCH(F$1,Monitoring_eng!$1:$1,0))</f>
        <v>no</v>
      </c>
      <c r="G59" s="17" t="str">
        <f>INDEX(Monitoring_eng!$A$1:$AT$74,MATCH($A59,Monitoring_eng!$A:$A,0),MATCH(G$1,Monitoring_eng!$1:$1,0))</f>
        <v>no</v>
      </c>
      <c r="H59" s="17" t="str">
        <f>INDEX(Monitoring_eng!$A$1:$AT$74,MATCH($A59,Monitoring_eng!$A:$A,0),MATCH(H$1,Monitoring_eng!$1:$1,0))</f>
        <v>no</v>
      </c>
      <c r="I59" s="17" t="str">
        <f>INDEX(Monitoring_eng!$A$1:$AT$74,MATCH($A59,Monitoring_eng!$A:$A,0),MATCH(I$1,Monitoring_eng!$1:$1,0))</f>
        <v>no</v>
      </c>
      <c r="J59" s="17" t="str">
        <f>INDEX(Monitoring_eng!$A$1:$AT$74,MATCH($A59,Monitoring_eng!$A:$A,0),MATCH(J$1,Monitoring_eng!$1:$1,0))</f>
        <v>no</v>
      </c>
      <c r="K59" s="17" t="str">
        <f>INDEX(Monitoring_eng!$A$1:$AT$74,MATCH($A59,Monitoring_eng!$A:$A,0),MATCH(K$1,Monitoring_eng!$1:$1,0))</f>
        <v>no</v>
      </c>
      <c r="L59" s="17" t="str">
        <f>INDEX(Monitoring_eng!$A$1:$AT$74,MATCH($A59,Monitoring_eng!$A:$A,0),MATCH(L$1,Monitoring_eng!$1:$1,0))</f>
        <v>no</v>
      </c>
      <c r="M59" s="17" t="str">
        <f>INDEX(Monitoring_eng!$A$1:$AT$74,MATCH($A59,Monitoring_eng!$A:$A,0),MATCH(M$1,Monitoring_eng!$1:$1,0))</f>
        <v>no</v>
      </c>
      <c r="N59" s="17" t="str">
        <f>INDEX(Monitoring_eng!$A$1:$AT$74,MATCH($A59,Monitoring_eng!$A:$A,0),MATCH(N$1,Monitoring_eng!$1:$1,0))</f>
        <v>no</v>
      </c>
      <c r="O59" s="17" t="str">
        <f>INDEX(Monitoring_eng!$A$1:$AT$74,MATCH($A59,Monitoring_eng!$A:$A,0),MATCH(O$1,Monitoring_eng!$1:$1,0))</f>
        <v>no</v>
      </c>
      <c r="P59" s="17" t="str">
        <f>INDEX(Monitoring_eng!$A$1:$AT$74,MATCH($A59,Monitoring_eng!$A:$A,0),MATCH(P$1,Monitoring_eng!$1:$1,0))</f>
        <v>yes</v>
      </c>
      <c r="Q59" s="17" t="str">
        <f>INDEX(Monitoring_eng!$A$1:$AT$74,MATCH($A59,Monitoring_eng!$A:$A,0),MATCH(Q$1,Monitoring_eng!$1:$1,0))</f>
        <v>no</v>
      </c>
      <c r="R59" s="17" t="str">
        <f>INDEX(Monitoring_eng!$A$1:$AT$74,MATCH($A59,Monitoring_eng!$A:$A,0),MATCH(R$1,Monitoring_eng!$1:$1,0))</f>
        <v>no</v>
      </c>
      <c r="S59" s="17" t="str">
        <f>INDEX(Monitoring_eng!$A$1:$AT$74,MATCH($A59,Monitoring_eng!$A:$A,0),MATCH(S$1,Monitoring_eng!$1:$1,0))</f>
        <v>yes</v>
      </c>
      <c r="T59" s="17" t="str">
        <f>INDEX(Monitoring_eng!$A$1:$AT$74,MATCH($A59,Monitoring_eng!$A:$A,0),MATCH(T$1,Monitoring_eng!$1:$1,0))</f>
        <v>yes</v>
      </c>
      <c r="U59" s="17" t="str">
        <f>INDEX(Monitoring_eng!$A$1:$AT$74,MATCH($A59,Monitoring_eng!$A:$A,0),MATCH(U$1,Monitoring_eng!$1:$1,0))</f>
        <v>no</v>
      </c>
      <c r="V59" s="17" t="str">
        <f>INDEX(Monitoring_eng!$A$1:$AT$74,MATCH($A59,Monitoring_eng!$A:$A,0),MATCH(V$1,Monitoring_eng!$1:$1,0))</f>
        <v>no</v>
      </c>
      <c r="W59" s="17" t="str">
        <f>INDEX(Monitoring_eng!$A$1:$AT$74,MATCH($A59,Monitoring_eng!$A:$A,0),MATCH(W$1,Monitoring_eng!$1:$1,0))</f>
        <v>no</v>
      </c>
      <c r="X59" s="17" t="str">
        <f>INDEX(Monitoring_eng!$A$1:$AT$74,MATCH($A59,Monitoring_eng!$A:$A,0),MATCH(X$1,Monitoring_eng!$1:$1,0))</f>
        <v>no</v>
      </c>
      <c r="Y59" s="22" t="s">
        <v>49</v>
      </c>
      <c r="Z59" s="22">
        <f t="shared" si="12"/>
        <v>3</v>
      </c>
      <c r="AA59" s="22" t="s">
        <v>48</v>
      </c>
      <c r="AB59" s="22">
        <f t="shared" si="13"/>
        <v>19</v>
      </c>
      <c r="AC59" s="22" t="s">
        <v>95</v>
      </c>
      <c r="AD59" s="22">
        <f t="shared" si="14"/>
        <v>0</v>
      </c>
      <c r="AE59" s="22" t="s">
        <v>385</v>
      </c>
      <c r="AF59" s="22">
        <f t="shared" si="15"/>
        <v>0</v>
      </c>
      <c r="AG59" s="22">
        <f t="shared" si="4"/>
        <v>22</v>
      </c>
      <c r="AH59" s="22">
        <f t="shared" si="5"/>
        <v>22</v>
      </c>
      <c r="AI59" s="22" t="str">
        <f t="shared" si="6"/>
        <v>yes</v>
      </c>
      <c r="AJ59" s="22" t="str">
        <f t="shared" si="7"/>
        <v>no</v>
      </c>
      <c r="AK59" s="22">
        <f t="shared" si="8"/>
        <v>3</v>
      </c>
      <c r="AL59" s="22">
        <f t="shared" si="9"/>
        <v>19</v>
      </c>
      <c r="AM59" s="67">
        <f t="shared" si="10"/>
        <v>0.13636363636363635</v>
      </c>
      <c r="AN59" s="67">
        <f t="shared" si="11"/>
        <v>0.86363636363636365</v>
      </c>
      <c r="AO59" s="62">
        <f>COUNTIFS($C59:$X59,$AI59,Results!$T$78:$AO$78,AO$1)/((COUNTIF(Results!$T$78:$AO$78,AO$1)-COUNTIFS($C59:$X59,"N/A",Results!$T$78:$AO$78,AO$1)))</f>
        <v>0</v>
      </c>
      <c r="AP59" s="62">
        <f>COUNTIFS($C59:$X59,$AI59,Results!$T$78:$AO$78,AP$1)/((COUNTIF(Results!$T$78:$AO$78,AP$1)-COUNTIFS($C59:$X59,"N/A",Results!$T$78:$AO$78,AP$1)))</f>
        <v>0.125</v>
      </c>
      <c r="AQ59" s="62">
        <f>COUNTIFS($C59:$X59,$AI59,Results!$T$78:$AO$78,AQ$1)/((COUNTIF(Results!$T$78:$AO$78,AQ$1)-COUNTIFS($C59:$X59,"N/A",Results!$T$78:$AO$78,AQ$1)))</f>
        <v>1</v>
      </c>
      <c r="AR59" s="62">
        <f>COUNTIFS($C59:$X59,$AI59,Results!$T$78:$AO$78,AR$1)/((COUNTIF(Results!$T$78:$AO$78,AR$1)-COUNTIFS($C59:$X59,"N/A",Results!$T$78:$AO$78,AR$1)))</f>
        <v>0.33333333333333331</v>
      </c>
      <c r="AS59" s="62">
        <f>COUNTIFS($C59:$X59,$AI59,Results!$T$78:$AO$78,AS$1)/((COUNTIF(Results!$T$78:$AO$78,AS$1)-COUNTIFS($C59:$X59,"N/A",Results!$T$78:$AO$78,AS$1)))</f>
        <v>0</v>
      </c>
      <c r="AT59" s="62">
        <f>COUNTIFS($C59:$X59,$AI59,Results!$T$80:$AO$80,AT$1)/((COUNTIF(Results!$T$80:$AO$80,AT$1)-COUNTIFS($C59:$X59,"N/A",Results!$T$80:$AO$80,AT$1)))</f>
        <v>0.25</v>
      </c>
      <c r="AU59" s="62">
        <f>COUNTIFS($C59:$X59,$AI59,Results!$T$80:$AO$80,AU$1)/((COUNTIF(Results!$T$80:$AO$80,AU$1)-COUNTIFS($C59:$X59,"N/A",Results!$T$80:$AO$80,AU$1)))</f>
        <v>0</v>
      </c>
      <c r="AV59" s="62">
        <f>COUNTIFS($C59:$X59,$AI59,Results!$T$80:$AO$80,AV$1)/((COUNTIF(Results!$T$80:$AO$80,AV$1)-COUNTIFS($C59:$X59,"N/A",Results!$T$80:$AO$80,AV$1)))</f>
        <v>0.22222222222222221</v>
      </c>
      <c r="AW59" s="68"/>
      <c r="AX59" s="68"/>
      <c r="AY59" s="68"/>
      <c r="AZ59" s="68"/>
      <c r="BA59" s="68"/>
      <c r="BB59" s="68"/>
      <c r="BC59" s="22"/>
    </row>
    <row r="60" spans="1:55" x14ac:dyDescent="0.3">
      <c r="A60" s="22" t="s">
        <v>224</v>
      </c>
      <c r="B60" s="28" t="s">
        <v>225</v>
      </c>
      <c r="C60" s="17" t="str">
        <f>INDEX(Monitoring_eng!$A$1:$AT$74,MATCH($A60,Monitoring_eng!$A:$A,0),MATCH(C$1,Monitoring_eng!$1:$1,0))</f>
        <v>yes</v>
      </c>
      <c r="D60" s="17" t="str">
        <f>INDEX(Monitoring_eng!$A$1:$AT$74,MATCH($A60,Monitoring_eng!$A:$A,0),MATCH(D$1,Monitoring_eng!$1:$1,0))</f>
        <v>yes</v>
      </c>
      <c r="E60" s="17" t="str">
        <f>INDEX(Monitoring_eng!$A$1:$AT$74,MATCH($A60,Monitoring_eng!$A:$A,0),MATCH(E$1,Monitoring_eng!$1:$1,0))</f>
        <v>no</v>
      </c>
      <c r="F60" s="17" t="str">
        <f>INDEX(Monitoring_eng!$A$1:$AT$74,MATCH($A60,Monitoring_eng!$A:$A,0),MATCH(F$1,Monitoring_eng!$1:$1,0))</f>
        <v>no</v>
      </c>
      <c r="G60" s="17" t="str">
        <f>INDEX(Monitoring_eng!$A$1:$AT$74,MATCH($A60,Monitoring_eng!$A:$A,0),MATCH(G$1,Monitoring_eng!$1:$1,0))</f>
        <v>yes</v>
      </c>
      <c r="H60" s="17" t="str">
        <f>INDEX(Monitoring_eng!$A$1:$AT$74,MATCH($A60,Monitoring_eng!$A:$A,0),MATCH(H$1,Monitoring_eng!$1:$1,0))</f>
        <v>no</v>
      </c>
      <c r="I60" s="17" t="str">
        <f>INDEX(Monitoring_eng!$A$1:$AT$74,MATCH($A60,Monitoring_eng!$A:$A,0),MATCH(I$1,Monitoring_eng!$1:$1,0))</f>
        <v>yes</v>
      </c>
      <c r="J60" s="17" t="str">
        <f>INDEX(Monitoring_eng!$A$1:$AT$74,MATCH($A60,Monitoring_eng!$A:$A,0),MATCH(J$1,Monitoring_eng!$1:$1,0))</f>
        <v>yes</v>
      </c>
      <c r="K60" s="17" t="str">
        <f>INDEX(Monitoring_eng!$A$1:$AT$74,MATCH($A60,Monitoring_eng!$A:$A,0),MATCH(K$1,Monitoring_eng!$1:$1,0))</f>
        <v>yes</v>
      </c>
      <c r="L60" s="17" t="str">
        <f>INDEX(Monitoring_eng!$A$1:$AT$74,MATCH($A60,Monitoring_eng!$A:$A,0),MATCH(L$1,Monitoring_eng!$1:$1,0))</f>
        <v>yes</v>
      </c>
      <c r="M60" s="17" t="str">
        <f>INDEX(Monitoring_eng!$A$1:$AT$74,MATCH($A60,Monitoring_eng!$A:$A,0),MATCH(M$1,Monitoring_eng!$1:$1,0))</f>
        <v>yes</v>
      </c>
      <c r="N60" s="17" t="str">
        <f>INDEX(Monitoring_eng!$A$1:$AT$74,MATCH($A60,Monitoring_eng!$A:$A,0),MATCH(N$1,Monitoring_eng!$1:$1,0))</f>
        <v>yes</v>
      </c>
      <c r="O60" s="17" t="str">
        <f>INDEX(Monitoring_eng!$A$1:$AT$74,MATCH($A60,Monitoring_eng!$A:$A,0),MATCH(O$1,Monitoring_eng!$1:$1,0))</f>
        <v>yes</v>
      </c>
      <c r="P60" s="17" t="str">
        <f>INDEX(Monitoring_eng!$A$1:$AT$74,MATCH($A60,Monitoring_eng!$A:$A,0),MATCH(P$1,Monitoring_eng!$1:$1,0))</f>
        <v>yes</v>
      </c>
      <c r="Q60" s="17" t="str">
        <f>INDEX(Monitoring_eng!$A$1:$AT$74,MATCH($A60,Monitoring_eng!$A:$A,0),MATCH(Q$1,Monitoring_eng!$1:$1,0))</f>
        <v>yes</v>
      </c>
      <c r="R60" s="17" t="str">
        <f>INDEX(Monitoring_eng!$A$1:$AT$74,MATCH($A60,Monitoring_eng!$A:$A,0),MATCH(R$1,Monitoring_eng!$1:$1,0))</f>
        <v>yes</v>
      </c>
      <c r="S60" s="17" t="str">
        <f>INDEX(Monitoring_eng!$A$1:$AT$74,MATCH($A60,Monitoring_eng!$A:$A,0),MATCH(S$1,Monitoring_eng!$1:$1,0))</f>
        <v>yes</v>
      </c>
      <c r="T60" s="17" t="str">
        <f>INDEX(Monitoring_eng!$A$1:$AT$74,MATCH($A60,Monitoring_eng!$A:$A,0),MATCH(T$1,Monitoring_eng!$1:$1,0))</f>
        <v>yes</v>
      </c>
      <c r="U60" s="17" t="str">
        <f>INDEX(Monitoring_eng!$A$1:$AT$74,MATCH($A60,Monitoring_eng!$A:$A,0),MATCH(U$1,Monitoring_eng!$1:$1,0))</f>
        <v>yes</v>
      </c>
      <c r="V60" s="17" t="str">
        <f>INDEX(Monitoring_eng!$A$1:$AT$74,MATCH($A60,Monitoring_eng!$A:$A,0),MATCH(V$1,Monitoring_eng!$1:$1,0))</f>
        <v>no</v>
      </c>
      <c r="W60" s="17" t="str">
        <f>INDEX(Monitoring_eng!$A$1:$AT$74,MATCH($A60,Monitoring_eng!$A:$A,0),MATCH(W$1,Monitoring_eng!$1:$1,0))</f>
        <v>no</v>
      </c>
      <c r="X60" s="17" t="str">
        <f>INDEX(Monitoring_eng!$A$1:$AT$74,MATCH($A60,Monitoring_eng!$A:$A,0),MATCH(X$1,Monitoring_eng!$1:$1,0))</f>
        <v>yes</v>
      </c>
      <c r="Y60" s="22" t="s">
        <v>49</v>
      </c>
      <c r="Z60" s="22">
        <f t="shared" si="12"/>
        <v>17</v>
      </c>
      <c r="AA60" s="22" t="s">
        <v>48</v>
      </c>
      <c r="AB60" s="22">
        <f t="shared" si="13"/>
        <v>5</v>
      </c>
      <c r="AC60" s="22" t="s">
        <v>95</v>
      </c>
      <c r="AD60" s="22">
        <f t="shared" si="14"/>
        <v>0</v>
      </c>
      <c r="AE60" s="22" t="s">
        <v>385</v>
      </c>
      <c r="AF60" s="22">
        <f t="shared" si="15"/>
        <v>0</v>
      </c>
      <c r="AG60" s="22">
        <f t="shared" si="4"/>
        <v>22</v>
      </c>
      <c r="AH60" s="22">
        <f t="shared" si="5"/>
        <v>22</v>
      </c>
      <c r="AI60" s="22" t="str">
        <f t="shared" si="6"/>
        <v>yes</v>
      </c>
      <c r="AJ60" s="22" t="str">
        <f t="shared" si="7"/>
        <v>no</v>
      </c>
      <c r="AK60" s="22">
        <f t="shared" si="8"/>
        <v>17</v>
      </c>
      <c r="AL60" s="22">
        <f t="shared" si="9"/>
        <v>5</v>
      </c>
      <c r="AM60" s="67">
        <f t="shared" si="10"/>
        <v>0.77272727272727271</v>
      </c>
      <c r="AN60" s="67">
        <f t="shared" si="11"/>
        <v>0.22727272727272727</v>
      </c>
      <c r="AO60" s="62">
        <f>COUNTIFS($C60:$X60,$AI60,Results!$T$78:$AO$78,AO$1)/((COUNTIF(Results!$T$78:$AO$78,AO$1)-COUNTIFS($C60:$X60,"N/A",Results!$T$78:$AO$78,AO$1)))</f>
        <v>0.5</v>
      </c>
      <c r="AP60" s="62">
        <f>COUNTIFS($C60:$X60,$AI60,Results!$T$78:$AO$78,AP$1)/((COUNTIF(Results!$T$78:$AO$78,AP$1)-COUNTIFS($C60:$X60,"N/A",Results!$T$78:$AO$78,AP$1)))</f>
        <v>0.875</v>
      </c>
      <c r="AQ60" s="62">
        <f>COUNTIFS($C60:$X60,$AI60,Results!$T$78:$AO$78,AQ$1)/((COUNTIF(Results!$T$78:$AO$78,AQ$1)-COUNTIFS($C60:$X60,"N/A",Results!$T$78:$AO$78,AQ$1)))</f>
        <v>1</v>
      </c>
      <c r="AR60" s="62">
        <f>COUNTIFS($C60:$X60,$AI60,Results!$T$78:$AO$78,AR$1)/((COUNTIF(Results!$T$78:$AO$78,AR$1)-COUNTIFS($C60:$X60,"N/A",Results!$T$78:$AO$78,AR$1)))</f>
        <v>1</v>
      </c>
      <c r="AS60" s="62">
        <f>COUNTIFS($C60:$X60,$AI60,Results!$T$78:$AO$78,AS$1)/((COUNTIF(Results!$T$78:$AO$78,AS$1)-COUNTIFS($C60:$X60,"N/A",Results!$T$78:$AO$78,AS$1)))</f>
        <v>1</v>
      </c>
      <c r="AT60" s="62">
        <f>COUNTIFS($C60:$X60,$AI60,Results!$T$80:$AO$80,AT$1)/((COUNTIF(Results!$T$80:$AO$80,AT$1)-COUNTIFS($C60:$X60,"N/A",Results!$T$80:$AO$80,AT$1)))</f>
        <v>0.75</v>
      </c>
      <c r="AU60" s="62">
        <f>COUNTIFS($C60:$X60,$AI60,Results!$T$80:$AO$80,AU$1)/((COUNTIF(Results!$T$80:$AO$80,AU$1)-COUNTIFS($C60:$X60,"N/A",Results!$T$80:$AO$80,AU$1)))</f>
        <v>0.66666666666666663</v>
      </c>
      <c r="AV60" s="62">
        <f>COUNTIFS($C60:$X60,$AI60,Results!$T$80:$AO$80,AV$1)/((COUNTIF(Results!$T$80:$AO$80,AV$1)-COUNTIFS($C60:$X60,"N/A",Results!$T$80:$AO$80,AV$1)))</f>
        <v>0.88888888888888884</v>
      </c>
      <c r="AW60" s="68"/>
      <c r="AX60" s="68"/>
      <c r="AY60" s="68"/>
      <c r="AZ60" s="68"/>
      <c r="BA60" s="68"/>
      <c r="BB60" s="68"/>
      <c r="BC60" s="22"/>
    </row>
    <row r="61" spans="1:55" x14ac:dyDescent="0.3">
      <c r="A61" s="22" t="s">
        <v>227</v>
      </c>
      <c r="B61" s="30" t="s">
        <v>228</v>
      </c>
      <c r="C61" s="17" t="str">
        <f>INDEX(Monitoring_eng!$A$1:$AT$74,MATCH($A61,Monitoring_eng!$A:$A,0),MATCH(C$1,Monitoring_eng!$1:$1,0))</f>
        <v>no</v>
      </c>
      <c r="D61" s="17" t="str">
        <f>INDEX(Monitoring_eng!$A$1:$AT$74,MATCH($A61,Monitoring_eng!$A:$A,0),MATCH(D$1,Monitoring_eng!$1:$1,0))</f>
        <v>partially</v>
      </c>
      <c r="E61" s="17" t="str">
        <f>INDEX(Monitoring_eng!$A$1:$AT$74,MATCH($A61,Monitoring_eng!$A:$A,0),MATCH(E$1,Monitoring_eng!$1:$1,0))</f>
        <v>no</v>
      </c>
      <c r="F61" s="17" t="str">
        <f>INDEX(Monitoring_eng!$A$1:$AT$74,MATCH($A61,Monitoring_eng!$A:$A,0),MATCH(F$1,Monitoring_eng!$1:$1,0))</f>
        <v>no</v>
      </c>
      <c r="G61" s="17" t="str">
        <f>INDEX(Monitoring_eng!$A$1:$AT$74,MATCH($A61,Monitoring_eng!$A:$A,0),MATCH(G$1,Monitoring_eng!$1:$1,0))</f>
        <v>no</v>
      </c>
      <c r="H61" s="17" t="str">
        <f>INDEX(Monitoring_eng!$A$1:$AT$74,MATCH($A61,Monitoring_eng!$A:$A,0),MATCH(H$1,Monitoring_eng!$1:$1,0))</f>
        <v>partially</v>
      </c>
      <c r="I61" s="17" t="str">
        <f>INDEX(Monitoring_eng!$A$1:$AT$74,MATCH($A61,Monitoring_eng!$A:$A,0),MATCH(I$1,Monitoring_eng!$1:$1,0))</f>
        <v>no</v>
      </c>
      <c r="J61" s="17" t="str">
        <f>INDEX(Monitoring_eng!$A$1:$AT$74,MATCH($A61,Monitoring_eng!$A:$A,0),MATCH(J$1,Monitoring_eng!$1:$1,0))</f>
        <v>no</v>
      </c>
      <c r="K61" s="17" t="str">
        <f>INDEX(Monitoring_eng!$A$1:$AT$74,MATCH($A61,Monitoring_eng!$A:$A,0),MATCH(K$1,Monitoring_eng!$1:$1,0))</f>
        <v>no</v>
      </c>
      <c r="L61" s="17" t="str">
        <f>INDEX(Monitoring_eng!$A$1:$AT$74,MATCH($A61,Monitoring_eng!$A:$A,0),MATCH(L$1,Monitoring_eng!$1:$1,0))</f>
        <v>no</v>
      </c>
      <c r="M61" s="17" t="str">
        <f>INDEX(Monitoring_eng!$A$1:$AT$74,MATCH($A61,Monitoring_eng!$A:$A,0),MATCH(M$1,Monitoring_eng!$1:$1,0))</f>
        <v>no</v>
      </c>
      <c r="N61" s="17" t="str">
        <f>INDEX(Monitoring_eng!$A$1:$AT$74,MATCH($A61,Monitoring_eng!$A:$A,0),MATCH(N$1,Monitoring_eng!$1:$1,0))</f>
        <v>no</v>
      </c>
      <c r="O61" s="17" t="str">
        <f>INDEX(Monitoring_eng!$A$1:$AT$74,MATCH($A61,Monitoring_eng!$A:$A,0),MATCH(O$1,Monitoring_eng!$1:$1,0))</f>
        <v>no</v>
      </c>
      <c r="P61" s="17" t="str">
        <f>INDEX(Monitoring_eng!$A$1:$AT$74,MATCH($A61,Monitoring_eng!$A:$A,0),MATCH(P$1,Monitoring_eng!$1:$1,0))</f>
        <v>no</v>
      </c>
      <c r="Q61" s="17" t="str">
        <f>INDEX(Monitoring_eng!$A$1:$AT$74,MATCH($A61,Monitoring_eng!$A:$A,0),MATCH(Q$1,Monitoring_eng!$1:$1,0))</f>
        <v>partially</v>
      </c>
      <c r="R61" s="17" t="str">
        <f>INDEX(Monitoring_eng!$A$1:$AT$74,MATCH($A61,Monitoring_eng!$A:$A,0),MATCH(R$1,Monitoring_eng!$1:$1,0))</f>
        <v>partially</v>
      </c>
      <c r="S61" s="17" t="str">
        <f>INDEX(Monitoring_eng!$A$1:$AT$74,MATCH($A61,Monitoring_eng!$A:$A,0),MATCH(S$1,Monitoring_eng!$1:$1,0))</f>
        <v>no</v>
      </c>
      <c r="T61" s="17" t="str">
        <f>INDEX(Monitoring_eng!$A$1:$AT$74,MATCH($A61,Monitoring_eng!$A:$A,0),MATCH(T$1,Monitoring_eng!$1:$1,0))</f>
        <v>no</v>
      </c>
      <c r="U61" s="17" t="str">
        <f>INDEX(Monitoring_eng!$A$1:$AT$74,MATCH($A61,Monitoring_eng!$A:$A,0),MATCH(U$1,Monitoring_eng!$1:$1,0))</f>
        <v>yes</v>
      </c>
      <c r="V61" s="17" t="str">
        <f>INDEX(Monitoring_eng!$A$1:$AT$74,MATCH($A61,Monitoring_eng!$A:$A,0),MATCH(V$1,Monitoring_eng!$1:$1,0))</f>
        <v>no</v>
      </c>
      <c r="W61" s="17" t="str">
        <f>INDEX(Monitoring_eng!$A$1:$AT$74,MATCH($A61,Monitoring_eng!$A:$A,0),MATCH(W$1,Monitoring_eng!$1:$1,0))</f>
        <v>no</v>
      </c>
      <c r="X61" s="17" t="str">
        <f>INDEX(Monitoring_eng!$A$1:$AT$74,MATCH($A61,Monitoring_eng!$A:$A,0),MATCH(X$1,Monitoring_eng!$1:$1,0))</f>
        <v>no</v>
      </c>
      <c r="Y61" s="22" t="s">
        <v>49</v>
      </c>
      <c r="Z61" s="22">
        <f t="shared" si="12"/>
        <v>1</v>
      </c>
      <c r="AA61" s="22" t="s">
        <v>48</v>
      </c>
      <c r="AB61" s="22">
        <f t="shared" si="13"/>
        <v>17</v>
      </c>
      <c r="AC61" s="22" t="s">
        <v>95</v>
      </c>
      <c r="AD61" s="22">
        <f t="shared" si="14"/>
        <v>4</v>
      </c>
      <c r="AE61" s="22" t="s">
        <v>385</v>
      </c>
      <c r="AF61" s="22">
        <f t="shared" si="15"/>
        <v>0</v>
      </c>
      <c r="AG61" s="22">
        <f t="shared" si="4"/>
        <v>22</v>
      </c>
      <c r="AH61" s="22">
        <f t="shared" si="5"/>
        <v>22</v>
      </c>
      <c r="AI61" s="22" t="str">
        <f t="shared" si="6"/>
        <v>yes</v>
      </c>
      <c r="AJ61" s="22" t="str">
        <f t="shared" si="7"/>
        <v>no</v>
      </c>
      <c r="AK61" s="22">
        <f t="shared" si="8"/>
        <v>1</v>
      </c>
      <c r="AL61" s="22">
        <f t="shared" si="9"/>
        <v>17</v>
      </c>
      <c r="AM61" s="67">
        <f t="shared" si="10"/>
        <v>4.5454545454545456E-2</v>
      </c>
      <c r="AN61" s="67">
        <f t="shared" si="11"/>
        <v>0.77272727272727271</v>
      </c>
      <c r="AO61" s="62">
        <f>COUNTIFS($C61:$X61,$AI61,Results!$T$78:$AO$78,AO$1)/((COUNTIF(Results!$T$78:$AO$78,AO$1)-COUNTIFS($C61:$X61,"N/A",Results!$T$78:$AO$78,AO$1)))</f>
        <v>0</v>
      </c>
      <c r="AP61" s="62">
        <f>COUNTIFS($C61:$X61,$AI61,Results!$T$78:$AO$78,AP$1)/((COUNTIF(Results!$T$78:$AO$78,AP$1)-COUNTIFS($C61:$X61,"N/A",Results!$T$78:$AO$78,AP$1)))</f>
        <v>0.125</v>
      </c>
      <c r="AQ61" s="62">
        <f>COUNTIFS($C61:$X61,$AI61,Results!$T$78:$AO$78,AQ$1)/((COUNTIF(Results!$T$78:$AO$78,AQ$1)-COUNTIFS($C61:$X61,"N/A",Results!$T$78:$AO$78,AQ$1)))</f>
        <v>0</v>
      </c>
      <c r="AR61" s="62">
        <f>COUNTIFS($C61:$X61,$AI61,Results!$T$78:$AO$78,AR$1)/((COUNTIF(Results!$T$78:$AO$78,AR$1)-COUNTIFS($C61:$X61,"N/A",Results!$T$78:$AO$78,AR$1)))</f>
        <v>0</v>
      </c>
      <c r="AS61" s="62">
        <f>COUNTIFS($C61:$X61,$AI61,Results!$T$78:$AO$78,AS$1)/((COUNTIF(Results!$T$78:$AO$78,AS$1)-COUNTIFS($C61:$X61,"N/A",Results!$T$78:$AO$78,AS$1)))</f>
        <v>0</v>
      </c>
      <c r="AT61" s="62">
        <f>COUNTIFS($C61:$X61,$AI61,Results!$T$80:$AO$80,AT$1)/((COUNTIF(Results!$T$80:$AO$80,AT$1)-COUNTIFS($C61:$X61,"N/A",Results!$T$80:$AO$80,AT$1)))</f>
        <v>0</v>
      </c>
      <c r="AU61" s="62">
        <f>COUNTIFS($C61:$X61,$AI61,Results!$T$80:$AO$80,AU$1)/((COUNTIF(Results!$T$80:$AO$80,AU$1)-COUNTIFS($C61:$X61,"N/A",Results!$T$80:$AO$80,AU$1)))</f>
        <v>0.1111111111111111</v>
      </c>
      <c r="AV61" s="62">
        <f>COUNTIFS($C61:$X61,$AI61,Results!$T$80:$AO$80,AV$1)/((COUNTIF(Results!$T$80:$AO$80,AV$1)-COUNTIFS($C61:$X61,"N/A",Results!$T$80:$AO$80,AV$1)))</f>
        <v>0</v>
      </c>
      <c r="AW61" s="68"/>
      <c r="AX61" s="68"/>
      <c r="AY61" s="68"/>
      <c r="AZ61" s="68"/>
      <c r="BA61" s="68"/>
      <c r="BB61" s="68"/>
      <c r="BC61" s="22"/>
    </row>
    <row r="62" spans="1:55" x14ac:dyDescent="0.3">
      <c r="A62" s="22" t="s">
        <v>229</v>
      </c>
      <c r="B62" s="30" t="s">
        <v>230</v>
      </c>
      <c r="C62" s="17" t="str">
        <f>INDEX(Monitoring_eng!$A$1:$AT$74,MATCH($A62,Monitoring_eng!$A:$A,0),MATCH(C$1,Monitoring_eng!$1:$1,0))</f>
        <v>yes</v>
      </c>
      <c r="D62" s="17" t="str">
        <f>INDEX(Monitoring_eng!$A$1:$AT$74,MATCH($A62,Monitoring_eng!$A:$A,0),MATCH(D$1,Monitoring_eng!$1:$1,0))</f>
        <v>yes</v>
      </c>
      <c r="E62" s="17" t="str">
        <f>INDEX(Monitoring_eng!$A$1:$AT$74,MATCH($A62,Monitoring_eng!$A:$A,0),MATCH(E$1,Monitoring_eng!$1:$1,0))</f>
        <v>yes</v>
      </c>
      <c r="F62" s="17" t="str">
        <f>INDEX(Monitoring_eng!$A$1:$AT$74,MATCH($A62,Monitoring_eng!$A:$A,0),MATCH(F$1,Monitoring_eng!$1:$1,0))</f>
        <v>no</v>
      </c>
      <c r="G62" s="17" t="str">
        <f>INDEX(Monitoring_eng!$A$1:$AT$74,MATCH($A62,Monitoring_eng!$A:$A,0),MATCH(G$1,Monitoring_eng!$1:$1,0))</f>
        <v>no</v>
      </c>
      <c r="H62" s="17" t="str">
        <f>INDEX(Monitoring_eng!$A$1:$AT$74,MATCH($A62,Monitoring_eng!$A:$A,0),MATCH(H$1,Monitoring_eng!$1:$1,0))</f>
        <v>yes</v>
      </c>
      <c r="I62" s="17" t="str">
        <f>INDEX(Monitoring_eng!$A$1:$AT$74,MATCH($A62,Monitoring_eng!$A:$A,0),MATCH(I$1,Monitoring_eng!$1:$1,0))</f>
        <v>yes</v>
      </c>
      <c r="J62" s="17" t="str">
        <f>INDEX(Monitoring_eng!$A$1:$AT$74,MATCH($A62,Monitoring_eng!$A:$A,0),MATCH(J$1,Monitoring_eng!$1:$1,0))</f>
        <v>yes</v>
      </c>
      <c r="K62" s="17" t="str">
        <f>INDEX(Monitoring_eng!$A$1:$AT$74,MATCH($A62,Monitoring_eng!$A:$A,0),MATCH(K$1,Monitoring_eng!$1:$1,0))</f>
        <v>no</v>
      </c>
      <c r="L62" s="17" t="str">
        <f>INDEX(Monitoring_eng!$A$1:$AT$74,MATCH($A62,Monitoring_eng!$A:$A,0),MATCH(L$1,Monitoring_eng!$1:$1,0))</f>
        <v>yes</v>
      </c>
      <c r="M62" s="17" t="str">
        <f>INDEX(Monitoring_eng!$A$1:$AT$74,MATCH($A62,Monitoring_eng!$A:$A,0),MATCH(M$1,Monitoring_eng!$1:$1,0))</f>
        <v>yes</v>
      </c>
      <c r="N62" s="17" t="str">
        <f>INDEX(Monitoring_eng!$A$1:$AT$74,MATCH($A62,Monitoring_eng!$A:$A,0),MATCH(N$1,Monitoring_eng!$1:$1,0))</f>
        <v>no</v>
      </c>
      <c r="O62" s="17" t="str">
        <f>INDEX(Monitoring_eng!$A$1:$AT$74,MATCH($A62,Monitoring_eng!$A:$A,0),MATCH(O$1,Monitoring_eng!$1:$1,0))</f>
        <v>yes</v>
      </c>
      <c r="P62" s="17" t="str">
        <f>INDEX(Monitoring_eng!$A$1:$AT$74,MATCH($A62,Monitoring_eng!$A:$A,0),MATCH(P$1,Monitoring_eng!$1:$1,0))</f>
        <v>yes</v>
      </c>
      <c r="Q62" s="17" t="str">
        <f>INDEX(Monitoring_eng!$A$1:$AT$74,MATCH($A62,Monitoring_eng!$A:$A,0),MATCH(Q$1,Monitoring_eng!$1:$1,0))</f>
        <v>yes</v>
      </c>
      <c r="R62" s="17" t="str">
        <f>INDEX(Monitoring_eng!$A$1:$AT$74,MATCH($A62,Monitoring_eng!$A:$A,0),MATCH(R$1,Monitoring_eng!$1:$1,0))</f>
        <v>no</v>
      </c>
      <c r="S62" s="17" t="str">
        <f>INDEX(Monitoring_eng!$A$1:$AT$74,MATCH($A62,Monitoring_eng!$A:$A,0),MATCH(S$1,Monitoring_eng!$1:$1,0))</f>
        <v>partially</v>
      </c>
      <c r="T62" s="17" t="str">
        <f>INDEX(Monitoring_eng!$A$1:$AT$74,MATCH($A62,Monitoring_eng!$A:$A,0),MATCH(T$1,Monitoring_eng!$1:$1,0))</f>
        <v>yes</v>
      </c>
      <c r="U62" s="17" t="str">
        <f>INDEX(Monitoring_eng!$A$1:$AT$74,MATCH($A62,Monitoring_eng!$A:$A,0),MATCH(U$1,Monitoring_eng!$1:$1,0))</f>
        <v>yes</v>
      </c>
      <c r="V62" s="17" t="str">
        <f>INDEX(Monitoring_eng!$A$1:$AT$74,MATCH($A62,Monitoring_eng!$A:$A,0),MATCH(V$1,Monitoring_eng!$1:$1,0))</f>
        <v>yes</v>
      </c>
      <c r="W62" s="17" t="str">
        <f>INDEX(Monitoring_eng!$A$1:$AT$74,MATCH($A62,Monitoring_eng!$A:$A,0),MATCH(W$1,Monitoring_eng!$1:$1,0))</f>
        <v>yes</v>
      </c>
      <c r="X62" s="17" t="str">
        <f>INDEX(Monitoring_eng!$A$1:$AT$74,MATCH($A62,Monitoring_eng!$A:$A,0),MATCH(X$1,Monitoring_eng!$1:$1,0))</f>
        <v>yes</v>
      </c>
      <c r="Y62" s="22" t="s">
        <v>49</v>
      </c>
      <c r="Z62" s="22">
        <f t="shared" si="12"/>
        <v>16</v>
      </c>
      <c r="AA62" s="22" t="s">
        <v>48</v>
      </c>
      <c r="AB62" s="22">
        <f t="shared" si="13"/>
        <v>5</v>
      </c>
      <c r="AC62" s="22" t="s">
        <v>95</v>
      </c>
      <c r="AD62" s="22">
        <f t="shared" si="14"/>
        <v>1</v>
      </c>
      <c r="AE62" s="22" t="s">
        <v>385</v>
      </c>
      <c r="AF62" s="22">
        <f t="shared" si="15"/>
        <v>0</v>
      </c>
      <c r="AG62" s="22">
        <f t="shared" si="4"/>
        <v>22</v>
      </c>
      <c r="AH62" s="22">
        <f t="shared" si="5"/>
        <v>22</v>
      </c>
      <c r="AI62" s="22" t="str">
        <f t="shared" si="6"/>
        <v>yes</v>
      </c>
      <c r="AJ62" s="22" t="str">
        <f t="shared" si="7"/>
        <v>no</v>
      </c>
      <c r="AK62" s="22">
        <f t="shared" si="8"/>
        <v>16</v>
      </c>
      <c r="AL62" s="22">
        <f t="shared" si="9"/>
        <v>5</v>
      </c>
      <c r="AM62" s="67">
        <f t="shared" si="10"/>
        <v>0.72727272727272729</v>
      </c>
      <c r="AN62" s="67">
        <f t="shared" si="11"/>
        <v>0.22727272727272727</v>
      </c>
      <c r="AO62" s="62">
        <f>COUNTIFS($C62:$X62,$AI62,Results!$T$78:$AO$78,AO$1)/((COUNTIF(Results!$T$78:$AO$78,AO$1)-COUNTIFS($C62:$X62,"N/A",Results!$T$78:$AO$78,AO$1)))</f>
        <v>0.75</v>
      </c>
      <c r="AP62" s="62">
        <f>COUNTIFS($C62:$X62,$AI62,Results!$T$78:$AO$78,AP$1)/((COUNTIF(Results!$T$78:$AO$78,AP$1)-COUNTIFS($C62:$X62,"N/A",Results!$T$78:$AO$78,AP$1)))</f>
        <v>0.75</v>
      </c>
      <c r="AQ62" s="62">
        <f>COUNTIFS($C62:$X62,$AI62,Results!$T$78:$AO$78,AQ$1)/((COUNTIF(Results!$T$78:$AO$78,AQ$1)-COUNTIFS($C62:$X62,"N/A",Results!$T$78:$AO$78,AQ$1)))</f>
        <v>0</v>
      </c>
      <c r="AR62" s="62">
        <f>COUNTIFS($C62:$X62,$AI62,Results!$T$78:$AO$78,AR$1)/((COUNTIF(Results!$T$78:$AO$78,AR$1)-COUNTIFS($C62:$X62,"N/A",Results!$T$78:$AO$78,AR$1)))</f>
        <v>0.66666666666666663</v>
      </c>
      <c r="AS62" s="62">
        <f>COUNTIFS($C62:$X62,$AI62,Results!$T$78:$AO$78,AS$1)/((COUNTIF(Results!$T$78:$AO$78,AS$1)-COUNTIFS($C62:$X62,"N/A",Results!$T$78:$AO$78,AS$1)))</f>
        <v>1</v>
      </c>
      <c r="AT62" s="62">
        <f>COUNTIFS($C62:$X62,$AI62,Results!$T$80:$AO$80,AT$1)/((COUNTIF(Results!$T$80:$AO$80,AT$1)-COUNTIFS($C62:$X62,"N/A",Results!$T$80:$AO$80,AT$1)))</f>
        <v>0.5</v>
      </c>
      <c r="AU62" s="62">
        <f>COUNTIFS($C62:$X62,$AI62,Results!$T$80:$AO$80,AU$1)/((COUNTIF(Results!$T$80:$AO$80,AU$1)-COUNTIFS($C62:$X62,"N/A",Results!$T$80:$AO$80,AU$1)))</f>
        <v>0.77777777777777779</v>
      </c>
      <c r="AV62" s="62">
        <f>COUNTIFS($C62:$X62,$AI62,Results!$T$80:$AO$80,AV$1)/((COUNTIF(Results!$T$80:$AO$80,AV$1)-COUNTIFS($C62:$X62,"N/A",Results!$T$80:$AO$80,AV$1)))</f>
        <v>0.77777777777777779</v>
      </c>
      <c r="AW62" s="68"/>
      <c r="AX62" s="68"/>
      <c r="AY62" s="68"/>
      <c r="AZ62" s="68"/>
      <c r="BA62" s="68"/>
      <c r="BB62" s="68"/>
      <c r="BC62" s="69"/>
    </row>
    <row r="63" spans="1:55" x14ac:dyDescent="0.3">
      <c r="A63" s="22" t="s">
        <v>232</v>
      </c>
      <c r="B63" s="30" t="s">
        <v>233</v>
      </c>
      <c r="C63" s="17" t="str">
        <f>INDEX(Monitoring_eng!$A$1:$AT$74,MATCH($A63,Monitoring_eng!$A:$A,0),MATCH(C$1,Monitoring_eng!$1:$1,0))</f>
        <v>yes</v>
      </c>
      <c r="D63" s="17" t="str">
        <f>INDEX(Monitoring_eng!$A$1:$AT$74,MATCH($A63,Monitoring_eng!$A:$A,0),MATCH(D$1,Monitoring_eng!$1:$1,0))</f>
        <v>yes</v>
      </c>
      <c r="E63" s="17" t="str">
        <f>INDEX(Monitoring_eng!$A$1:$AT$74,MATCH($A63,Monitoring_eng!$A:$A,0),MATCH(E$1,Monitoring_eng!$1:$1,0))</f>
        <v>yes</v>
      </c>
      <c r="F63" s="17" t="str">
        <f>INDEX(Monitoring_eng!$A$1:$AT$74,MATCH($A63,Monitoring_eng!$A:$A,0),MATCH(F$1,Monitoring_eng!$1:$1,0))</f>
        <v>no</v>
      </c>
      <c r="G63" s="17" t="str">
        <f>INDEX(Monitoring_eng!$A$1:$AT$74,MATCH($A63,Monitoring_eng!$A:$A,0),MATCH(G$1,Monitoring_eng!$1:$1,0))</f>
        <v>no</v>
      </c>
      <c r="H63" s="17" t="str">
        <f>INDEX(Monitoring_eng!$A$1:$AT$74,MATCH($A63,Monitoring_eng!$A:$A,0),MATCH(H$1,Monitoring_eng!$1:$1,0))</f>
        <v>yes</v>
      </c>
      <c r="I63" s="17" t="str">
        <f>INDEX(Monitoring_eng!$A$1:$AT$74,MATCH($A63,Monitoring_eng!$A:$A,0),MATCH(I$1,Monitoring_eng!$1:$1,0))</f>
        <v>yes</v>
      </c>
      <c r="J63" s="17" t="str">
        <f>INDEX(Monitoring_eng!$A$1:$AT$74,MATCH($A63,Monitoring_eng!$A:$A,0),MATCH(J$1,Monitoring_eng!$1:$1,0))</f>
        <v>yes</v>
      </c>
      <c r="K63" s="17" t="str">
        <f>INDEX(Monitoring_eng!$A$1:$AT$74,MATCH($A63,Monitoring_eng!$A:$A,0),MATCH(K$1,Monitoring_eng!$1:$1,0))</f>
        <v>no</v>
      </c>
      <c r="L63" s="17" t="str">
        <f>INDEX(Monitoring_eng!$A$1:$AT$74,MATCH($A63,Monitoring_eng!$A:$A,0),MATCH(L$1,Monitoring_eng!$1:$1,0))</f>
        <v>yes</v>
      </c>
      <c r="M63" s="17" t="str">
        <f>INDEX(Monitoring_eng!$A$1:$AT$74,MATCH($A63,Monitoring_eng!$A:$A,0),MATCH(M$1,Monitoring_eng!$1:$1,0))</f>
        <v>yes</v>
      </c>
      <c r="N63" s="17" t="str">
        <f>INDEX(Monitoring_eng!$A$1:$AT$74,MATCH($A63,Monitoring_eng!$A:$A,0),MATCH(N$1,Monitoring_eng!$1:$1,0))</f>
        <v>no</v>
      </c>
      <c r="O63" s="17" t="str">
        <f>INDEX(Monitoring_eng!$A$1:$AT$74,MATCH($A63,Monitoring_eng!$A:$A,0),MATCH(O$1,Monitoring_eng!$1:$1,0))</f>
        <v>yes</v>
      </c>
      <c r="P63" s="17" t="str">
        <f>INDEX(Monitoring_eng!$A$1:$AT$74,MATCH($A63,Monitoring_eng!$A:$A,0),MATCH(P$1,Monitoring_eng!$1:$1,0))</f>
        <v>yes</v>
      </c>
      <c r="Q63" s="17" t="str">
        <f>INDEX(Monitoring_eng!$A$1:$AT$74,MATCH($A63,Monitoring_eng!$A:$A,0),MATCH(Q$1,Monitoring_eng!$1:$1,0))</f>
        <v>yes</v>
      </c>
      <c r="R63" s="17" t="str">
        <f>INDEX(Monitoring_eng!$A$1:$AT$74,MATCH($A63,Monitoring_eng!$A:$A,0),MATCH(R$1,Monitoring_eng!$1:$1,0))</f>
        <v>yes</v>
      </c>
      <c r="S63" s="17" t="str">
        <f>INDEX(Monitoring_eng!$A$1:$AT$74,MATCH($A63,Monitoring_eng!$A:$A,0),MATCH(S$1,Monitoring_eng!$1:$1,0))</f>
        <v>no</v>
      </c>
      <c r="T63" s="17" t="str">
        <f>INDEX(Monitoring_eng!$A$1:$AT$74,MATCH($A63,Monitoring_eng!$A:$A,0),MATCH(T$1,Monitoring_eng!$1:$1,0))</f>
        <v>yes</v>
      </c>
      <c r="U63" s="17" t="str">
        <f>INDEX(Monitoring_eng!$A$1:$AT$74,MATCH($A63,Monitoring_eng!$A:$A,0),MATCH(U$1,Monitoring_eng!$1:$1,0))</f>
        <v>yes</v>
      </c>
      <c r="V63" s="17" t="str">
        <f>INDEX(Monitoring_eng!$A$1:$AT$74,MATCH($A63,Monitoring_eng!$A:$A,0),MATCH(V$1,Monitoring_eng!$1:$1,0))</f>
        <v>no</v>
      </c>
      <c r="W63" s="17" t="str">
        <f>INDEX(Monitoring_eng!$A$1:$AT$74,MATCH($A63,Monitoring_eng!$A:$A,0),MATCH(W$1,Monitoring_eng!$1:$1,0))</f>
        <v>yes</v>
      </c>
      <c r="X63" s="17" t="str">
        <f>INDEX(Monitoring_eng!$A$1:$AT$74,MATCH($A63,Monitoring_eng!$A:$A,0),MATCH(X$1,Monitoring_eng!$1:$1,0))</f>
        <v>partially</v>
      </c>
      <c r="Y63" s="22" t="s">
        <v>49</v>
      </c>
      <c r="Z63" s="22">
        <f t="shared" si="12"/>
        <v>15</v>
      </c>
      <c r="AA63" s="22" t="s">
        <v>48</v>
      </c>
      <c r="AB63" s="22">
        <f t="shared" si="13"/>
        <v>6</v>
      </c>
      <c r="AC63" s="22" t="s">
        <v>95</v>
      </c>
      <c r="AD63" s="22">
        <f t="shared" si="14"/>
        <v>1</v>
      </c>
      <c r="AE63" s="22" t="s">
        <v>385</v>
      </c>
      <c r="AF63" s="22">
        <f t="shared" si="15"/>
        <v>0</v>
      </c>
      <c r="AG63" s="22">
        <f t="shared" si="4"/>
        <v>22</v>
      </c>
      <c r="AH63" s="22">
        <f t="shared" si="5"/>
        <v>22</v>
      </c>
      <c r="AI63" s="22" t="str">
        <f t="shared" si="6"/>
        <v>yes</v>
      </c>
      <c r="AJ63" s="22" t="str">
        <f t="shared" si="7"/>
        <v>no</v>
      </c>
      <c r="AK63" s="22">
        <f t="shared" si="8"/>
        <v>15</v>
      </c>
      <c r="AL63" s="22">
        <f t="shared" si="9"/>
        <v>6</v>
      </c>
      <c r="AM63" s="67">
        <f t="shared" si="10"/>
        <v>0.68181818181818177</v>
      </c>
      <c r="AN63" s="67">
        <f t="shared" si="11"/>
        <v>0.27272727272727271</v>
      </c>
      <c r="AO63" s="62">
        <f>COUNTIFS($C63:$X63,$AI63,Results!$T$78:$AO$78,AO$1)/((COUNTIF(Results!$T$78:$AO$78,AO$1)-COUNTIFS($C63:$X63,"N/A",Results!$T$78:$AO$78,AO$1)))</f>
        <v>0.625</v>
      </c>
      <c r="AP63" s="62">
        <f>COUNTIFS($C63:$X63,$AI63,Results!$T$78:$AO$78,AP$1)/((COUNTIF(Results!$T$78:$AO$78,AP$1)-COUNTIFS($C63:$X63,"N/A",Results!$T$78:$AO$78,AP$1)))</f>
        <v>0.875</v>
      </c>
      <c r="AQ63" s="62">
        <f>COUNTIFS($C63:$X63,$AI63,Results!$T$78:$AO$78,AQ$1)/((COUNTIF(Results!$T$78:$AO$78,AQ$1)-COUNTIFS($C63:$X63,"N/A",Results!$T$78:$AO$78,AQ$1)))</f>
        <v>0</v>
      </c>
      <c r="AR63" s="62">
        <f>COUNTIFS($C63:$X63,$AI63,Results!$T$78:$AO$78,AR$1)/((COUNTIF(Results!$T$78:$AO$78,AR$1)-COUNTIFS($C63:$X63,"N/A",Results!$T$78:$AO$78,AR$1)))</f>
        <v>0.66666666666666663</v>
      </c>
      <c r="AS63" s="62">
        <f>COUNTIFS($C63:$X63,$AI63,Results!$T$78:$AO$78,AS$1)/((COUNTIF(Results!$T$78:$AO$78,AS$1)-COUNTIFS($C63:$X63,"N/A",Results!$T$78:$AO$78,AS$1)))</f>
        <v>0.5</v>
      </c>
      <c r="AT63" s="62">
        <f>COUNTIFS($C63:$X63,$AI63,Results!$T$80:$AO$80,AT$1)/((COUNTIF(Results!$T$80:$AO$80,AT$1)-COUNTIFS($C63:$X63,"N/A",Results!$T$80:$AO$80,AT$1)))</f>
        <v>0.5</v>
      </c>
      <c r="AU63" s="62">
        <f>COUNTIFS($C63:$X63,$AI63,Results!$T$80:$AO$80,AU$1)/((COUNTIF(Results!$T$80:$AO$80,AU$1)-COUNTIFS($C63:$X63,"N/A",Results!$T$80:$AO$80,AU$1)))</f>
        <v>0.66666666666666663</v>
      </c>
      <c r="AV63" s="62">
        <f>COUNTIFS($C63:$X63,$AI63,Results!$T$80:$AO$80,AV$1)/((COUNTIF(Results!$T$80:$AO$80,AV$1)-COUNTIFS($C63:$X63,"N/A",Results!$T$80:$AO$80,AV$1)))</f>
        <v>0.77777777777777779</v>
      </c>
      <c r="AW63" s="68"/>
      <c r="AX63" s="68"/>
      <c r="AY63" s="68"/>
      <c r="AZ63" s="68"/>
      <c r="BA63" s="68"/>
      <c r="BB63" s="68"/>
      <c r="BC63" s="22"/>
    </row>
    <row r="64" spans="1:55" x14ac:dyDescent="0.3">
      <c r="A64" s="22" t="s">
        <v>234</v>
      </c>
      <c r="B64" s="30" t="s">
        <v>235</v>
      </c>
      <c r="C64" s="17" t="str">
        <f>INDEX(Monitoring_eng!$A$1:$AT$74,MATCH($A64,Monitoring_eng!$A:$A,0),MATCH(C$1,Monitoring_eng!$1:$1,0))</f>
        <v>yes</v>
      </c>
      <c r="D64" s="17" t="str">
        <f>INDEX(Monitoring_eng!$A$1:$AT$74,MATCH($A64,Monitoring_eng!$A:$A,0),MATCH(D$1,Monitoring_eng!$1:$1,0))</f>
        <v>no</v>
      </c>
      <c r="E64" s="17" t="str">
        <f>INDEX(Monitoring_eng!$A$1:$AT$74,MATCH($A64,Monitoring_eng!$A:$A,0),MATCH(E$1,Monitoring_eng!$1:$1,0))</f>
        <v>no</v>
      </c>
      <c r="F64" s="17" t="str">
        <f>INDEX(Monitoring_eng!$A$1:$AT$74,MATCH($A64,Monitoring_eng!$A:$A,0),MATCH(F$1,Monitoring_eng!$1:$1,0))</f>
        <v>no</v>
      </c>
      <c r="G64" s="17" t="str">
        <f>INDEX(Monitoring_eng!$A$1:$AT$74,MATCH($A64,Monitoring_eng!$A:$A,0),MATCH(G$1,Monitoring_eng!$1:$1,0))</f>
        <v>no</v>
      </c>
      <c r="H64" s="17" t="str">
        <f>INDEX(Monitoring_eng!$A$1:$AT$74,MATCH($A64,Monitoring_eng!$A:$A,0),MATCH(H$1,Monitoring_eng!$1:$1,0))</f>
        <v>no</v>
      </c>
      <c r="I64" s="17" t="str">
        <f>INDEX(Monitoring_eng!$A$1:$AT$74,MATCH($A64,Monitoring_eng!$A:$A,0),MATCH(I$1,Monitoring_eng!$1:$1,0))</f>
        <v>no</v>
      </c>
      <c r="J64" s="17" t="str">
        <f>INDEX(Monitoring_eng!$A$1:$AT$74,MATCH($A64,Monitoring_eng!$A:$A,0),MATCH(J$1,Monitoring_eng!$1:$1,0))</f>
        <v>yes</v>
      </c>
      <c r="K64" s="17" t="str">
        <f>INDEX(Monitoring_eng!$A$1:$AT$74,MATCH($A64,Monitoring_eng!$A:$A,0),MATCH(K$1,Monitoring_eng!$1:$1,0))</f>
        <v>no</v>
      </c>
      <c r="L64" s="17" t="str">
        <f>INDEX(Monitoring_eng!$A$1:$AT$74,MATCH($A64,Monitoring_eng!$A:$A,0),MATCH(L$1,Monitoring_eng!$1:$1,0))</f>
        <v>no</v>
      </c>
      <c r="M64" s="17" t="str">
        <f>INDEX(Monitoring_eng!$A$1:$AT$74,MATCH($A64,Monitoring_eng!$A:$A,0),MATCH(M$1,Monitoring_eng!$1:$1,0))</f>
        <v>partially</v>
      </c>
      <c r="N64" s="17" t="str">
        <f>INDEX(Monitoring_eng!$A$1:$AT$74,MATCH($A64,Monitoring_eng!$A:$A,0),MATCH(N$1,Monitoring_eng!$1:$1,0))</f>
        <v>no</v>
      </c>
      <c r="O64" s="17" t="str">
        <f>INDEX(Monitoring_eng!$A$1:$AT$74,MATCH($A64,Monitoring_eng!$A:$A,0),MATCH(O$1,Monitoring_eng!$1:$1,0))</f>
        <v>no</v>
      </c>
      <c r="P64" s="17" t="str">
        <f>INDEX(Monitoring_eng!$A$1:$AT$74,MATCH($A64,Monitoring_eng!$A:$A,0),MATCH(P$1,Monitoring_eng!$1:$1,0))</f>
        <v>yes</v>
      </c>
      <c r="Q64" s="17" t="str">
        <f>INDEX(Monitoring_eng!$A$1:$AT$74,MATCH($A64,Monitoring_eng!$A:$A,0),MATCH(Q$1,Monitoring_eng!$1:$1,0))</f>
        <v>yes</v>
      </c>
      <c r="R64" s="17" t="str">
        <f>INDEX(Monitoring_eng!$A$1:$AT$74,MATCH($A64,Monitoring_eng!$A:$A,0),MATCH(R$1,Monitoring_eng!$1:$1,0))</f>
        <v>no</v>
      </c>
      <c r="S64" s="17" t="str">
        <f>INDEX(Monitoring_eng!$A$1:$AT$74,MATCH($A64,Monitoring_eng!$A:$A,0),MATCH(S$1,Monitoring_eng!$1:$1,0))</f>
        <v>no</v>
      </c>
      <c r="T64" s="17" t="str">
        <f>INDEX(Monitoring_eng!$A$1:$AT$74,MATCH($A64,Monitoring_eng!$A:$A,0),MATCH(T$1,Monitoring_eng!$1:$1,0))</f>
        <v>no</v>
      </c>
      <c r="U64" s="17" t="str">
        <f>INDEX(Monitoring_eng!$A$1:$AT$74,MATCH($A64,Monitoring_eng!$A:$A,0),MATCH(U$1,Monitoring_eng!$1:$1,0))</f>
        <v>no</v>
      </c>
      <c r="V64" s="17" t="str">
        <f>INDEX(Monitoring_eng!$A$1:$AT$74,MATCH($A64,Monitoring_eng!$A:$A,0),MATCH(V$1,Monitoring_eng!$1:$1,0))</f>
        <v>yes</v>
      </c>
      <c r="W64" s="17" t="str">
        <f>INDEX(Monitoring_eng!$A$1:$AT$74,MATCH($A64,Monitoring_eng!$A:$A,0),MATCH(W$1,Monitoring_eng!$1:$1,0))</f>
        <v>no</v>
      </c>
      <c r="X64" s="17" t="str">
        <f>INDEX(Monitoring_eng!$A$1:$AT$74,MATCH($A64,Monitoring_eng!$A:$A,0),MATCH(X$1,Monitoring_eng!$1:$1,0))</f>
        <v>no</v>
      </c>
      <c r="Y64" s="22" t="s">
        <v>49</v>
      </c>
      <c r="Z64" s="22">
        <f t="shared" si="12"/>
        <v>5</v>
      </c>
      <c r="AA64" s="22" t="s">
        <v>48</v>
      </c>
      <c r="AB64" s="22">
        <f t="shared" si="13"/>
        <v>16</v>
      </c>
      <c r="AC64" s="22" t="s">
        <v>95</v>
      </c>
      <c r="AD64" s="22">
        <f t="shared" si="14"/>
        <v>1</v>
      </c>
      <c r="AE64" s="22" t="s">
        <v>385</v>
      </c>
      <c r="AF64" s="22">
        <f t="shared" si="15"/>
        <v>0</v>
      </c>
      <c r="AG64" s="22">
        <f t="shared" si="4"/>
        <v>22</v>
      </c>
      <c r="AH64" s="22">
        <f t="shared" si="5"/>
        <v>22</v>
      </c>
      <c r="AI64" s="22" t="str">
        <f t="shared" si="6"/>
        <v>yes</v>
      </c>
      <c r="AJ64" s="22" t="str">
        <f t="shared" si="7"/>
        <v>no</v>
      </c>
      <c r="AK64" s="22">
        <f t="shared" si="8"/>
        <v>5</v>
      </c>
      <c r="AL64" s="22">
        <f t="shared" si="9"/>
        <v>16</v>
      </c>
      <c r="AM64" s="67">
        <f t="shared" si="10"/>
        <v>0.22727272727272727</v>
      </c>
      <c r="AN64" s="67">
        <f t="shared" si="11"/>
        <v>0.72727272727272729</v>
      </c>
      <c r="AO64" s="62">
        <f>COUNTIFS($C64:$X64,$AI64,Results!$T$78:$AO$78,AO$1)/((COUNTIF(Results!$T$78:$AO$78,AO$1)-COUNTIFS($C64:$X64,"N/A",Results!$T$78:$AO$78,AO$1)))</f>
        <v>0.375</v>
      </c>
      <c r="AP64" s="62">
        <f>COUNTIFS($C64:$X64,$AI64,Results!$T$78:$AO$78,AP$1)/((COUNTIF(Results!$T$78:$AO$78,AP$1)-COUNTIFS($C64:$X64,"N/A",Results!$T$78:$AO$78,AP$1)))</f>
        <v>0.125</v>
      </c>
      <c r="AQ64" s="62">
        <f>COUNTIFS($C64:$X64,$AI64,Results!$T$78:$AO$78,AQ$1)/((COUNTIF(Results!$T$78:$AO$78,AQ$1)-COUNTIFS($C64:$X64,"N/A",Results!$T$78:$AO$78,AQ$1)))</f>
        <v>0</v>
      </c>
      <c r="AR64" s="62">
        <f>COUNTIFS($C64:$X64,$AI64,Results!$T$78:$AO$78,AR$1)/((COUNTIF(Results!$T$78:$AO$78,AR$1)-COUNTIFS($C64:$X64,"N/A",Results!$T$78:$AO$78,AR$1)))</f>
        <v>0</v>
      </c>
      <c r="AS64" s="62">
        <f>COUNTIFS($C64:$X64,$AI64,Results!$T$78:$AO$78,AS$1)/((COUNTIF(Results!$T$78:$AO$78,AS$1)-COUNTIFS($C64:$X64,"N/A",Results!$T$78:$AO$78,AS$1)))</f>
        <v>0.5</v>
      </c>
      <c r="AT64" s="62">
        <f>COUNTIFS($C64:$X64,$AI64,Results!$T$80:$AO$80,AT$1)/((COUNTIF(Results!$T$80:$AO$80,AT$1)-COUNTIFS($C64:$X64,"N/A",Results!$T$80:$AO$80,AT$1)))</f>
        <v>0</v>
      </c>
      <c r="AU64" s="62">
        <f>COUNTIFS($C64:$X64,$AI64,Results!$T$80:$AO$80,AU$1)/((COUNTIF(Results!$T$80:$AO$80,AU$1)-COUNTIFS($C64:$X64,"N/A",Results!$T$80:$AO$80,AU$1)))</f>
        <v>0.33333333333333331</v>
      </c>
      <c r="AV64" s="62">
        <f>COUNTIFS($C64:$X64,$AI64,Results!$T$80:$AO$80,AV$1)/((COUNTIF(Results!$T$80:$AO$80,AV$1)-COUNTIFS($C64:$X64,"N/A",Results!$T$80:$AO$80,AV$1)))</f>
        <v>0.22222222222222221</v>
      </c>
      <c r="AW64" s="68"/>
      <c r="AX64" s="68"/>
      <c r="AY64" s="68"/>
      <c r="AZ64" s="68"/>
      <c r="BA64" s="68"/>
      <c r="BB64" s="68"/>
      <c r="BC64" s="22"/>
    </row>
    <row r="65" spans="1:55" x14ac:dyDescent="0.3">
      <c r="A65" s="22" t="s">
        <v>236</v>
      </c>
      <c r="B65" s="30" t="s">
        <v>237</v>
      </c>
      <c r="C65" s="17" t="str">
        <f>INDEX(Monitoring_eng!$A$1:$AT$74,MATCH($A65,Monitoring_eng!$A:$A,0),MATCH(C$1,Monitoring_eng!$1:$1,0))</f>
        <v>yes</v>
      </c>
      <c r="D65" s="17" t="str">
        <f>INDEX(Monitoring_eng!$A$1:$AT$74,MATCH($A65,Monitoring_eng!$A:$A,0),MATCH(D$1,Monitoring_eng!$1:$1,0))</f>
        <v>yes</v>
      </c>
      <c r="E65" s="17" t="str">
        <f>INDEX(Monitoring_eng!$A$1:$AT$74,MATCH($A65,Monitoring_eng!$A:$A,0),MATCH(E$1,Monitoring_eng!$1:$1,0))</f>
        <v>no</v>
      </c>
      <c r="F65" s="17" t="str">
        <f>INDEX(Monitoring_eng!$A$1:$AT$74,MATCH($A65,Monitoring_eng!$A:$A,0),MATCH(F$1,Monitoring_eng!$1:$1,0))</f>
        <v>no</v>
      </c>
      <c r="G65" s="17" t="str">
        <f>INDEX(Monitoring_eng!$A$1:$AT$74,MATCH($A65,Monitoring_eng!$A:$A,0),MATCH(G$1,Monitoring_eng!$1:$1,0))</f>
        <v>no</v>
      </c>
      <c r="H65" s="17" t="str">
        <f>INDEX(Monitoring_eng!$A$1:$AT$74,MATCH($A65,Monitoring_eng!$A:$A,0),MATCH(H$1,Monitoring_eng!$1:$1,0))</f>
        <v>yes</v>
      </c>
      <c r="I65" s="17" t="str">
        <f>INDEX(Monitoring_eng!$A$1:$AT$74,MATCH($A65,Monitoring_eng!$A:$A,0),MATCH(I$1,Monitoring_eng!$1:$1,0))</f>
        <v>yes</v>
      </c>
      <c r="J65" s="17" t="str">
        <f>INDEX(Monitoring_eng!$A$1:$AT$74,MATCH($A65,Monitoring_eng!$A:$A,0),MATCH(J$1,Monitoring_eng!$1:$1,0))</f>
        <v>yes</v>
      </c>
      <c r="K65" s="17" t="str">
        <f>INDEX(Monitoring_eng!$A$1:$AT$74,MATCH($A65,Monitoring_eng!$A:$A,0),MATCH(K$1,Monitoring_eng!$1:$1,0))</f>
        <v>no</v>
      </c>
      <c r="L65" s="17" t="str">
        <f>INDEX(Monitoring_eng!$A$1:$AT$74,MATCH($A65,Monitoring_eng!$A:$A,0),MATCH(L$1,Monitoring_eng!$1:$1,0))</f>
        <v>yes</v>
      </c>
      <c r="M65" s="17" t="str">
        <f>INDEX(Monitoring_eng!$A$1:$AT$74,MATCH($A65,Monitoring_eng!$A:$A,0),MATCH(M$1,Monitoring_eng!$1:$1,0))</f>
        <v>yes</v>
      </c>
      <c r="N65" s="17" t="str">
        <f>INDEX(Monitoring_eng!$A$1:$AT$74,MATCH($A65,Monitoring_eng!$A:$A,0),MATCH(N$1,Monitoring_eng!$1:$1,0))</f>
        <v>no</v>
      </c>
      <c r="O65" s="17" t="str">
        <f>INDEX(Monitoring_eng!$A$1:$AT$74,MATCH($A65,Monitoring_eng!$A:$A,0),MATCH(O$1,Monitoring_eng!$1:$1,0))</f>
        <v>no</v>
      </c>
      <c r="P65" s="17" t="str">
        <f>INDEX(Monitoring_eng!$A$1:$AT$74,MATCH($A65,Monitoring_eng!$A:$A,0),MATCH(P$1,Monitoring_eng!$1:$1,0))</f>
        <v>yes</v>
      </c>
      <c r="Q65" s="17" t="str">
        <f>INDEX(Monitoring_eng!$A$1:$AT$74,MATCH($A65,Monitoring_eng!$A:$A,0),MATCH(Q$1,Monitoring_eng!$1:$1,0))</f>
        <v>yes</v>
      </c>
      <c r="R65" s="17" t="str">
        <f>INDEX(Monitoring_eng!$A$1:$AT$74,MATCH($A65,Monitoring_eng!$A:$A,0),MATCH(R$1,Monitoring_eng!$1:$1,0))</f>
        <v>yes</v>
      </c>
      <c r="S65" s="17" t="str">
        <f>INDEX(Monitoring_eng!$A$1:$AT$74,MATCH($A65,Monitoring_eng!$A:$A,0),MATCH(S$1,Monitoring_eng!$1:$1,0))</f>
        <v>no</v>
      </c>
      <c r="T65" s="17" t="str">
        <f>INDEX(Monitoring_eng!$A$1:$AT$74,MATCH($A65,Monitoring_eng!$A:$A,0),MATCH(T$1,Monitoring_eng!$1:$1,0))</f>
        <v>no</v>
      </c>
      <c r="U65" s="17" t="str">
        <f>INDEX(Monitoring_eng!$A$1:$AT$74,MATCH($A65,Monitoring_eng!$A:$A,0),MATCH(U$1,Monitoring_eng!$1:$1,0))</f>
        <v>no</v>
      </c>
      <c r="V65" s="17" t="str">
        <f>INDEX(Monitoring_eng!$A$1:$AT$74,MATCH($A65,Monitoring_eng!$A:$A,0),MATCH(V$1,Monitoring_eng!$1:$1,0))</f>
        <v>no</v>
      </c>
      <c r="W65" s="17" t="str">
        <f>INDEX(Monitoring_eng!$A$1:$AT$74,MATCH($A65,Monitoring_eng!$A:$A,0),MATCH(W$1,Monitoring_eng!$1:$1,0))</f>
        <v>yes</v>
      </c>
      <c r="X65" s="17" t="str">
        <f>INDEX(Monitoring_eng!$A$1:$AT$74,MATCH($A65,Monitoring_eng!$A:$A,0),MATCH(X$1,Monitoring_eng!$1:$1,0))</f>
        <v>no</v>
      </c>
      <c r="Y65" s="22" t="s">
        <v>49</v>
      </c>
      <c r="Z65" s="22">
        <f t="shared" si="12"/>
        <v>11</v>
      </c>
      <c r="AA65" s="22" t="s">
        <v>48</v>
      </c>
      <c r="AB65" s="22">
        <f t="shared" si="13"/>
        <v>11</v>
      </c>
      <c r="AC65" s="22" t="s">
        <v>95</v>
      </c>
      <c r="AD65" s="22">
        <f t="shared" si="14"/>
        <v>0</v>
      </c>
      <c r="AE65" s="22" t="s">
        <v>385</v>
      </c>
      <c r="AF65" s="22">
        <f t="shared" si="15"/>
        <v>0</v>
      </c>
      <c r="AG65" s="22">
        <f t="shared" si="4"/>
        <v>22</v>
      </c>
      <c r="AH65" s="22">
        <f t="shared" si="5"/>
        <v>22</v>
      </c>
      <c r="AI65" s="22" t="str">
        <f t="shared" si="6"/>
        <v>yes</v>
      </c>
      <c r="AJ65" s="22" t="str">
        <f t="shared" si="7"/>
        <v>no</v>
      </c>
      <c r="AK65" s="22">
        <f t="shared" si="8"/>
        <v>11</v>
      </c>
      <c r="AL65" s="22">
        <f t="shared" si="9"/>
        <v>11</v>
      </c>
      <c r="AM65" s="67">
        <f t="shared" si="10"/>
        <v>0.5</v>
      </c>
      <c r="AN65" s="67">
        <f t="shared" si="11"/>
        <v>0.5</v>
      </c>
      <c r="AO65" s="62">
        <f>COUNTIFS($C65:$X65,$AI65,Results!$T$78:$AO$78,AO$1)/((COUNTIF(Results!$T$78:$AO$78,AO$1)-COUNTIFS($C65:$X65,"N/A",Results!$T$78:$AO$78,AO$1)))</f>
        <v>0.375</v>
      </c>
      <c r="AP65" s="62">
        <f>COUNTIFS($C65:$X65,$AI65,Results!$T$78:$AO$78,AP$1)/((COUNTIF(Results!$T$78:$AO$78,AP$1)-COUNTIFS($C65:$X65,"N/A",Results!$T$78:$AO$78,AP$1)))</f>
        <v>0.75</v>
      </c>
      <c r="AQ65" s="62">
        <f>COUNTIFS($C65:$X65,$AI65,Results!$T$78:$AO$78,AQ$1)/((COUNTIF(Results!$T$78:$AO$78,AQ$1)-COUNTIFS($C65:$X65,"N/A",Results!$T$78:$AO$78,AQ$1)))</f>
        <v>0</v>
      </c>
      <c r="AR65" s="62">
        <f>COUNTIFS($C65:$X65,$AI65,Results!$T$78:$AO$78,AR$1)/((COUNTIF(Results!$T$78:$AO$78,AR$1)-COUNTIFS($C65:$X65,"N/A",Results!$T$78:$AO$78,AR$1)))</f>
        <v>0.33333333333333331</v>
      </c>
      <c r="AS65" s="62">
        <f>COUNTIFS($C65:$X65,$AI65,Results!$T$78:$AO$78,AS$1)/((COUNTIF(Results!$T$78:$AO$78,AS$1)-COUNTIFS($C65:$X65,"N/A",Results!$T$78:$AO$78,AS$1)))</f>
        <v>0.5</v>
      </c>
      <c r="AT65" s="62">
        <f>COUNTIFS($C65:$X65,$AI65,Results!$T$80:$AO$80,AT$1)/((COUNTIF(Results!$T$80:$AO$80,AT$1)-COUNTIFS($C65:$X65,"N/A",Results!$T$80:$AO$80,AT$1)))</f>
        <v>0.25</v>
      </c>
      <c r="AU65" s="62">
        <f>COUNTIFS($C65:$X65,$AI65,Results!$T$80:$AO$80,AU$1)/((COUNTIF(Results!$T$80:$AO$80,AU$1)-COUNTIFS($C65:$X65,"N/A",Results!$T$80:$AO$80,AU$1)))</f>
        <v>0.44444444444444442</v>
      </c>
      <c r="AV65" s="62">
        <f>COUNTIFS($C65:$X65,$AI65,Results!$T$80:$AO$80,AV$1)/((COUNTIF(Results!$T$80:$AO$80,AV$1)-COUNTIFS($C65:$X65,"N/A",Results!$T$80:$AO$80,AV$1)))</f>
        <v>0.66666666666666663</v>
      </c>
      <c r="AW65" s="68"/>
      <c r="AX65" s="68"/>
      <c r="AY65" s="68"/>
      <c r="AZ65" s="68"/>
      <c r="BA65" s="68"/>
      <c r="BB65" s="68"/>
      <c r="BC65" s="22"/>
    </row>
    <row r="66" spans="1:55" x14ac:dyDescent="0.3">
      <c r="A66" s="22" t="s">
        <v>238</v>
      </c>
      <c r="B66" s="26" t="s">
        <v>239</v>
      </c>
      <c r="C66" s="17" t="str">
        <f>INDEX(Monitoring_eng!$A$1:$AT$74,MATCH($A66,Monitoring_eng!$A:$A,0),MATCH(C$1,Monitoring_eng!$1:$1,0))</f>
        <v>no</v>
      </c>
      <c r="D66" s="17" t="str">
        <f>INDEX(Monitoring_eng!$A$1:$AT$74,MATCH($A66,Monitoring_eng!$A:$A,0),MATCH(D$1,Monitoring_eng!$1:$1,0))</f>
        <v>partially</v>
      </c>
      <c r="E66" s="17" t="str">
        <f>INDEX(Monitoring_eng!$A$1:$AT$74,MATCH($A66,Monitoring_eng!$A:$A,0),MATCH(E$1,Monitoring_eng!$1:$1,0))</f>
        <v>partially</v>
      </c>
      <c r="F66" s="17" t="str">
        <f>INDEX(Monitoring_eng!$A$1:$AT$74,MATCH($A66,Monitoring_eng!$A:$A,0),MATCH(F$1,Monitoring_eng!$1:$1,0))</f>
        <v>yes</v>
      </c>
      <c r="G66" s="17" t="str">
        <f>INDEX(Monitoring_eng!$A$1:$AT$74,MATCH($A66,Monitoring_eng!$A:$A,0),MATCH(G$1,Monitoring_eng!$1:$1,0))</f>
        <v>partially</v>
      </c>
      <c r="H66" s="17" t="str">
        <f>INDEX(Monitoring_eng!$A$1:$AT$74,MATCH($A66,Monitoring_eng!$A:$A,0),MATCH(H$1,Monitoring_eng!$1:$1,0))</f>
        <v>yes</v>
      </c>
      <c r="I66" s="17" t="str">
        <f>INDEX(Monitoring_eng!$A$1:$AT$74,MATCH($A66,Monitoring_eng!$A:$A,0),MATCH(I$1,Monitoring_eng!$1:$1,0))</f>
        <v>no</v>
      </c>
      <c r="J66" s="17" t="str">
        <f>INDEX(Monitoring_eng!$A$1:$AT$74,MATCH($A66,Monitoring_eng!$A:$A,0),MATCH(J$1,Monitoring_eng!$1:$1,0))</f>
        <v>no</v>
      </c>
      <c r="K66" s="17" t="str">
        <f>INDEX(Monitoring_eng!$A$1:$AT$74,MATCH($A66,Monitoring_eng!$A:$A,0),MATCH(K$1,Monitoring_eng!$1:$1,0))</f>
        <v>no</v>
      </c>
      <c r="L66" s="17" t="str">
        <f>INDEX(Monitoring_eng!$A$1:$AT$74,MATCH($A66,Monitoring_eng!$A:$A,0),MATCH(L$1,Monitoring_eng!$1:$1,0))</f>
        <v>no</v>
      </c>
      <c r="M66" s="17" t="str">
        <f>INDEX(Monitoring_eng!$A$1:$AT$74,MATCH($A66,Monitoring_eng!$A:$A,0),MATCH(M$1,Monitoring_eng!$1:$1,0))</f>
        <v>no</v>
      </c>
      <c r="N66" s="17" t="str">
        <f>INDEX(Monitoring_eng!$A$1:$AT$74,MATCH($A66,Monitoring_eng!$A:$A,0),MATCH(N$1,Monitoring_eng!$1:$1,0))</f>
        <v>yes</v>
      </c>
      <c r="O66" s="17" t="str">
        <f>INDEX(Monitoring_eng!$A$1:$AT$74,MATCH($A66,Monitoring_eng!$A:$A,0),MATCH(O$1,Monitoring_eng!$1:$1,0))</f>
        <v>yes</v>
      </c>
      <c r="P66" s="17" t="str">
        <f>INDEX(Monitoring_eng!$A$1:$AT$74,MATCH($A66,Monitoring_eng!$A:$A,0),MATCH(P$1,Monitoring_eng!$1:$1,0))</f>
        <v>no</v>
      </c>
      <c r="Q66" s="17" t="str">
        <f>INDEX(Monitoring_eng!$A$1:$AT$74,MATCH($A66,Monitoring_eng!$A:$A,0),MATCH(Q$1,Monitoring_eng!$1:$1,0))</f>
        <v>no</v>
      </c>
      <c r="R66" s="17" t="str">
        <f>INDEX(Monitoring_eng!$A$1:$AT$74,MATCH($A66,Monitoring_eng!$A:$A,0),MATCH(R$1,Monitoring_eng!$1:$1,0))</f>
        <v>no</v>
      </c>
      <c r="S66" s="17" t="str">
        <f>INDEX(Monitoring_eng!$A$1:$AT$74,MATCH($A66,Monitoring_eng!$A:$A,0),MATCH(S$1,Monitoring_eng!$1:$1,0))</f>
        <v>no</v>
      </c>
      <c r="T66" s="17" t="str">
        <f>INDEX(Monitoring_eng!$A$1:$AT$74,MATCH($A66,Monitoring_eng!$A:$A,0),MATCH(T$1,Monitoring_eng!$1:$1,0))</f>
        <v>no</v>
      </c>
      <c r="U66" s="17" t="str">
        <f>INDEX(Monitoring_eng!$A$1:$AT$74,MATCH($A66,Monitoring_eng!$A:$A,0),MATCH(U$1,Monitoring_eng!$1:$1,0))</f>
        <v>no</v>
      </c>
      <c r="V66" s="17" t="str">
        <f>INDEX(Monitoring_eng!$A$1:$AT$74,MATCH($A66,Monitoring_eng!$A:$A,0),MATCH(V$1,Monitoring_eng!$1:$1,0))</f>
        <v>no</v>
      </c>
      <c r="W66" s="17" t="str">
        <f>INDEX(Monitoring_eng!$A$1:$AT$74,MATCH($A66,Monitoring_eng!$A:$A,0),MATCH(W$1,Monitoring_eng!$1:$1,0))</f>
        <v>no</v>
      </c>
      <c r="X66" s="17" t="str">
        <f>INDEX(Monitoring_eng!$A$1:$AT$74,MATCH($A66,Monitoring_eng!$A:$A,0),MATCH(X$1,Monitoring_eng!$1:$1,0))</f>
        <v>no</v>
      </c>
      <c r="Y66" s="22" t="s">
        <v>49</v>
      </c>
      <c r="Z66" s="22">
        <f t="shared" si="12"/>
        <v>4</v>
      </c>
      <c r="AA66" s="22" t="s">
        <v>48</v>
      </c>
      <c r="AB66" s="22">
        <f t="shared" si="13"/>
        <v>15</v>
      </c>
      <c r="AC66" s="22" t="s">
        <v>95</v>
      </c>
      <c r="AD66" s="22">
        <f t="shared" si="14"/>
        <v>3</v>
      </c>
      <c r="AE66" s="22" t="s">
        <v>385</v>
      </c>
      <c r="AF66" s="22">
        <f t="shared" si="15"/>
        <v>0</v>
      </c>
      <c r="AG66" s="22">
        <f t="shared" si="4"/>
        <v>22</v>
      </c>
      <c r="AH66" s="22">
        <f t="shared" si="5"/>
        <v>22</v>
      </c>
      <c r="AI66" s="22" t="str">
        <f t="shared" si="6"/>
        <v>yes</v>
      </c>
      <c r="AJ66" s="22" t="str">
        <f t="shared" si="7"/>
        <v>no</v>
      </c>
      <c r="AK66" s="22">
        <f t="shared" si="8"/>
        <v>4</v>
      </c>
      <c r="AL66" s="22">
        <f t="shared" si="9"/>
        <v>15</v>
      </c>
      <c r="AM66" s="67">
        <f t="shared" si="10"/>
        <v>0.18181818181818182</v>
      </c>
      <c r="AN66" s="67">
        <f t="shared" si="11"/>
        <v>0.68181818181818177</v>
      </c>
      <c r="AO66" s="62">
        <f>COUNTIFS($C66:$X66,$AI66,Results!$T$78:$AO$78,AO$1)/((COUNTIF(Results!$T$78:$AO$78,AO$1)-COUNTIFS($C66:$X66,"N/A",Results!$T$78:$AO$78,AO$1)))</f>
        <v>0.375</v>
      </c>
      <c r="AP66" s="62">
        <f>COUNTIFS($C66:$X66,$AI66,Results!$T$78:$AO$78,AP$1)/((COUNTIF(Results!$T$78:$AO$78,AP$1)-COUNTIFS($C66:$X66,"N/A",Results!$T$78:$AO$78,AP$1)))</f>
        <v>0</v>
      </c>
      <c r="AQ66" s="62">
        <f>COUNTIFS($C66:$X66,$AI66,Results!$T$78:$AO$78,AQ$1)/((COUNTIF(Results!$T$78:$AO$78,AQ$1)-COUNTIFS($C66:$X66,"N/A",Results!$T$78:$AO$78,AQ$1)))</f>
        <v>0</v>
      </c>
      <c r="AR66" s="62">
        <f>COUNTIFS($C66:$X66,$AI66,Results!$T$78:$AO$78,AR$1)/((COUNTIF(Results!$T$78:$AO$78,AR$1)-COUNTIFS($C66:$X66,"N/A",Results!$T$78:$AO$78,AR$1)))</f>
        <v>0.33333333333333331</v>
      </c>
      <c r="AS66" s="62">
        <f>COUNTIFS($C66:$X66,$AI66,Results!$T$78:$AO$78,AS$1)/((COUNTIF(Results!$T$78:$AO$78,AS$1)-COUNTIFS($C66:$X66,"N/A",Results!$T$78:$AO$78,AS$1)))</f>
        <v>0</v>
      </c>
      <c r="AT66" s="62">
        <f>COUNTIFS($C66:$X66,$AI66,Results!$T$80:$AO$80,AT$1)/((COUNTIF(Results!$T$80:$AO$80,AT$1)-COUNTIFS($C66:$X66,"N/A",Results!$T$80:$AO$80,AT$1)))</f>
        <v>0.25</v>
      </c>
      <c r="AU66" s="62">
        <f>COUNTIFS($C66:$X66,$AI66,Results!$T$80:$AO$80,AU$1)/((COUNTIF(Results!$T$80:$AO$80,AU$1)-COUNTIFS($C66:$X66,"N/A",Results!$T$80:$AO$80,AU$1)))</f>
        <v>0.33333333333333331</v>
      </c>
      <c r="AV66" s="62">
        <f>COUNTIFS($C66:$X66,$AI66,Results!$T$80:$AO$80,AV$1)/((COUNTIF(Results!$T$80:$AO$80,AV$1)-COUNTIFS($C66:$X66,"N/A",Results!$T$80:$AO$80,AV$1)))</f>
        <v>0</v>
      </c>
      <c r="AW66" s="68"/>
      <c r="AX66" s="68"/>
      <c r="AY66" s="68"/>
      <c r="AZ66" s="68"/>
      <c r="BA66" s="68"/>
      <c r="BB66" s="68"/>
      <c r="BC66" s="22"/>
    </row>
    <row r="67" spans="1:55" x14ac:dyDescent="0.3">
      <c r="A67" s="22" t="s">
        <v>242</v>
      </c>
      <c r="B67" s="26" t="s">
        <v>243</v>
      </c>
      <c r="C67" s="17" t="str">
        <f>INDEX(Monitoring_eng!$A$1:$AT$74,MATCH($A67,Monitoring_eng!$A:$A,0),MATCH(C$1,Monitoring_eng!$1:$1,0))</f>
        <v>yes</v>
      </c>
      <c r="D67" s="17" t="str">
        <f>INDEX(Monitoring_eng!$A$1:$AT$74,MATCH($A67,Monitoring_eng!$A:$A,0),MATCH(D$1,Monitoring_eng!$1:$1,0))</f>
        <v>yes</v>
      </c>
      <c r="E67" s="17" t="str">
        <f>INDEX(Monitoring_eng!$A$1:$AT$74,MATCH($A67,Monitoring_eng!$A:$A,0),MATCH(E$1,Monitoring_eng!$1:$1,0))</f>
        <v>yes</v>
      </c>
      <c r="F67" s="17" t="str">
        <f>INDEX(Monitoring_eng!$A$1:$AT$74,MATCH($A67,Monitoring_eng!$A:$A,0),MATCH(F$1,Monitoring_eng!$1:$1,0))</f>
        <v>yes</v>
      </c>
      <c r="G67" s="17" t="str">
        <f>INDEX(Monitoring_eng!$A$1:$AT$74,MATCH($A67,Monitoring_eng!$A:$A,0),MATCH(G$1,Monitoring_eng!$1:$1,0))</f>
        <v>yes</v>
      </c>
      <c r="H67" s="17" t="str">
        <f>INDEX(Monitoring_eng!$A$1:$AT$74,MATCH($A67,Monitoring_eng!$A:$A,0),MATCH(H$1,Monitoring_eng!$1:$1,0))</f>
        <v>yes</v>
      </c>
      <c r="I67" s="17" t="str">
        <f>INDEX(Monitoring_eng!$A$1:$AT$74,MATCH($A67,Monitoring_eng!$A:$A,0),MATCH(I$1,Monitoring_eng!$1:$1,0))</f>
        <v>yes</v>
      </c>
      <c r="J67" s="17" t="str">
        <f>INDEX(Monitoring_eng!$A$1:$AT$74,MATCH($A67,Monitoring_eng!$A:$A,0),MATCH(J$1,Monitoring_eng!$1:$1,0))</f>
        <v>yes</v>
      </c>
      <c r="K67" s="17" t="str">
        <f>INDEX(Monitoring_eng!$A$1:$AT$74,MATCH($A67,Monitoring_eng!$A:$A,0),MATCH(K$1,Monitoring_eng!$1:$1,0))</f>
        <v>yes</v>
      </c>
      <c r="L67" s="17" t="str">
        <f>INDEX(Monitoring_eng!$A$1:$AT$74,MATCH($A67,Monitoring_eng!$A:$A,0),MATCH(L$1,Monitoring_eng!$1:$1,0))</f>
        <v>yes</v>
      </c>
      <c r="M67" s="17" t="str">
        <f>INDEX(Monitoring_eng!$A$1:$AT$74,MATCH($A67,Monitoring_eng!$A:$A,0),MATCH(M$1,Monitoring_eng!$1:$1,0))</f>
        <v>yes</v>
      </c>
      <c r="N67" s="17" t="str">
        <f>INDEX(Monitoring_eng!$A$1:$AT$74,MATCH($A67,Monitoring_eng!$A:$A,0),MATCH(N$1,Monitoring_eng!$1:$1,0))</f>
        <v>yes</v>
      </c>
      <c r="O67" s="17" t="str">
        <f>INDEX(Monitoring_eng!$A$1:$AT$74,MATCH($A67,Monitoring_eng!$A:$A,0),MATCH(O$1,Monitoring_eng!$1:$1,0))</f>
        <v>yes</v>
      </c>
      <c r="P67" s="17" t="str">
        <f>INDEX(Monitoring_eng!$A$1:$AT$74,MATCH($A67,Monitoring_eng!$A:$A,0),MATCH(P$1,Monitoring_eng!$1:$1,0))</f>
        <v>yes</v>
      </c>
      <c r="Q67" s="17" t="str">
        <f>INDEX(Monitoring_eng!$A$1:$AT$74,MATCH($A67,Monitoring_eng!$A:$A,0),MATCH(Q$1,Monitoring_eng!$1:$1,0))</f>
        <v>yes</v>
      </c>
      <c r="R67" s="17" t="str">
        <f>INDEX(Monitoring_eng!$A$1:$AT$74,MATCH($A67,Monitoring_eng!$A:$A,0),MATCH(R$1,Monitoring_eng!$1:$1,0))</f>
        <v>yes</v>
      </c>
      <c r="S67" s="17" t="str">
        <f>INDEX(Monitoring_eng!$A$1:$AT$74,MATCH($A67,Monitoring_eng!$A:$A,0),MATCH(S$1,Monitoring_eng!$1:$1,0))</f>
        <v>yes</v>
      </c>
      <c r="T67" s="17" t="str">
        <f>INDEX(Monitoring_eng!$A$1:$AT$74,MATCH($A67,Monitoring_eng!$A:$A,0),MATCH(T$1,Monitoring_eng!$1:$1,0))</f>
        <v>yes</v>
      </c>
      <c r="U67" s="17" t="str">
        <f>INDEX(Monitoring_eng!$A$1:$AT$74,MATCH($A67,Monitoring_eng!$A:$A,0),MATCH(U$1,Monitoring_eng!$1:$1,0))</f>
        <v>yes</v>
      </c>
      <c r="V67" s="17" t="str">
        <f>INDEX(Monitoring_eng!$A$1:$AT$74,MATCH($A67,Monitoring_eng!$A:$A,0),MATCH(V$1,Monitoring_eng!$1:$1,0))</f>
        <v>yes</v>
      </c>
      <c r="W67" s="17" t="str">
        <f>INDEX(Monitoring_eng!$A$1:$AT$74,MATCH($A67,Monitoring_eng!$A:$A,0),MATCH(W$1,Monitoring_eng!$1:$1,0))</f>
        <v>yes</v>
      </c>
      <c r="X67" s="17" t="str">
        <f>INDEX(Monitoring_eng!$A$1:$AT$74,MATCH($A67,Monitoring_eng!$A:$A,0),MATCH(X$1,Monitoring_eng!$1:$1,0))</f>
        <v>yes</v>
      </c>
      <c r="Y67" s="22" t="s">
        <v>49</v>
      </c>
      <c r="Z67" s="22">
        <f t="shared" si="12"/>
        <v>22</v>
      </c>
      <c r="AA67" s="22" t="s">
        <v>48</v>
      </c>
      <c r="AB67" s="22">
        <f t="shared" si="13"/>
        <v>0</v>
      </c>
      <c r="AC67" s="22" t="s">
        <v>95</v>
      </c>
      <c r="AD67" s="22">
        <f t="shared" si="14"/>
        <v>0</v>
      </c>
      <c r="AE67" s="22" t="s">
        <v>385</v>
      </c>
      <c r="AF67" s="22">
        <f t="shared" si="15"/>
        <v>0</v>
      </c>
      <c r="AG67" s="22">
        <f t="shared" ref="AG67:AG68" si="16">Z67+AB67+AD67+AF67</f>
        <v>22</v>
      </c>
      <c r="AH67" s="22">
        <f t="shared" ref="AH67:AH68" si="17">22-(COUNTIF($C67:$X67,"N/A"))</f>
        <v>22</v>
      </c>
      <c r="AI67" s="22" t="str">
        <f t="shared" ref="AI67:AI68" si="18">Y67</f>
        <v>yes</v>
      </c>
      <c r="AJ67" s="22" t="str">
        <f t="shared" ref="AJ67:AJ68" si="19">AA67</f>
        <v>no</v>
      </c>
      <c r="AK67" s="22">
        <f t="shared" ref="AK67:AK68" si="20">Z67</f>
        <v>22</v>
      </c>
      <c r="AL67" s="22">
        <f t="shared" ref="AL67:AL68" si="21">AB67</f>
        <v>0</v>
      </c>
      <c r="AM67" s="67">
        <f t="shared" ref="AM67:AM68" si="22">AK67/AH67</f>
        <v>1</v>
      </c>
      <c r="AN67" s="67">
        <f t="shared" ref="AN67:AN68" si="23">AL67/AH67</f>
        <v>0</v>
      </c>
      <c r="AO67" s="62">
        <f>COUNTIFS($C67:$X67,$AI67,Results!$T$78:$AO$78,AO$1)/((COUNTIF(Results!$T$78:$AO$78,AO$1)-COUNTIFS($C67:$X67,"N/A",Results!$T$78:$AO$78,AO$1)))</f>
        <v>1</v>
      </c>
      <c r="AP67" s="62">
        <f>COUNTIFS($C67:$X67,$AI67,Results!$T$78:$AO$78,AP$1)/((COUNTIF(Results!$T$78:$AO$78,AP$1)-COUNTIFS($C67:$X67,"N/A",Results!$T$78:$AO$78,AP$1)))</f>
        <v>1</v>
      </c>
      <c r="AQ67" s="62">
        <f>COUNTIFS($C67:$X67,$AI67,Results!$T$78:$AO$78,AQ$1)/((COUNTIF(Results!$T$78:$AO$78,AQ$1)-COUNTIFS($C67:$X67,"N/A",Results!$T$78:$AO$78,AQ$1)))</f>
        <v>1</v>
      </c>
      <c r="AR67" s="62">
        <f>COUNTIFS($C67:$X67,$AI67,Results!$T$78:$AO$78,AR$1)/((COUNTIF(Results!$T$78:$AO$78,AR$1)-COUNTIFS($C67:$X67,"N/A",Results!$T$78:$AO$78,AR$1)))</f>
        <v>1</v>
      </c>
      <c r="AS67" s="62">
        <f>COUNTIFS($C67:$X67,$AI67,Results!$T$78:$AO$78,AS$1)/((COUNTIF(Results!$T$78:$AO$78,AS$1)-COUNTIFS($C67:$X67,"N/A",Results!$T$78:$AO$78,AS$1)))</f>
        <v>1</v>
      </c>
      <c r="AT67" s="62">
        <f>COUNTIFS($C67:$X67,$AI67,Results!$T$80:$AO$80,AT$1)/((COUNTIF(Results!$T$80:$AO$80,AT$1)-COUNTIFS($C67:$X67,"N/A",Results!$T$80:$AO$80,AT$1)))</f>
        <v>1</v>
      </c>
      <c r="AU67" s="62">
        <f>COUNTIFS($C67:$X67,$AI67,Results!$T$80:$AO$80,AU$1)/((COUNTIF(Results!$T$80:$AO$80,AU$1)-COUNTIFS($C67:$X67,"N/A",Results!$T$80:$AO$80,AU$1)))</f>
        <v>1</v>
      </c>
      <c r="AV67" s="62">
        <f>COUNTIFS($C67:$X67,$AI67,Results!$T$80:$AO$80,AV$1)/((COUNTIF(Results!$T$80:$AO$80,AV$1)-COUNTIFS($C67:$X67,"N/A",Results!$T$80:$AO$80,AV$1)))</f>
        <v>1</v>
      </c>
      <c r="AW67" s="68"/>
      <c r="AX67" s="68"/>
      <c r="AY67" s="68"/>
      <c r="AZ67" s="68"/>
      <c r="BA67" s="68"/>
      <c r="BB67" s="68"/>
      <c r="BC67" s="22"/>
    </row>
    <row r="68" spans="1:55" x14ac:dyDescent="0.3">
      <c r="A68" s="22" t="s">
        <v>248</v>
      </c>
      <c r="B68" s="26" t="s">
        <v>249</v>
      </c>
      <c r="C68" s="17" t="str">
        <f>INDEX(Monitoring_eng!$A$1:$AT$74,MATCH($A68,Monitoring_eng!$A:$A,0),MATCH(C$1,Monitoring_eng!$1:$1,0))</f>
        <v>yes</v>
      </c>
      <c r="D68" s="17" t="str">
        <f>INDEX(Monitoring_eng!$A$1:$AT$74,MATCH($A68,Monitoring_eng!$A:$A,0),MATCH(D$1,Monitoring_eng!$1:$1,0))</f>
        <v>yes</v>
      </c>
      <c r="E68" s="17" t="str">
        <f>INDEX(Monitoring_eng!$A$1:$AT$74,MATCH($A68,Monitoring_eng!$A:$A,0),MATCH(E$1,Monitoring_eng!$1:$1,0))</f>
        <v>yes</v>
      </c>
      <c r="F68" s="17" t="str">
        <f>INDEX(Monitoring_eng!$A$1:$AT$74,MATCH($A68,Monitoring_eng!$A:$A,0),MATCH(F$1,Monitoring_eng!$1:$1,0))</f>
        <v>yes</v>
      </c>
      <c r="G68" s="17" t="str">
        <f>INDEX(Monitoring_eng!$A$1:$AT$74,MATCH($A68,Monitoring_eng!$A:$A,0),MATCH(G$1,Monitoring_eng!$1:$1,0))</f>
        <v>yes</v>
      </c>
      <c r="H68" s="17" t="str">
        <f>INDEX(Monitoring_eng!$A$1:$AT$74,MATCH($A68,Monitoring_eng!$A:$A,0),MATCH(H$1,Monitoring_eng!$1:$1,0))</f>
        <v>yes</v>
      </c>
      <c r="I68" s="17" t="str">
        <f>INDEX(Monitoring_eng!$A$1:$AT$74,MATCH($A68,Monitoring_eng!$A:$A,0),MATCH(I$1,Monitoring_eng!$1:$1,0))</f>
        <v>yes</v>
      </c>
      <c r="J68" s="17" t="str">
        <f>INDEX(Monitoring_eng!$A$1:$AT$74,MATCH($A68,Monitoring_eng!$A:$A,0),MATCH(J$1,Monitoring_eng!$1:$1,0))</f>
        <v>yes</v>
      </c>
      <c r="K68" s="17" t="str">
        <f>INDEX(Monitoring_eng!$A$1:$AT$74,MATCH($A68,Monitoring_eng!$A:$A,0),MATCH(K$1,Monitoring_eng!$1:$1,0))</f>
        <v>yes</v>
      </c>
      <c r="L68" s="17" t="str">
        <f>INDEX(Monitoring_eng!$A$1:$AT$74,MATCH($A68,Monitoring_eng!$A:$A,0),MATCH(L$1,Monitoring_eng!$1:$1,0))</f>
        <v>yes</v>
      </c>
      <c r="M68" s="17" t="str">
        <f>INDEX(Monitoring_eng!$A$1:$AT$74,MATCH($A68,Monitoring_eng!$A:$A,0),MATCH(M$1,Monitoring_eng!$1:$1,0))</f>
        <v>yes</v>
      </c>
      <c r="N68" s="17" t="str">
        <f>INDEX(Monitoring_eng!$A$1:$AT$74,MATCH($A68,Monitoring_eng!$A:$A,0),MATCH(N$1,Monitoring_eng!$1:$1,0))</f>
        <v>partially</v>
      </c>
      <c r="O68" s="17" t="str">
        <f>INDEX(Monitoring_eng!$A$1:$AT$74,MATCH($A68,Monitoring_eng!$A:$A,0),MATCH(O$1,Monitoring_eng!$1:$1,0))</f>
        <v>no</v>
      </c>
      <c r="P68" s="17" t="str">
        <f>INDEX(Monitoring_eng!$A$1:$AT$74,MATCH($A68,Monitoring_eng!$A:$A,0),MATCH(P$1,Monitoring_eng!$1:$1,0))</f>
        <v>yes</v>
      </c>
      <c r="Q68" s="17" t="str">
        <f>INDEX(Monitoring_eng!$A$1:$AT$74,MATCH($A68,Monitoring_eng!$A:$A,0),MATCH(Q$1,Monitoring_eng!$1:$1,0))</f>
        <v>yes</v>
      </c>
      <c r="R68" s="17" t="str">
        <f>INDEX(Monitoring_eng!$A$1:$AT$74,MATCH($A68,Monitoring_eng!$A:$A,0),MATCH(R$1,Monitoring_eng!$1:$1,0))</f>
        <v>yes</v>
      </c>
      <c r="S68" s="17" t="str">
        <f>INDEX(Monitoring_eng!$A$1:$AT$74,MATCH($A68,Monitoring_eng!$A:$A,0),MATCH(S$1,Monitoring_eng!$1:$1,0))</f>
        <v>yes</v>
      </c>
      <c r="T68" s="17" t="str">
        <f>INDEX(Monitoring_eng!$A$1:$AT$74,MATCH($A68,Monitoring_eng!$A:$A,0),MATCH(T$1,Monitoring_eng!$1:$1,0))</f>
        <v>yes</v>
      </c>
      <c r="U68" s="17" t="str">
        <f>INDEX(Monitoring_eng!$A$1:$AT$74,MATCH($A68,Monitoring_eng!$A:$A,0),MATCH(U$1,Monitoring_eng!$1:$1,0))</f>
        <v>yes</v>
      </c>
      <c r="V68" s="17" t="str">
        <f>INDEX(Monitoring_eng!$A$1:$AT$74,MATCH($A68,Monitoring_eng!$A:$A,0),MATCH(V$1,Monitoring_eng!$1:$1,0))</f>
        <v>yes</v>
      </c>
      <c r="W68" s="17" t="str">
        <f>INDEX(Monitoring_eng!$A$1:$AT$74,MATCH($A68,Monitoring_eng!$A:$A,0),MATCH(W$1,Monitoring_eng!$1:$1,0))</f>
        <v>yes</v>
      </c>
      <c r="X68" s="17" t="str">
        <f>INDEX(Monitoring_eng!$A$1:$AT$74,MATCH($A68,Monitoring_eng!$A:$A,0),MATCH(X$1,Monitoring_eng!$1:$1,0))</f>
        <v>yes</v>
      </c>
      <c r="Y68" s="22" t="s">
        <v>49</v>
      </c>
      <c r="Z68" s="22">
        <f t="shared" si="12"/>
        <v>20</v>
      </c>
      <c r="AA68" s="22" t="s">
        <v>48</v>
      </c>
      <c r="AB68" s="22">
        <f t="shared" si="13"/>
        <v>1</v>
      </c>
      <c r="AC68" s="22" t="s">
        <v>95</v>
      </c>
      <c r="AD68" s="22">
        <f t="shared" si="14"/>
        <v>1</v>
      </c>
      <c r="AE68" s="22" t="s">
        <v>385</v>
      </c>
      <c r="AF68" s="22">
        <f t="shared" si="15"/>
        <v>0</v>
      </c>
      <c r="AG68" s="22">
        <f t="shared" si="16"/>
        <v>22</v>
      </c>
      <c r="AH68" s="22">
        <f t="shared" si="17"/>
        <v>22</v>
      </c>
      <c r="AI68" s="22" t="str">
        <f t="shared" si="18"/>
        <v>yes</v>
      </c>
      <c r="AJ68" s="22" t="str">
        <f t="shared" si="19"/>
        <v>no</v>
      </c>
      <c r="AK68" s="22">
        <f t="shared" si="20"/>
        <v>20</v>
      </c>
      <c r="AL68" s="22">
        <f t="shared" si="21"/>
        <v>1</v>
      </c>
      <c r="AM68" s="67">
        <f t="shared" si="22"/>
        <v>0.90909090909090906</v>
      </c>
      <c r="AN68" s="67">
        <f t="shared" si="23"/>
        <v>4.5454545454545456E-2</v>
      </c>
      <c r="AO68" s="62">
        <f>COUNTIFS($C68:$X68,$AI68,Results!$T$78:$AO$78,AO$1)/((COUNTIF(Results!$T$78:$AO$78,AO$1)-COUNTIFS($C68:$X68,"N/A",Results!$T$78:$AO$78,AO$1)))</f>
        <v>0.875</v>
      </c>
      <c r="AP68" s="62">
        <f>COUNTIFS($C68:$X68,$AI68,Results!$T$78:$AO$78,AP$1)/((COUNTIF(Results!$T$78:$AO$78,AP$1)-COUNTIFS($C68:$X68,"N/A",Results!$T$78:$AO$78,AP$1)))</f>
        <v>1</v>
      </c>
      <c r="AQ68" s="62">
        <f>COUNTIFS($C68:$X68,$AI68,Results!$T$78:$AO$78,AQ$1)/((COUNTIF(Results!$T$78:$AO$78,AQ$1)-COUNTIFS($C68:$X68,"N/A",Results!$T$78:$AO$78,AQ$1)))</f>
        <v>1</v>
      </c>
      <c r="AR68" s="62">
        <f>COUNTIFS($C68:$X68,$AI68,Results!$T$78:$AO$78,AR$1)/((COUNTIF(Results!$T$78:$AO$78,AR$1)-COUNTIFS($C68:$X68,"N/A",Results!$T$78:$AO$78,AR$1)))</f>
        <v>0.66666666666666663</v>
      </c>
      <c r="AS68" s="62">
        <f>COUNTIFS($C68:$X68,$AI68,Results!$T$78:$AO$78,AS$1)/((COUNTIF(Results!$T$78:$AO$78,AS$1)-COUNTIFS($C68:$X68,"N/A",Results!$T$78:$AO$78,AS$1)))</f>
        <v>1</v>
      </c>
      <c r="AT68" s="62">
        <f>COUNTIFS($C68:$X68,$AI68,Results!$T$80:$AO$80,AT$1)/((COUNTIF(Results!$T$80:$AO$80,AT$1)-COUNTIFS($C68:$X68,"N/A",Results!$T$80:$AO$80,AT$1)))</f>
        <v>0.75</v>
      </c>
      <c r="AU68" s="62">
        <f>COUNTIFS($C68:$X68,$AI68,Results!$T$80:$AO$80,AU$1)/((COUNTIF(Results!$T$80:$AO$80,AU$1)-COUNTIFS($C68:$X68,"N/A",Results!$T$80:$AO$80,AU$1)))</f>
        <v>0.88888888888888884</v>
      </c>
      <c r="AV68" s="62">
        <f>COUNTIFS($C68:$X68,$AI68,Results!$T$80:$AO$80,AV$1)/((COUNTIF(Results!$T$80:$AO$80,AV$1)-COUNTIFS($C68:$X68,"N/A",Results!$T$80:$AO$80,AV$1)))</f>
        <v>1</v>
      </c>
      <c r="AW68" s="68"/>
      <c r="AX68" s="68"/>
      <c r="AY68" s="68"/>
      <c r="AZ68" s="68"/>
      <c r="BA68" s="68"/>
      <c r="BB68" s="68"/>
      <c r="BC68" s="22"/>
    </row>
    <row r="69" spans="1:55" x14ac:dyDescent="0.3">
      <c r="A69" s="22"/>
      <c r="B69" s="22"/>
      <c r="C69" s="17"/>
      <c r="D69" s="17"/>
      <c r="E69" s="17"/>
      <c r="F69" s="17"/>
      <c r="G69" s="17"/>
      <c r="H69" s="17"/>
      <c r="I69" s="17"/>
      <c r="J69" s="17"/>
      <c r="K69" s="17"/>
      <c r="L69" s="17"/>
      <c r="M69" s="17"/>
      <c r="N69" s="17"/>
      <c r="O69" s="17"/>
      <c r="P69" s="17"/>
      <c r="Q69" s="17"/>
      <c r="R69" s="17"/>
      <c r="S69" s="17"/>
      <c r="T69" s="17"/>
      <c r="U69" s="17"/>
      <c r="V69" s="17"/>
      <c r="W69" s="17"/>
      <c r="X69" s="17"/>
      <c r="Y69" s="22"/>
      <c r="Z69" s="22"/>
      <c r="AA69" s="22"/>
      <c r="AB69" s="22"/>
      <c r="AC69" s="22"/>
      <c r="AD69" s="22"/>
      <c r="AE69" s="22"/>
      <c r="AF69" s="22"/>
      <c r="AG69" s="22"/>
      <c r="AH69" s="22"/>
      <c r="AI69" s="22"/>
      <c r="AJ69" s="22"/>
      <c r="AK69" s="22"/>
      <c r="AL69" s="22"/>
      <c r="AM69" s="68"/>
      <c r="AN69" s="68"/>
      <c r="AO69" s="68"/>
      <c r="AP69" s="68"/>
      <c r="AQ69" s="68"/>
      <c r="AR69" s="68"/>
      <c r="AS69" s="68"/>
      <c r="AT69" s="68"/>
      <c r="AU69" s="68"/>
      <c r="AV69" s="68"/>
      <c r="AW69" s="68"/>
      <c r="AX69" s="68"/>
      <c r="AY69" s="68"/>
      <c r="AZ69" s="68"/>
      <c r="BA69" s="68"/>
      <c r="BB69" s="68"/>
      <c r="BC69" s="22"/>
    </row>
    <row r="70" spans="1:55" x14ac:dyDescent="0.3">
      <c r="A70" s="22"/>
      <c r="B70" s="22"/>
      <c r="C70" s="17"/>
      <c r="D70" s="17"/>
      <c r="E70" s="15"/>
      <c r="F70" s="15"/>
      <c r="G70" s="15"/>
      <c r="H70" s="15"/>
      <c r="I70" s="15"/>
      <c r="J70" s="15"/>
      <c r="K70" s="15"/>
      <c r="L70" s="15"/>
      <c r="M70" s="15"/>
      <c r="N70" s="15"/>
      <c r="O70" s="15"/>
      <c r="P70" s="15"/>
      <c r="Q70" s="15"/>
      <c r="R70" s="15"/>
      <c r="S70" s="15"/>
      <c r="T70" s="15"/>
      <c r="U70" s="15"/>
      <c r="V70" s="15"/>
      <c r="W70" s="15"/>
      <c r="X70" s="15"/>
      <c r="Y70" s="22"/>
      <c r="Z70" s="22"/>
      <c r="AA70" s="22"/>
      <c r="AB70" s="22"/>
      <c r="AC70" s="22"/>
      <c r="AD70" s="22"/>
      <c r="AE70" s="22"/>
      <c r="AF70" s="22"/>
      <c r="AG70" s="22"/>
      <c r="AH70" s="22"/>
      <c r="AI70" s="22"/>
      <c r="AJ70" s="22"/>
      <c r="AK70" s="22"/>
      <c r="AL70" s="22"/>
      <c r="AM70" s="45"/>
      <c r="AN70" s="39" t="s">
        <v>644</v>
      </c>
      <c r="AO70" s="39" t="s">
        <v>472</v>
      </c>
      <c r="AP70" s="39" t="s">
        <v>473</v>
      </c>
      <c r="AQ70" s="39" t="s">
        <v>476</v>
      </c>
      <c r="AR70" s="39" t="s">
        <v>475</v>
      </c>
      <c r="AS70" s="39" t="s">
        <v>474</v>
      </c>
      <c r="AT70" s="39" t="s">
        <v>630</v>
      </c>
      <c r="AU70" s="39" t="s">
        <v>631</v>
      </c>
      <c r="AV70" s="39" t="s">
        <v>632</v>
      </c>
      <c r="AW70" s="68"/>
      <c r="AX70" s="68"/>
      <c r="AY70" s="68"/>
      <c r="AZ70" s="68"/>
      <c r="BA70" s="68"/>
      <c r="BB70" s="68"/>
      <c r="BC70" s="68"/>
    </row>
    <row r="71" spans="1:55" x14ac:dyDescent="0.3">
      <c r="A71" s="22"/>
      <c r="B71" s="22"/>
      <c r="C71" s="18"/>
      <c r="D71" s="18"/>
      <c r="E71" s="18"/>
      <c r="F71" s="18"/>
      <c r="G71" s="18"/>
      <c r="H71" s="18"/>
      <c r="I71" s="18"/>
      <c r="J71" s="18"/>
      <c r="K71" s="18"/>
      <c r="L71" s="18"/>
      <c r="M71" s="18"/>
      <c r="N71" s="18"/>
      <c r="O71" s="18"/>
      <c r="P71" s="18"/>
      <c r="Q71" s="18"/>
      <c r="R71" s="18"/>
      <c r="S71" s="18"/>
      <c r="T71" s="18"/>
      <c r="U71" s="18"/>
      <c r="V71" s="18"/>
      <c r="W71" s="18"/>
      <c r="X71" s="18"/>
      <c r="Y71" s="22"/>
      <c r="Z71" s="22"/>
      <c r="AA71" s="22"/>
      <c r="AB71" s="22"/>
      <c r="AC71" s="22"/>
      <c r="AD71" s="22"/>
      <c r="AE71" s="22"/>
      <c r="AF71" s="22"/>
      <c r="AG71" s="22"/>
      <c r="AH71" s="22"/>
      <c r="AI71" s="22"/>
      <c r="AJ71" s="22"/>
      <c r="AK71" s="22"/>
      <c r="AL71" s="22"/>
      <c r="AM71" s="39" t="s">
        <v>645</v>
      </c>
      <c r="AN71" s="70">
        <f>AVERAGE(Categories!C3:C24)</f>
        <v>0.62886363636363629</v>
      </c>
      <c r="AO71" s="47">
        <f>AVERAGEIF(Results!$T$78:$AO$78,AO$1,Results!$T$74:$AO$74)</f>
        <v>0.60250000000000004</v>
      </c>
      <c r="AP71" s="47">
        <f>AVERAGEIF(Results!$T$78:$AO$78,AP$1,Results!$T$74:$AO$74)</f>
        <v>0.66</v>
      </c>
      <c r="AQ71" s="47">
        <f>AVERAGEIF(Results!$T$78:$AO$78,AQ$1,Results!$T$74:$AO$74)</f>
        <v>0.61</v>
      </c>
      <c r="AR71" s="47">
        <f>AVERAGEIF(Results!$T$78:$AO$78,AR$1,Results!$T$74:$AO$74)</f>
        <v>0.62333333333333341</v>
      </c>
      <c r="AS71" s="47">
        <f>AVERAGEIF(Results!$T$78:$AO$78,AS$1,Results!$T$74:$AO$74)</f>
        <v>0.62749999999999995</v>
      </c>
      <c r="AT71" s="47">
        <f>AVERAGEIF(Results!$T$81:$AO$81,AT$1,Results!$T$74:$AO$74)</f>
        <v>0.61250000000000004</v>
      </c>
      <c r="AU71" s="47">
        <f>AVERAGEIF(Results!$T$81:$AO$81,AU$1,Results!$T$74:$AO$74)</f>
        <v>0.60111111111111115</v>
      </c>
      <c r="AV71" s="47">
        <f>AVERAGEIF(Results!$T$81:$AO$81,AV$1,Results!$T$74:$AO$74)</f>
        <v>0.66388888888888897</v>
      </c>
      <c r="AW71" s="68"/>
      <c r="AX71" s="68"/>
      <c r="AY71" s="68"/>
      <c r="AZ71" s="68"/>
      <c r="BA71" s="68"/>
      <c r="BB71" s="68"/>
      <c r="BC71" s="68"/>
    </row>
    <row r="72" spans="1:55" x14ac:dyDescent="0.3">
      <c r="A72" s="22"/>
      <c r="B72" s="22"/>
      <c r="C72" s="18"/>
      <c r="D72" s="18"/>
      <c r="E72" s="18"/>
      <c r="F72" s="18"/>
      <c r="G72" s="18"/>
      <c r="H72" s="18"/>
      <c r="I72" s="18"/>
      <c r="J72" s="18"/>
      <c r="K72" s="18"/>
      <c r="L72" s="18"/>
      <c r="M72" s="18"/>
      <c r="N72" s="18"/>
      <c r="O72" s="18"/>
      <c r="P72" s="18"/>
      <c r="Q72" s="18"/>
      <c r="R72" s="18"/>
      <c r="S72" s="18"/>
      <c r="T72" s="18"/>
      <c r="U72" s="18"/>
      <c r="V72" s="18"/>
      <c r="W72" s="18"/>
      <c r="X72" s="18"/>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row>
    <row r="73" spans="1:55" x14ac:dyDescent="0.3">
      <c r="A73" s="22"/>
      <c r="B73" s="22"/>
      <c r="C73" s="18"/>
      <c r="D73" s="18"/>
      <c r="E73" s="18"/>
      <c r="F73" s="18"/>
      <c r="G73" s="18"/>
      <c r="H73" s="18"/>
      <c r="I73" s="18"/>
      <c r="J73" s="18"/>
      <c r="K73" s="18"/>
      <c r="L73" s="18"/>
      <c r="M73" s="18"/>
      <c r="N73" s="18"/>
      <c r="O73" s="18"/>
      <c r="P73" s="18"/>
      <c r="Q73" s="18"/>
      <c r="R73" s="18"/>
      <c r="S73" s="18"/>
      <c r="T73" s="18"/>
      <c r="U73" s="18"/>
      <c r="V73" s="18"/>
      <c r="W73" s="18"/>
      <c r="X73" s="18"/>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row>
    <row r="74" spans="1:55" x14ac:dyDescent="0.3">
      <c r="A74" s="22"/>
      <c r="B74" s="22"/>
      <c r="C74" s="18"/>
      <c r="D74" s="18"/>
      <c r="E74" s="18"/>
      <c r="F74" s="18"/>
      <c r="G74" s="18"/>
      <c r="H74" s="18"/>
      <c r="I74" s="18"/>
      <c r="J74" s="18"/>
      <c r="K74" s="18"/>
      <c r="L74" s="18"/>
      <c r="M74" s="18"/>
      <c r="N74" s="18"/>
      <c r="O74" s="18"/>
      <c r="P74" s="18"/>
      <c r="Q74" s="18"/>
      <c r="R74" s="18"/>
      <c r="S74" s="18"/>
      <c r="T74" s="18"/>
      <c r="U74" s="18"/>
      <c r="V74" s="18"/>
      <c r="W74" s="18"/>
      <c r="X74" s="18"/>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row>
    <row r="75" spans="1:55" x14ac:dyDescent="0.3">
      <c r="A75" s="22"/>
      <c r="B75" s="22"/>
      <c r="C75" s="18"/>
      <c r="D75" s="18"/>
      <c r="E75" s="18"/>
      <c r="F75" s="18"/>
      <c r="G75" s="18"/>
      <c r="H75" s="18"/>
      <c r="I75" s="18"/>
      <c r="J75" s="18"/>
      <c r="K75" s="18"/>
      <c r="L75" s="18"/>
      <c r="M75" s="18"/>
      <c r="N75" s="18"/>
      <c r="O75" s="18"/>
      <c r="P75" s="18"/>
      <c r="Q75" s="18"/>
      <c r="R75" s="18"/>
      <c r="S75" s="18"/>
      <c r="T75" s="18"/>
      <c r="U75" s="18"/>
      <c r="V75" s="18"/>
      <c r="W75" s="18"/>
      <c r="X75" s="18"/>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row>
    <row r="76" spans="1:55" x14ac:dyDescent="0.3">
      <c r="A76" s="22"/>
      <c r="B76" s="22"/>
      <c r="C76" s="18"/>
      <c r="D76" s="18"/>
      <c r="E76" s="18"/>
      <c r="F76" s="18"/>
      <c r="G76" s="18"/>
      <c r="H76" s="18"/>
      <c r="I76" s="18"/>
      <c r="J76" s="18"/>
      <c r="K76" s="18"/>
      <c r="L76" s="18"/>
      <c r="M76" s="18"/>
      <c r="N76" s="18"/>
      <c r="O76" s="18"/>
      <c r="P76" s="18"/>
      <c r="Q76" s="18"/>
      <c r="R76" s="18"/>
      <c r="S76" s="18"/>
      <c r="T76" s="18"/>
      <c r="U76" s="18"/>
      <c r="V76" s="18"/>
      <c r="W76" s="18"/>
      <c r="X76" s="18"/>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row>
    <row r="77" spans="1:55" x14ac:dyDescent="0.3">
      <c r="A77" s="22"/>
      <c r="B77" s="22"/>
      <c r="C77" s="18"/>
      <c r="D77" s="18"/>
      <c r="E77" s="18"/>
      <c r="F77" s="18"/>
      <c r="G77" s="18"/>
      <c r="H77" s="18"/>
      <c r="I77" s="18"/>
      <c r="J77" s="18"/>
      <c r="K77" s="18"/>
      <c r="L77" s="18"/>
      <c r="M77" s="18"/>
      <c r="N77" s="18"/>
      <c r="O77" s="18"/>
      <c r="P77" s="18"/>
      <c r="Q77" s="18"/>
      <c r="R77" s="18"/>
      <c r="S77" s="18"/>
      <c r="T77" s="18"/>
      <c r="U77" s="18"/>
      <c r="V77" s="18"/>
      <c r="W77" s="18"/>
      <c r="X77" s="18"/>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row>
    <row r="78" spans="1:55" x14ac:dyDescent="0.3">
      <c r="A78" s="22"/>
      <c r="B78" s="22"/>
      <c r="C78" s="18"/>
      <c r="D78" s="18"/>
      <c r="E78" s="18"/>
      <c r="F78" s="18"/>
      <c r="G78" s="18"/>
      <c r="H78" s="18"/>
      <c r="I78" s="18"/>
      <c r="J78" s="18"/>
      <c r="K78" s="18"/>
      <c r="L78" s="18"/>
      <c r="M78" s="18"/>
      <c r="N78" s="18"/>
      <c r="O78" s="18"/>
      <c r="P78" s="18"/>
      <c r="Q78" s="18"/>
      <c r="R78" s="18"/>
      <c r="S78" s="18"/>
      <c r="T78" s="18"/>
      <c r="U78" s="18"/>
      <c r="V78" s="18"/>
      <c r="W78" s="18"/>
      <c r="X78" s="18"/>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row>
    <row r="79" spans="1:55" x14ac:dyDescent="0.3">
      <c r="A79" s="22"/>
      <c r="B79" s="22"/>
      <c r="C79" s="18"/>
      <c r="D79" s="18"/>
      <c r="E79" s="18"/>
      <c r="F79" s="18"/>
      <c r="G79" s="18"/>
      <c r="H79" s="18"/>
      <c r="I79" s="18"/>
      <c r="J79" s="18"/>
      <c r="K79" s="18"/>
      <c r="L79" s="18"/>
      <c r="M79" s="18"/>
      <c r="N79" s="18"/>
      <c r="O79" s="18"/>
      <c r="P79" s="18"/>
      <c r="Q79" s="18"/>
      <c r="R79" s="18"/>
      <c r="S79" s="18"/>
      <c r="T79" s="18"/>
      <c r="U79" s="18"/>
      <c r="V79" s="18"/>
      <c r="W79" s="18"/>
      <c r="X79" s="18"/>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row>
    <row r="80" spans="1:55" x14ac:dyDescent="0.3">
      <c r="A80" s="22"/>
      <c r="B80" s="22"/>
      <c r="C80" s="18"/>
      <c r="D80" s="18"/>
      <c r="E80" s="18"/>
      <c r="F80" s="18"/>
      <c r="G80" s="18"/>
      <c r="H80" s="18"/>
      <c r="I80" s="18"/>
      <c r="J80" s="18"/>
      <c r="K80" s="18"/>
      <c r="L80" s="18"/>
      <c r="M80" s="18"/>
      <c r="N80" s="18"/>
      <c r="O80" s="18"/>
      <c r="P80" s="18"/>
      <c r="Q80" s="18"/>
      <c r="R80" s="18"/>
      <c r="S80" s="18"/>
      <c r="T80" s="18"/>
      <c r="U80" s="18"/>
      <c r="V80" s="18"/>
      <c r="W80" s="18"/>
      <c r="X80" s="18"/>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row>
    <row r="81" spans="1:55" x14ac:dyDescent="0.3">
      <c r="A81" s="22"/>
      <c r="B81" s="22"/>
      <c r="C81" s="18"/>
      <c r="D81" s="18"/>
      <c r="E81" s="18"/>
      <c r="F81" s="18"/>
      <c r="G81" s="18"/>
      <c r="H81" s="18"/>
      <c r="I81" s="18"/>
      <c r="J81" s="18"/>
      <c r="K81" s="18"/>
      <c r="L81" s="18"/>
      <c r="M81" s="18"/>
      <c r="N81" s="18"/>
      <c r="O81" s="18"/>
      <c r="P81" s="18"/>
      <c r="Q81" s="18"/>
      <c r="R81" s="18"/>
      <c r="S81" s="18"/>
      <c r="T81" s="18"/>
      <c r="U81" s="18"/>
      <c r="V81" s="18"/>
      <c r="W81" s="18"/>
      <c r="X81" s="18"/>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row>
  </sheetData>
  <conditionalFormatting sqref="AG2:AG68">
    <cfRule type="cellIs" dxfId="0" priority="1" operator="lessThan">
      <formula>22</formula>
    </cfRule>
  </conditionalFormatting>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7"/>
  <sheetViews>
    <sheetView tabSelected="1" workbookViewId="0">
      <pane xSplit="6" ySplit="1" topLeftCell="G2" activePane="bottomRight" state="frozen"/>
      <selection pane="topRight" activeCell="G1" sqref="G1"/>
      <selection pane="bottomLeft" activeCell="A3" sqref="A3"/>
      <selection pane="bottomRight" activeCell="M2" sqref="M2"/>
    </sheetView>
  </sheetViews>
  <sheetFormatPr defaultRowHeight="14.4" x14ac:dyDescent="0.3"/>
  <cols>
    <col min="7" max="7" width="13.21875" bestFit="1" customWidth="1"/>
    <col min="8" max="8" width="14.33203125" bestFit="1" customWidth="1"/>
    <col min="9" max="9" width="13.21875" bestFit="1" customWidth="1"/>
    <col min="10" max="10" width="14.33203125" bestFit="1" customWidth="1"/>
    <col min="11" max="11" width="13.21875" bestFit="1" customWidth="1"/>
    <col min="12" max="12" width="14.33203125" bestFit="1" customWidth="1"/>
    <col min="13" max="13" width="18.21875" bestFit="1" customWidth="1"/>
    <col min="14" max="14" width="19.44140625" bestFit="1" customWidth="1"/>
    <col min="15" max="15" width="18.21875" bestFit="1" customWidth="1"/>
    <col min="16" max="16" width="19.44140625" bestFit="1" customWidth="1"/>
  </cols>
  <sheetData>
    <row r="1" spans="1:23" x14ac:dyDescent="0.3">
      <c r="A1" s="248" t="s">
        <v>1538</v>
      </c>
      <c r="B1" s="249" t="s">
        <v>0</v>
      </c>
      <c r="C1" s="250" t="s">
        <v>1</v>
      </c>
      <c r="D1" s="248" t="s">
        <v>1538</v>
      </c>
      <c r="E1" s="249" t="s">
        <v>0</v>
      </c>
      <c r="F1" s="250" t="s">
        <v>1</v>
      </c>
      <c r="G1" s="251" t="s">
        <v>1680</v>
      </c>
      <c r="H1" s="251" t="s">
        <v>1681</v>
      </c>
      <c r="I1" s="251" t="s">
        <v>1539</v>
      </c>
      <c r="J1" s="251" t="s">
        <v>1540</v>
      </c>
      <c r="K1" s="251" t="s">
        <v>1541</v>
      </c>
      <c r="L1" s="251" t="s">
        <v>1542</v>
      </c>
      <c r="M1" s="251" t="s">
        <v>1682</v>
      </c>
      <c r="N1" s="251" t="s">
        <v>1683</v>
      </c>
      <c r="O1" s="251" t="s">
        <v>1543</v>
      </c>
      <c r="P1" s="251" t="s">
        <v>1544</v>
      </c>
      <c r="Q1" s="35"/>
      <c r="R1" s="35"/>
      <c r="S1" s="35"/>
      <c r="T1" s="35"/>
      <c r="U1" s="35"/>
      <c r="V1" s="35"/>
      <c r="W1" s="35"/>
    </row>
    <row r="2" spans="1:23" x14ac:dyDescent="0.3">
      <c r="A2" s="252" t="s">
        <v>1588</v>
      </c>
      <c r="B2" s="253" t="s">
        <v>56</v>
      </c>
      <c r="C2" s="255" t="s">
        <v>57</v>
      </c>
      <c r="D2" s="252" t="s">
        <v>1616</v>
      </c>
      <c r="E2" s="253" t="s">
        <v>56</v>
      </c>
      <c r="F2" s="255" t="s">
        <v>57</v>
      </c>
      <c r="G2" s="259">
        <f>VLOOKUP($E2,Analysis!$A:$AN,39,FALSE)</f>
        <v>0.90909090909090906</v>
      </c>
      <c r="H2" s="259">
        <f>VLOOKUP($E2,Analysis!$A:$AN,40,FALSE)</f>
        <v>9.0909090909090912E-2</v>
      </c>
      <c r="I2" s="254">
        <v>0.59090909090909094</v>
      </c>
      <c r="J2" s="254">
        <v>0.40909090909090912</v>
      </c>
      <c r="K2" s="254">
        <v>0.86363636363636365</v>
      </c>
      <c r="L2" s="254">
        <v>0.13636363636363635</v>
      </c>
      <c r="M2" s="254">
        <f t="shared" ref="M2:M33" si="0">G2-I2</f>
        <v>0.31818181818181812</v>
      </c>
      <c r="N2" s="254">
        <f t="shared" ref="N2:N33" si="1">H2-J2</f>
        <v>-0.31818181818181823</v>
      </c>
      <c r="O2" s="254">
        <v>-0.27272727272727271</v>
      </c>
      <c r="P2" s="254">
        <v>0.27272727272727276</v>
      </c>
      <c r="Q2" s="68"/>
      <c r="R2" s="68"/>
      <c r="S2" s="68"/>
      <c r="T2" s="68"/>
      <c r="U2" s="68"/>
      <c r="V2" s="68"/>
      <c r="W2" s="22"/>
    </row>
    <row r="3" spans="1:23" x14ac:dyDescent="0.3">
      <c r="A3" s="252" t="s">
        <v>1585</v>
      </c>
      <c r="B3" s="253" t="s">
        <v>58</v>
      </c>
      <c r="C3" s="255" t="s">
        <v>59</v>
      </c>
      <c r="D3" s="252" t="s">
        <v>1617</v>
      </c>
      <c r="E3" s="253" t="s">
        <v>58</v>
      </c>
      <c r="F3" s="255" t="s">
        <v>59</v>
      </c>
      <c r="G3" s="259">
        <f>VLOOKUP($E3,Analysis!$A:$AN,39,FALSE)</f>
        <v>0.86363636363636365</v>
      </c>
      <c r="H3" s="259">
        <f>VLOOKUP($E3,Analysis!$A:$AN,40,FALSE)</f>
        <v>0.13636363636363635</v>
      </c>
      <c r="I3" s="254">
        <v>0.59090909090909094</v>
      </c>
      <c r="J3" s="254">
        <v>0.40909090909090912</v>
      </c>
      <c r="K3" s="254">
        <v>0.72727272727272729</v>
      </c>
      <c r="L3" s="254">
        <v>0.27272727272727271</v>
      </c>
      <c r="M3" s="254">
        <f t="shared" si="0"/>
        <v>0.27272727272727271</v>
      </c>
      <c r="N3" s="254">
        <f t="shared" si="1"/>
        <v>-0.27272727272727276</v>
      </c>
      <c r="O3" s="254">
        <v>-0.13636363636363635</v>
      </c>
      <c r="P3" s="254">
        <v>0.13636363636363641</v>
      </c>
      <c r="Q3" s="68"/>
      <c r="R3" s="68"/>
      <c r="S3" s="68"/>
      <c r="T3" s="68"/>
      <c r="U3" s="68"/>
      <c r="V3" s="68"/>
      <c r="W3" s="22"/>
    </row>
    <row r="4" spans="1:23" x14ac:dyDescent="0.3">
      <c r="A4" s="252" t="s">
        <v>1590</v>
      </c>
      <c r="B4" s="253" t="s">
        <v>224</v>
      </c>
      <c r="C4" s="29" t="s">
        <v>225</v>
      </c>
      <c r="D4" s="252" t="s">
        <v>1671</v>
      </c>
      <c r="E4" s="253" t="s">
        <v>224</v>
      </c>
      <c r="F4" s="29" t="s">
        <v>225</v>
      </c>
      <c r="G4" s="259">
        <f>VLOOKUP($E4,Analysis!$A:$AN,39,FALSE)</f>
        <v>0.77272727272727271</v>
      </c>
      <c r="H4" s="259">
        <f>VLOOKUP($E4,Analysis!$A:$AN,40,FALSE)</f>
        <v>0.22727272727272727</v>
      </c>
      <c r="I4" s="254">
        <v>0.54545454545454541</v>
      </c>
      <c r="J4" s="254">
        <v>0.45454545454545453</v>
      </c>
      <c r="K4" s="254">
        <v>0.31818181818181818</v>
      </c>
      <c r="L4" s="254">
        <v>0.68181818181818177</v>
      </c>
      <c r="M4" s="254">
        <f t="shared" si="0"/>
        <v>0.22727272727272729</v>
      </c>
      <c r="N4" s="254">
        <f t="shared" si="1"/>
        <v>-0.22727272727272727</v>
      </c>
      <c r="O4" s="254">
        <v>0.22727272727272724</v>
      </c>
      <c r="P4" s="254">
        <v>-0.22727272727272724</v>
      </c>
      <c r="Q4" s="68"/>
      <c r="R4" s="68"/>
      <c r="S4" s="68"/>
      <c r="T4" s="68"/>
      <c r="U4" s="68"/>
      <c r="V4" s="68"/>
      <c r="W4" s="22"/>
    </row>
    <row r="5" spans="1:23" x14ac:dyDescent="0.3">
      <c r="A5" s="252" t="s">
        <v>1592</v>
      </c>
      <c r="B5" s="253" t="s">
        <v>229</v>
      </c>
      <c r="C5" s="31" t="s">
        <v>230</v>
      </c>
      <c r="D5" s="252" t="s">
        <v>1673</v>
      </c>
      <c r="E5" s="253" t="s">
        <v>229</v>
      </c>
      <c r="F5" s="31" t="s">
        <v>230</v>
      </c>
      <c r="G5" s="259">
        <f>VLOOKUP($E5,Analysis!$A:$AN,39,FALSE)</f>
        <v>0.72727272727272729</v>
      </c>
      <c r="H5" s="259">
        <f>VLOOKUP($E5,Analysis!$A:$AN,40,FALSE)</f>
        <v>0.22727272727272727</v>
      </c>
      <c r="I5" s="254">
        <v>0.5</v>
      </c>
      <c r="J5" s="254">
        <v>0.45454545454545453</v>
      </c>
      <c r="K5" s="254">
        <v>0.22727272727272727</v>
      </c>
      <c r="L5" s="254">
        <v>0.77272727272727271</v>
      </c>
      <c r="M5" s="254">
        <f t="shared" si="0"/>
        <v>0.22727272727272729</v>
      </c>
      <c r="N5" s="254">
        <f t="shared" si="1"/>
        <v>-0.22727272727272727</v>
      </c>
      <c r="O5" s="254">
        <v>0.27272727272727271</v>
      </c>
      <c r="P5" s="254">
        <v>-0.31818181818181818</v>
      </c>
      <c r="Q5" s="68"/>
      <c r="R5" s="68"/>
      <c r="S5" s="68"/>
      <c r="T5" s="68"/>
      <c r="U5" s="68"/>
      <c r="V5" s="68"/>
      <c r="W5" s="22"/>
    </row>
    <row r="6" spans="1:23" x14ac:dyDescent="0.3">
      <c r="A6" s="252" t="s">
        <v>1580</v>
      </c>
      <c r="B6" s="253" t="s">
        <v>90</v>
      </c>
      <c r="C6" s="255" t="s">
        <v>91</v>
      </c>
      <c r="D6" s="252" t="s">
        <v>1626</v>
      </c>
      <c r="E6" s="253" t="s">
        <v>90</v>
      </c>
      <c r="F6" s="255" t="s">
        <v>91</v>
      </c>
      <c r="G6" s="259">
        <f>VLOOKUP($E6,Analysis!$A:$AN,39,FALSE)</f>
        <v>0.86363636363636365</v>
      </c>
      <c r="H6" s="259">
        <f>VLOOKUP($E6,Analysis!$A:$AN,40,FALSE)</f>
        <v>0.13636363636363635</v>
      </c>
      <c r="I6" s="254">
        <v>0.68181818181818177</v>
      </c>
      <c r="J6" s="254">
        <v>0.27272727272727271</v>
      </c>
      <c r="K6" s="254">
        <v>0.77272727272727271</v>
      </c>
      <c r="L6" s="254">
        <v>0.18181818181818182</v>
      </c>
      <c r="M6" s="254">
        <f t="shared" si="0"/>
        <v>0.18181818181818188</v>
      </c>
      <c r="N6" s="254">
        <f t="shared" si="1"/>
        <v>-0.13636363636363635</v>
      </c>
      <c r="O6" s="254">
        <v>-9.0909090909090939E-2</v>
      </c>
      <c r="P6" s="254">
        <v>9.0909090909090884E-2</v>
      </c>
      <c r="Q6" s="68"/>
      <c r="R6" s="68"/>
      <c r="S6" s="68"/>
      <c r="T6" s="68"/>
      <c r="U6" s="68"/>
      <c r="V6" s="68"/>
      <c r="W6" s="22"/>
    </row>
    <row r="7" spans="1:23" x14ac:dyDescent="0.3">
      <c r="A7" s="252" t="s">
        <v>1577</v>
      </c>
      <c r="B7" s="253" t="s">
        <v>98</v>
      </c>
      <c r="C7" s="255" t="s">
        <v>99</v>
      </c>
      <c r="D7" s="252" t="s">
        <v>1628</v>
      </c>
      <c r="E7" s="253" t="s">
        <v>98</v>
      </c>
      <c r="F7" s="255" t="s">
        <v>99</v>
      </c>
      <c r="G7" s="259">
        <f>VLOOKUP($E7,Analysis!$A:$AN,39,FALSE)</f>
        <v>0.90909090909090906</v>
      </c>
      <c r="H7" s="259">
        <f>VLOOKUP($E7,Analysis!$A:$AN,40,FALSE)</f>
        <v>9.0909090909090912E-2</v>
      </c>
      <c r="I7" s="254">
        <v>0.72727272727272729</v>
      </c>
      <c r="J7" s="254">
        <v>0.27272727272727271</v>
      </c>
      <c r="K7" s="254">
        <v>1</v>
      </c>
      <c r="L7" s="254">
        <v>0</v>
      </c>
      <c r="M7" s="254">
        <f t="shared" si="0"/>
        <v>0.18181818181818177</v>
      </c>
      <c r="N7" s="254">
        <f t="shared" si="1"/>
        <v>-0.1818181818181818</v>
      </c>
      <c r="O7" s="254">
        <v>-0.27272727272727271</v>
      </c>
      <c r="P7" s="254">
        <v>0.27272727272727271</v>
      </c>
      <c r="Q7" s="68"/>
      <c r="R7" s="68"/>
      <c r="S7" s="68"/>
      <c r="T7" s="68"/>
      <c r="U7" s="68"/>
      <c r="V7" s="68"/>
      <c r="W7" s="22"/>
    </row>
    <row r="8" spans="1:23" x14ac:dyDescent="0.3">
      <c r="A8" s="252" t="s">
        <v>1595</v>
      </c>
      <c r="B8" s="253" t="s">
        <v>62</v>
      </c>
      <c r="C8" s="255" t="s">
        <v>63</v>
      </c>
      <c r="D8" s="252" t="s">
        <v>1619</v>
      </c>
      <c r="E8" s="253" t="s">
        <v>62</v>
      </c>
      <c r="F8" s="255" t="s">
        <v>63</v>
      </c>
      <c r="G8" s="259">
        <f>VLOOKUP($E8,Analysis!$A:$AN,39,FALSE)</f>
        <v>0.63636363636363635</v>
      </c>
      <c r="H8" s="259">
        <f>VLOOKUP($E8,Analysis!$A:$AN,40,FALSE)</f>
        <v>0.36363636363636365</v>
      </c>
      <c r="I8" s="254">
        <v>0.5</v>
      </c>
      <c r="J8" s="254">
        <v>0.5</v>
      </c>
      <c r="K8" s="254">
        <v>0.40909090909090912</v>
      </c>
      <c r="L8" s="254">
        <v>0.59090909090909094</v>
      </c>
      <c r="M8" s="254">
        <f t="shared" si="0"/>
        <v>0.13636363636363635</v>
      </c>
      <c r="N8" s="254">
        <f t="shared" si="1"/>
        <v>-0.13636363636363635</v>
      </c>
      <c r="O8" s="254">
        <v>9.0909090909090884E-2</v>
      </c>
      <c r="P8" s="254">
        <v>-9.0909090909090939E-2</v>
      </c>
      <c r="Q8" s="68"/>
      <c r="R8" s="68"/>
      <c r="S8" s="68"/>
      <c r="T8" s="68"/>
      <c r="U8" s="68"/>
      <c r="V8" s="68"/>
      <c r="W8" s="22"/>
    </row>
    <row r="9" spans="1:23" x14ac:dyDescent="0.3">
      <c r="A9" s="252" t="s">
        <v>1576</v>
      </c>
      <c r="B9" s="253" t="s">
        <v>83</v>
      </c>
      <c r="C9" s="255" t="s">
        <v>84</v>
      </c>
      <c r="D9" s="252" t="s">
        <v>1624</v>
      </c>
      <c r="E9" s="253" t="s">
        <v>83</v>
      </c>
      <c r="F9" s="255" t="s">
        <v>84</v>
      </c>
      <c r="G9" s="259">
        <f>VLOOKUP($E9,Analysis!$A:$AN,39,FALSE)</f>
        <v>0.86363636363636365</v>
      </c>
      <c r="H9" s="259">
        <f>VLOOKUP($E9,Analysis!$A:$AN,40,FALSE)</f>
        <v>0.13636363636363635</v>
      </c>
      <c r="I9" s="254">
        <v>0.72727272727272729</v>
      </c>
      <c r="J9" s="254">
        <v>0.27272727272727271</v>
      </c>
      <c r="K9" s="254">
        <v>0.90909090909090906</v>
      </c>
      <c r="L9" s="254">
        <v>9.0909090909090912E-2</v>
      </c>
      <c r="M9" s="254">
        <f t="shared" si="0"/>
        <v>0.13636363636363635</v>
      </c>
      <c r="N9" s="254">
        <f t="shared" si="1"/>
        <v>-0.13636363636363635</v>
      </c>
      <c r="O9" s="254">
        <v>-0.18181818181818177</v>
      </c>
      <c r="P9" s="254">
        <v>0.1818181818181818</v>
      </c>
      <c r="Q9" s="68"/>
      <c r="R9" s="68"/>
      <c r="S9" s="68"/>
      <c r="T9" s="68"/>
      <c r="U9" s="68"/>
      <c r="V9" s="68"/>
      <c r="W9" s="22"/>
    </row>
    <row r="10" spans="1:23" x14ac:dyDescent="0.3">
      <c r="A10" s="252" t="s">
        <v>1564</v>
      </c>
      <c r="B10" s="253" t="s">
        <v>108</v>
      </c>
      <c r="C10" s="257" t="s">
        <v>109</v>
      </c>
      <c r="D10" s="252" t="s">
        <v>1630</v>
      </c>
      <c r="E10" s="253" t="s">
        <v>108</v>
      </c>
      <c r="F10" s="257" t="s">
        <v>109</v>
      </c>
      <c r="G10" s="259">
        <f>VLOOKUP($E10,Analysis!$A:$AN,39,FALSE)</f>
        <v>0.95454545454545459</v>
      </c>
      <c r="H10" s="259">
        <f>VLOOKUP($E10,Analysis!$A:$AN,40,FALSE)</f>
        <v>0</v>
      </c>
      <c r="I10" s="254">
        <v>0.81818181818181823</v>
      </c>
      <c r="J10" s="254">
        <v>0.18181818181818182</v>
      </c>
      <c r="K10" s="254">
        <v>0.77272727272727271</v>
      </c>
      <c r="L10" s="254">
        <v>0.22727272727272727</v>
      </c>
      <c r="M10" s="254">
        <f t="shared" si="0"/>
        <v>0.13636363636363635</v>
      </c>
      <c r="N10" s="254">
        <f t="shared" si="1"/>
        <v>-0.18181818181818182</v>
      </c>
      <c r="O10" s="254">
        <v>4.5454545454545525E-2</v>
      </c>
      <c r="P10" s="254">
        <v>-4.5454545454545442E-2</v>
      </c>
      <c r="Q10" s="68"/>
      <c r="R10" s="68"/>
      <c r="S10" s="68"/>
      <c r="T10" s="68"/>
      <c r="U10" s="68"/>
      <c r="V10" s="68"/>
      <c r="W10" s="22"/>
    </row>
    <row r="11" spans="1:23" x14ac:dyDescent="0.3">
      <c r="A11" s="252" t="s">
        <v>1594</v>
      </c>
      <c r="B11" s="253" t="s">
        <v>129</v>
      </c>
      <c r="C11" s="257" t="s">
        <v>130</v>
      </c>
      <c r="D11" s="252" t="s">
        <v>1635</v>
      </c>
      <c r="E11" s="253" t="s">
        <v>129</v>
      </c>
      <c r="F11" s="257" t="s">
        <v>130</v>
      </c>
      <c r="G11" s="259">
        <f>VLOOKUP($E11,Analysis!$A:$AN,39,FALSE)</f>
        <v>0.63636363636363635</v>
      </c>
      <c r="H11" s="259">
        <f>VLOOKUP($E11,Analysis!$A:$AN,40,FALSE)</f>
        <v>0.31818181818181818</v>
      </c>
      <c r="I11" s="254">
        <v>0.5</v>
      </c>
      <c r="J11" s="254">
        <v>0.5</v>
      </c>
      <c r="K11" s="254">
        <v>0.40909090909090912</v>
      </c>
      <c r="L11" s="254">
        <v>0.5</v>
      </c>
      <c r="M11" s="254">
        <f t="shared" si="0"/>
        <v>0.13636363636363635</v>
      </c>
      <c r="N11" s="254">
        <f t="shared" si="1"/>
        <v>-0.18181818181818182</v>
      </c>
      <c r="O11" s="254">
        <v>9.0909090909090884E-2</v>
      </c>
      <c r="P11" s="254">
        <v>0</v>
      </c>
      <c r="Q11" s="68"/>
      <c r="R11" s="68"/>
      <c r="S11" s="68"/>
      <c r="T11" s="68"/>
      <c r="U11" s="68"/>
      <c r="V11" s="68"/>
      <c r="W11" s="22"/>
    </row>
    <row r="12" spans="1:23" x14ac:dyDescent="0.3">
      <c r="A12" s="252" t="s">
        <v>1569</v>
      </c>
      <c r="B12" s="253" t="s">
        <v>248</v>
      </c>
      <c r="C12" s="32" t="s">
        <v>249</v>
      </c>
      <c r="D12" s="252" t="s">
        <v>1679</v>
      </c>
      <c r="E12" s="253" t="s">
        <v>248</v>
      </c>
      <c r="F12" s="32" t="s">
        <v>249</v>
      </c>
      <c r="G12" s="259">
        <f>VLOOKUP($E12,Analysis!$A:$AN,39,FALSE)</f>
        <v>0.90909090909090906</v>
      </c>
      <c r="H12" s="259">
        <f>VLOOKUP($E12,Analysis!$A:$AN,40,FALSE)</f>
        <v>4.5454545454545456E-2</v>
      </c>
      <c r="I12" s="254">
        <v>0.77272727272727271</v>
      </c>
      <c r="J12" s="254">
        <v>0.22727272727272727</v>
      </c>
      <c r="K12" s="254">
        <v>0.90909090909090906</v>
      </c>
      <c r="L12" s="254">
        <v>9.0909090909090912E-2</v>
      </c>
      <c r="M12" s="254">
        <f t="shared" si="0"/>
        <v>0.13636363636363635</v>
      </c>
      <c r="N12" s="254">
        <f t="shared" si="1"/>
        <v>-0.18181818181818182</v>
      </c>
      <c r="O12" s="254">
        <v>-0.13636363636363635</v>
      </c>
      <c r="P12" s="254">
        <v>0.13636363636363635</v>
      </c>
      <c r="Q12" s="68"/>
      <c r="R12" s="68"/>
      <c r="S12" s="68"/>
      <c r="T12" s="68"/>
      <c r="U12" s="68"/>
      <c r="V12" s="68"/>
      <c r="W12" s="22"/>
    </row>
    <row r="13" spans="1:23" x14ac:dyDescent="0.3">
      <c r="A13" s="252" t="s">
        <v>1558</v>
      </c>
      <c r="B13" s="253" t="s">
        <v>242</v>
      </c>
      <c r="C13" s="32" t="s">
        <v>243</v>
      </c>
      <c r="D13" s="252" t="s">
        <v>1678</v>
      </c>
      <c r="E13" s="253" t="s">
        <v>242</v>
      </c>
      <c r="F13" s="32" t="s">
        <v>243</v>
      </c>
      <c r="G13" s="259">
        <f>VLOOKUP($E13,Analysis!$A:$AN,39,FALSE)</f>
        <v>1</v>
      </c>
      <c r="H13" s="259">
        <f>VLOOKUP($E13,Analysis!$A:$AN,40,FALSE)</f>
        <v>0</v>
      </c>
      <c r="I13" s="254">
        <v>0.90909090909090906</v>
      </c>
      <c r="J13" s="254">
        <v>9.0909090909090912E-2</v>
      </c>
      <c r="K13" s="254">
        <v>0.95454545454545459</v>
      </c>
      <c r="L13" s="254">
        <v>4.5454545454545456E-2</v>
      </c>
      <c r="M13" s="254">
        <f t="shared" si="0"/>
        <v>9.0909090909090939E-2</v>
      </c>
      <c r="N13" s="254">
        <f t="shared" si="1"/>
        <v>-9.0909090909090912E-2</v>
      </c>
      <c r="O13" s="254">
        <v>-4.5454545454545525E-2</v>
      </c>
      <c r="P13" s="254">
        <v>4.5454545454545456E-2</v>
      </c>
      <c r="Q13" s="68"/>
      <c r="R13" s="68"/>
      <c r="S13" s="68"/>
      <c r="T13" s="68"/>
      <c r="U13" s="68"/>
      <c r="V13" s="68"/>
      <c r="W13" s="22"/>
    </row>
    <row r="14" spans="1:23" x14ac:dyDescent="0.3">
      <c r="A14" s="252" t="s">
        <v>1612</v>
      </c>
      <c r="B14" s="253" t="s">
        <v>222</v>
      </c>
      <c r="C14" s="29" t="s">
        <v>223</v>
      </c>
      <c r="D14" s="252" t="s">
        <v>1670</v>
      </c>
      <c r="E14" s="253" t="s">
        <v>222</v>
      </c>
      <c r="F14" s="29" t="s">
        <v>223</v>
      </c>
      <c r="G14" s="259">
        <f>VLOOKUP($E14,Analysis!$A:$AN,39,FALSE)</f>
        <v>0.13636363636363635</v>
      </c>
      <c r="H14" s="259">
        <f>VLOOKUP($E14,Analysis!$A:$AN,40,FALSE)</f>
        <v>0.86363636363636365</v>
      </c>
      <c r="I14" s="254">
        <v>4.5454545454545456E-2</v>
      </c>
      <c r="J14" s="254">
        <v>0.95454545454545459</v>
      </c>
      <c r="K14" s="254">
        <v>0</v>
      </c>
      <c r="L14" s="254">
        <v>1</v>
      </c>
      <c r="M14" s="254">
        <f t="shared" si="0"/>
        <v>9.0909090909090898E-2</v>
      </c>
      <c r="N14" s="254">
        <f t="shared" si="1"/>
        <v>-9.0909090909090939E-2</v>
      </c>
      <c r="O14" s="254">
        <v>4.5454545454545456E-2</v>
      </c>
      <c r="P14" s="254">
        <v>-4.5454545454545414E-2</v>
      </c>
      <c r="Q14" s="68"/>
      <c r="R14" s="68"/>
      <c r="S14" s="68"/>
      <c r="T14" s="68"/>
      <c r="U14" s="68"/>
      <c r="V14" s="68"/>
      <c r="W14" s="22"/>
    </row>
    <row r="15" spans="1:23" x14ac:dyDescent="0.3">
      <c r="A15" s="252" t="s">
        <v>1610</v>
      </c>
      <c r="B15" s="253" t="s">
        <v>199</v>
      </c>
      <c r="C15" s="256" t="s">
        <v>200</v>
      </c>
      <c r="D15" s="252" t="s">
        <v>1662</v>
      </c>
      <c r="E15" s="253" t="s">
        <v>199</v>
      </c>
      <c r="F15" s="256" t="s">
        <v>200</v>
      </c>
      <c r="G15" s="259">
        <f>VLOOKUP($E15,Analysis!$A:$AN,39,FALSE)</f>
        <v>0.27272727272727271</v>
      </c>
      <c r="H15" s="259">
        <f>VLOOKUP($E15,Analysis!$A:$AN,40,FALSE)</f>
        <v>0.72727272727272729</v>
      </c>
      <c r="I15" s="254">
        <v>0.18181818181818182</v>
      </c>
      <c r="J15" s="254">
        <v>0.81818181818181823</v>
      </c>
      <c r="K15" s="254">
        <v>9.0909090909090912E-2</v>
      </c>
      <c r="L15" s="254">
        <v>0.90909090909090906</v>
      </c>
      <c r="M15" s="254">
        <f t="shared" si="0"/>
        <v>9.0909090909090884E-2</v>
      </c>
      <c r="N15" s="254">
        <f t="shared" si="1"/>
        <v>-9.0909090909090939E-2</v>
      </c>
      <c r="O15" s="254">
        <v>9.0909090909090912E-2</v>
      </c>
      <c r="P15" s="254">
        <v>-9.0909090909090828E-2</v>
      </c>
      <c r="Q15" s="68"/>
      <c r="R15" s="68"/>
      <c r="S15" s="68"/>
      <c r="T15" s="68"/>
      <c r="U15" s="68"/>
      <c r="V15" s="68"/>
      <c r="W15" s="22"/>
    </row>
    <row r="16" spans="1:23" x14ac:dyDescent="0.3">
      <c r="A16" s="252" t="s">
        <v>1587</v>
      </c>
      <c r="B16" s="253" t="s">
        <v>60</v>
      </c>
      <c r="C16" s="255" t="s">
        <v>61</v>
      </c>
      <c r="D16" s="252" t="s">
        <v>1618</v>
      </c>
      <c r="E16" s="253" t="s">
        <v>60</v>
      </c>
      <c r="F16" s="255" t="s">
        <v>61</v>
      </c>
      <c r="G16" s="259">
        <f>VLOOKUP($E16,Analysis!$A:$AN,39,FALSE)</f>
        <v>0.68181818181818177</v>
      </c>
      <c r="H16" s="259">
        <f>VLOOKUP($E16,Analysis!$A:$AN,40,FALSE)</f>
        <v>0.31818181818181818</v>
      </c>
      <c r="I16" s="254">
        <v>0.59090909090909094</v>
      </c>
      <c r="J16" s="254">
        <v>0.40909090909090912</v>
      </c>
      <c r="K16" s="254">
        <v>0.81818181818181823</v>
      </c>
      <c r="L16" s="254">
        <v>0.18181818181818182</v>
      </c>
      <c r="M16" s="254">
        <f t="shared" si="0"/>
        <v>9.0909090909090828E-2</v>
      </c>
      <c r="N16" s="254">
        <f t="shared" si="1"/>
        <v>-9.0909090909090939E-2</v>
      </c>
      <c r="O16" s="254">
        <v>-0.22727272727272729</v>
      </c>
      <c r="P16" s="254">
        <v>0.22727272727272729</v>
      </c>
      <c r="Q16" s="68"/>
      <c r="R16" s="68"/>
      <c r="S16" s="68"/>
      <c r="T16" s="68"/>
      <c r="U16" s="68"/>
      <c r="V16" s="68"/>
      <c r="W16" s="22"/>
    </row>
    <row r="17" spans="1:23" x14ac:dyDescent="0.3">
      <c r="A17" s="252" t="s">
        <v>1583</v>
      </c>
      <c r="B17" s="253" t="s">
        <v>232</v>
      </c>
      <c r="C17" s="31" t="s">
        <v>233</v>
      </c>
      <c r="D17" s="252" t="s">
        <v>1674</v>
      </c>
      <c r="E17" s="253" t="s">
        <v>232</v>
      </c>
      <c r="F17" s="31" t="s">
        <v>233</v>
      </c>
      <c r="G17" s="259">
        <f>VLOOKUP($E17,Analysis!$A:$AN,39,FALSE)</f>
        <v>0.68181818181818177</v>
      </c>
      <c r="H17" s="259">
        <f>VLOOKUP($E17,Analysis!$A:$AN,40,FALSE)</f>
        <v>0.27272727272727271</v>
      </c>
      <c r="I17" s="254">
        <v>0.59090909090909094</v>
      </c>
      <c r="J17" s="254">
        <v>0.40909090909090912</v>
      </c>
      <c r="K17" s="254">
        <v>0.22727272727272727</v>
      </c>
      <c r="L17" s="254">
        <v>0.77272727272727271</v>
      </c>
      <c r="M17" s="254">
        <f t="shared" si="0"/>
        <v>9.0909090909090828E-2</v>
      </c>
      <c r="N17" s="254">
        <f t="shared" si="1"/>
        <v>-0.13636363636363641</v>
      </c>
      <c r="O17" s="254">
        <v>0.36363636363636365</v>
      </c>
      <c r="P17" s="254">
        <v>-0.36363636363636359</v>
      </c>
      <c r="Q17" s="68"/>
      <c r="R17" s="68"/>
      <c r="S17" s="68"/>
      <c r="T17" s="68"/>
      <c r="U17" s="68"/>
      <c r="V17" s="68"/>
      <c r="W17" s="22"/>
    </row>
    <row r="18" spans="1:23" x14ac:dyDescent="0.3">
      <c r="A18" s="252" t="s">
        <v>1555</v>
      </c>
      <c r="B18" s="253" t="s">
        <v>96</v>
      </c>
      <c r="C18" s="255" t="s">
        <v>97</v>
      </c>
      <c r="D18" s="252" t="s">
        <v>1627</v>
      </c>
      <c r="E18" s="253" t="s">
        <v>96</v>
      </c>
      <c r="F18" s="255" t="s">
        <v>97</v>
      </c>
      <c r="G18" s="259">
        <f>VLOOKUP($E18,Analysis!$A:$AN,39,FALSE)</f>
        <v>0.95454545454545459</v>
      </c>
      <c r="H18" s="259">
        <f>VLOOKUP($E18,Analysis!$A:$AN,40,FALSE)</f>
        <v>0</v>
      </c>
      <c r="I18" s="254">
        <v>0.90909090909090906</v>
      </c>
      <c r="J18" s="254">
        <v>0</v>
      </c>
      <c r="K18" s="254">
        <v>4.5454545454545456E-2</v>
      </c>
      <c r="L18" s="254">
        <v>0</v>
      </c>
      <c r="M18" s="254">
        <f t="shared" si="0"/>
        <v>4.5454545454545525E-2</v>
      </c>
      <c r="N18" s="254">
        <f t="shared" si="1"/>
        <v>0</v>
      </c>
      <c r="O18" s="254">
        <v>0.86363636363636365</v>
      </c>
      <c r="P18" s="254">
        <v>0</v>
      </c>
      <c r="Q18" s="68"/>
      <c r="R18" s="68"/>
      <c r="S18" s="68"/>
      <c r="T18" s="68"/>
      <c r="U18" s="68"/>
      <c r="V18" s="68"/>
      <c r="W18" s="22"/>
    </row>
    <row r="19" spans="1:23" x14ac:dyDescent="0.3">
      <c r="A19" s="252" t="s">
        <v>1559</v>
      </c>
      <c r="B19" s="253" t="s">
        <v>116</v>
      </c>
      <c r="C19" s="257" t="s">
        <v>117</v>
      </c>
      <c r="D19" s="252" t="s">
        <v>1632</v>
      </c>
      <c r="E19" s="253" t="s">
        <v>116</v>
      </c>
      <c r="F19" s="257" t="s">
        <v>117</v>
      </c>
      <c r="G19" s="259">
        <f>VLOOKUP($E19,Analysis!$A:$AN,39,FALSE)</f>
        <v>0.95454545454545459</v>
      </c>
      <c r="H19" s="259">
        <f>VLOOKUP($E19,Analysis!$A:$AN,40,FALSE)</f>
        <v>4.5454545454545456E-2</v>
      </c>
      <c r="I19" s="254">
        <v>0.90909090909090906</v>
      </c>
      <c r="J19" s="254">
        <v>9.0909090909090912E-2</v>
      </c>
      <c r="K19" s="254">
        <v>1</v>
      </c>
      <c r="L19" s="254">
        <v>0</v>
      </c>
      <c r="M19" s="254">
        <f t="shared" si="0"/>
        <v>4.5454545454545525E-2</v>
      </c>
      <c r="N19" s="254">
        <f t="shared" si="1"/>
        <v>-4.5454545454545456E-2</v>
      </c>
      <c r="O19" s="254">
        <v>-9.0909090909090939E-2</v>
      </c>
      <c r="P19" s="254">
        <v>9.0909090909090912E-2</v>
      </c>
      <c r="Q19" s="68"/>
      <c r="R19" s="68"/>
      <c r="S19" s="68"/>
      <c r="T19" s="68"/>
      <c r="U19" s="68"/>
      <c r="V19" s="68"/>
      <c r="W19" s="22"/>
    </row>
    <row r="20" spans="1:23" x14ac:dyDescent="0.3">
      <c r="A20" s="252" t="s">
        <v>1566</v>
      </c>
      <c r="B20" s="253" t="s">
        <v>173</v>
      </c>
      <c r="C20" s="32" t="s">
        <v>174</v>
      </c>
      <c r="D20" s="252" t="s">
        <v>1650</v>
      </c>
      <c r="E20" s="253" t="s">
        <v>173</v>
      </c>
      <c r="F20" s="32" t="s">
        <v>174</v>
      </c>
      <c r="G20" s="259">
        <f>VLOOKUP($E20,Analysis!$A:$AN,39,FALSE)</f>
        <v>0.81818181818181823</v>
      </c>
      <c r="H20" s="259">
        <f>VLOOKUP($E20,Analysis!$A:$AN,40,FALSE)</f>
        <v>0.18181818181818182</v>
      </c>
      <c r="I20" s="254">
        <v>0.77272727272727271</v>
      </c>
      <c r="J20" s="254">
        <v>0.22727272727272727</v>
      </c>
      <c r="K20" s="254">
        <v>0.40909090909090912</v>
      </c>
      <c r="L20" s="254">
        <v>0.54545454545454541</v>
      </c>
      <c r="M20" s="254">
        <f t="shared" si="0"/>
        <v>4.5454545454545525E-2</v>
      </c>
      <c r="N20" s="254">
        <f t="shared" si="1"/>
        <v>-4.5454545454545442E-2</v>
      </c>
      <c r="O20" s="254">
        <v>0.36363636363636359</v>
      </c>
      <c r="P20" s="254">
        <v>-0.31818181818181812</v>
      </c>
      <c r="Q20" s="68"/>
      <c r="R20" s="68"/>
      <c r="S20" s="68"/>
      <c r="T20" s="68"/>
      <c r="U20" s="68"/>
      <c r="V20" s="68"/>
      <c r="W20" s="22"/>
    </row>
    <row r="21" spans="1:23" x14ac:dyDescent="0.3">
      <c r="A21" s="252" t="s">
        <v>1568</v>
      </c>
      <c r="B21" s="253" t="s">
        <v>195</v>
      </c>
      <c r="C21" s="256" t="s">
        <v>196</v>
      </c>
      <c r="D21" s="252" t="s">
        <v>1660</v>
      </c>
      <c r="E21" s="253" t="s">
        <v>195</v>
      </c>
      <c r="F21" s="256" t="s">
        <v>196</v>
      </c>
      <c r="G21" s="259">
        <f>VLOOKUP($E21,Analysis!$A:$AN,39,FALSE)</f>
        <v>0.81818181818181823</v>
      </c>
      <c r="H21" s="259">
        <f>VLOOKUP($E21,Analysis!$A:$AN,40,FALSE)</f>
        <v>0.18181818181818182</v>
      </c>
      <c r="I21" s="254">
        <v>0.77272727272727271</v>
      </c>
      <c r="J21" s="254">
        <v>0.22727272727272727</v>
      </c>
      <c r="K21" s="254">
        <v>0.72727272727272729</v>
      </c>
      <c r="L21" s="254">
        <v>0.27272727272727271</v>
      </c>
      <c r="M21" s="254">
        <f t="shared" si="0"/>
        <v>4.5454545454545525E-2</v>
      </c>
      <c r="N21" s="254">
        <f t="shared" si="1"/>
        <v>-4.5454545454545442E-2</v>
      </c>
      <c r="O21" s="254">
        <v>4.5454545454545414E-2</v>
      </c>
      <c r="P21" s="254">
        <v>-4.5454545454545442E-2</v>
      </c>
      <c r="Q21" s="68"/>
      <c r="R21" s="68"/>
      <c r="S21" s="68"/>
      <c r="T21" s="68"/>
      <c r="U21" s="68"/>
      <c r="V21" s="68"/>
      <c r="W21" s="22"/>
    </row>
    <row r="22" spans="1:23" x14ac:dyDescent="0.3">
      <c r="A22" s="252" t="s">
        <v>1603</v>
      </c>
      <c r="B22" s="253" t="s">
        <v>134</v>
      </c>
      <c r="C22" s="257" t="s">
        <v>135</v>
      </c>
      <c r="D22" s="252" t="s">
        <v>1637</v>
      </c>
      <c r="E22" s="253" t="s">
        <v>134</v>
      </c>
      <c r="F22" s="257" t="s">
        <v>135</v>
      </c>
      <c r="G22" s="259">
        <f>VLOOKUP($E22,Analysis!$A:$AN,39,FALSE)</f>
        <v>0.40909090909090912</v>
      </c>
      <c r="H22" s="259">
        <f>VLOOKUP($E22,Analysis!$A:$AN,40,FALSE)</f>
        <v>0.59090909090909094</v>
      </c>
      <c r="I22" s="254">
        <v>0.36363636363636365</v>
      </c>
      <c r="J22" s="254">
        <v>0.63636363636363635</v>
      </c>
      <c r="K22" s="254">
        <v>0.13636363636363635</v>
      </c>
      <c r="L22" s="254">
        <v>0.81818181818181823</v>
      </c>
      <c r="M22" s="254">
        <f t="shared" si="0"/>
        <v>4.545454545454547E-2</v>
      </c>
      <c r="N22" s="254">
        <f t="shared" si="1"/>
        <v>-4.5454545454545414E-2</v>
      </c>
      <c r="O22" s="254">
        <v>0.22727272727272729</v>
      </c>
      <c r="P22" s="254">
        <v>-0.18181818181818188</v>
      </c>
      <c r="Q22" s="68"/>
      <c r="R22" s="68"/>
      <c r="S22" s="68"/>
      <c r="T22" s="68"/>
      <c r="U22" s="68"/>
      <c r="V22" s="68"/>
      <c r="W22" s="22"/>
    </row>
    <row r="23" spans="1:23" x14ac:dyDescent="0.3">
      <c r="A23" s="252" t="s">
        <v>1606</v>
      </c>
      <c r="B23" s="253" t="s">
        <v>220</v>
      </c>
      <c r="C23" s="29" t="s">
        <v>221</v>
      </c>
      <c r="D23" s="252" t="s">
        <v>1669</v>
      </c>
      <c r="E23" s="253" t="s">
        <v>220</v>
      </c>
      <c r="F23" s="29" t="s">
        <v>221</v>
      </c>
      <c r="G23" s="259">
        <f>VLOOKUP($E23,Analysis!$A:$AN,39,FALSE)</f>
        <v>0.31818181818181818</v>
      </c>
      <c r="H23" s="259">
        <f>VLOOKUP($E23,Analysis!$A:$AN,40,FALSE)</f>
        <v>0.63636363636363635</v>
      </c>
      <c r="I23" s="254">
        <v>0.27272727272727271</v>
      </c>
      <c r="J23" s="254">
        <v>0.72727272727272729</v>
      </c>
      <c r="K23" s="254">
        <v>0</v>
      </c>
      <c r="L23" s="254">
        <v>1</v>
      </c>
      <c r="M23" s="254">
        <f t="shared" si="0"/>
        <v>4.545454545454547E-2</v>
      </c>
      <c r="N23" s="254">
        <f t="shared" si="1"/>
        <v>-9.0909090909090939E-2</v>
      </c>
      <c r="O23" s="254">
        <v>0.27272727272727271</v>
      </c>
      <c r="P23" s="254">
        <v>-0.27272727272727271</v>
      </c>
      <c r="Q23" s="68"/>
      <c r="R23" s="68"/>
      <c r="S23" s="68"/>
      <c r="T23" s="68"/>
      <c r="U23" s="68"/>
      <c r="V23" s="68"/>
      <c r="W23" s="22"/>
    </row>
    <row r="24" spans="1:23" x14ac:dyDescent="0.3">
      <c r="A24" s="252" t="s">
        <v>1608</v>
      </c>
      <c r="B24" s="253" t="s">
        <v>201</v>
      </c>
      <c r="C24" s="256" t="s">
        <v>202</v>
      </c>
      <c r="D24" s="252" t="s">
        <v>1663</v>
      </c>
      <c r="E24" s="253" t="s">
        <v>201</v>
      </c>
      <c r="F24" s="256" t="s">
        <v>202</v>
      </c>
      <c r="G24" s="259">
        <f>VLOOKUP($E24,Analysis!$A:$AN,39,FALSE)</f>
        <v>0.27272727272727271</v>
      </c>
      <c r="H24" s="259">
        <f>VLOOKUP($E24,Analysis!$A:$AN,40,FALSE)</f>
        <v>0.72727272727272729</v>
      </c>
      <c r="I24" s="254">
        <v>0.22727272727272727</v>
      </c>
      <c r="J24" s="254">
        <v>0.77272727272727271</v>
      </c>
      <c r="K24" s="254">
        <v>4.5454545454545456E-2</v>
      </c>
      <c r="L24" s="254">
        <v>0.90909090909090906</v>
      </c>
      <c r="M24" s="254">
        <f t="shared" si="0"/>
        <v>4.5454545454545442E-2</v>
      </c>
      <c r="N24" s="254">
        <f t="shared" si="1"/>
        <v>-4.5454545454545414E-2</v>
      </c>
      <c r="O24" s="254">
        <v>0.18181818181818182</v>
      </c>
      <c r="P24" s="254">
        <v>-0.13636363636363635</v>
      </c>
      <c r="Q24" s="68"/>
      <c r="R24" s="68"/>
      <c r="S24" s="68"/>
      <c r="T24" s="68"/>
      <c r="U24" s="68"/>
      <c r="V24" s="68"/>
      <c r="W24" s="22"/>
    </row>
    <row r="25" spans="1:23" x14ac:dyDescent="0.3">
      <c r="A25" s="252" t="s">
        <v>1554</v>
      </c>
      <c r="B25" s="253" t="s">
        <v>80</v>
      </c>
      <c r="C25" s="255" t="s">
        <v>81</v>
      </c>
      <c r="D25" s="252" t="s">
        <v>1623</v>
      </c>
      <c r="E25" s="253" t="s">
        <v>80</v>
      </c>
      <c r="F25" s="255" t="s">
        <v>81</v>
      </c>
      <c r="G25" s="259">
        <f>VLOOKUP($E25,Analysis!$A:$AN,39,FALSE)</f>
        <v>1</v>
      </c>
      <c r="H25" s="259">
        <f>VLOOKUP($E25,Analysis!$A:$AN,40,FALSE)</f>
        <v>0</v>
      </c>
      <c r="I25" s="254">
        <v>0.95454545454545459</v>
      </c>
      <c r="J25" s="254">
        <v>4.5454545454545456E-2</v>
      </c>
      <c r="K25" s="254">
        <v>0.95454545454545459</v>
      </c>
      <c r="L25" s="254">
        <v>4.5454545454545456E-2</v>
      </c>
      <c r="M25" s="254">
        <f t="shared" si="0"/>
        <v>4.5454545454545414E-2</v>
      </c>
      <c r="N25" s="254">
        <f t="shared" si="1"/>
        <v>-4.5454545454545456E-2</v>
      </c>
      <c r="O25" s="254">
        <v>0</v>
      </c>
      <c r="P25" s="254">
        <v>0</v>
      </c>
      <c r="Q25" s="68"/>
      <c r="R25" s="68"/>
      <c r="S25" s="68"/>
      <c r="T25" s="68"/>
      <c r="U25" s="68"/>
      <c r="V25" s="68"/>
      <c r="W25" s="22"/>
    </row>
    <row r="26" spans="1:23" x14ac:dyDescent="0.3">
      <c r="A26" s="252" t="s">
        <v>1574</v>
      </c>
      <c r="B26" s="253" t="s">
        <v>137</v>
      </c>
      <c r="C26" s="257" t="s">
        <v>138</v>
      </c>
      <c r="D26" s="252" t="s">
        <v>1638</v>
      </c>
      <c r="E26" s="253" t="s">
        <v>137</v>
      </c>
      <c r="F26" s="257" t="s">
        <v>138</v>
      </c>
      <c r="G26" s="259">
        <f>VLOOKUP($E26,Analysis!$A:$AN,39,FALSE)</f>
        <v>0.77272727272727271</v>
      </c>
      <c r="H26" s="259">
        <f>VLOOKUP($E26,Analysis!$A:$AN,40,FALSE)</f>
        <v>0.22727272727272727</v>
      </c>
      <c r="I26" s="254">
        <v>0.72727272727272729</v>
      </c>
      <c r="J26" s="254">
        <v>0.27272727272727271</v>
      </c>
      <c r="K26" s="254">
        <v>0.40909090909090912</v>
      </c>
      <c r="L26" s="254">
        <v>0.45454545454545453</v>
      </c>
      <c r="M26" s="254">
        <f t="shared" si="0"/>
        <v>4.5454545454545414E-2</v>
      </c>
      <c r="N26" s="254">
        <f t="shared" si="1"/>
        <v>-4.5454545454545442E-2</v>
      </c>
      <c r="O26" s="254">
        <v>0.31818181818181818</v>
      </c>
      <c r="P26" s="254">
        <v>-0.18181818181818182</v>
      </c>
      <c r="Q26" s="68"/>
      <c r="R26" s="68"/>
      <c r="S26" s="68"/>
      <c r="T26" s="68"/>
      <c r="U26" s="68"/>
      <c r="V26" s="68"/>
      <c r="W26" s="22"/>
    </row>
    <row r="27" spans="1:23" x14ac:dyDescent="0.3">
      <c r="A27" s="252" t="s">
        <v>1593</v>
      </c>
      <c r="B27" s="253" t="s">
        <v>153</v>
      </c>
      <c r="C27" s="257" t="s">
        <v>154</v>
      </c>
      <c r="D27" s="252" t="s">
        <v>1643</v>
      </c>
      <c r="E27" s="253" t="s">
        <v>153</v>
      </c>
      <c r="F27" s="257" t="s">
        <v>154</v>
      </c>
      <c r="G27" s="259">
        <f>VLOOKUP($E27,Analysis!$A:$AN,39,FALSE)</f>
        <v>0.54545454545454541</v>
      </c>
      <c r="H27" s="259">
        <f>VLOOKUP($E27,Analysis!$A:$AN,40,FALSE)</f>
        <v>0.36363636363636365</v>
      </c>
      <c r="I27" s="254">
        <v>0.5</v>
      </c>
      <c r="J27" s="254">
        <v>0.45454545454545453</v>
      </c>
      <c r="K27" s="254">
        <v>0.27272727272727271</v>
      </c>
      <c r="L27" s="254">
        <v>0.68181818181818177</v>
      </c>
      <c r="M27" s="254">
        <f t="shared" si="0"/>
        <v>4.5454545454545414E-2</v>
      </c>
      <c r="N27" s="254">
        <f t="shared" si="1"/>
        <v>-9.0909090909090884E-2</v>
      </c>
      <c r="O27" s="254">
        <v>0.22727272727272729</v>
      </c>
      <c r="P27" s="254">
        <v>-0.22727272727272724</v>
      </c>
      <c r="Q27" s="68"/>
      <c r="R27" s="68"/>
      <c r="S27" s="68"/>
      <c r="T27" s="68"/>
      <c r="U27" s="68"/>
      <c r="V27" s="68"/>
      <c r="W27" s="22"/>
    </row>
    <row r="28" spans="1:23" x14ac:dyDescent="0.3">
      <c r="A28" s="252" t="s">
        <v>1562</v>
      </c>
      <c r="B28" s="253" t="s">
        <v>166</v>
      </c>
      <c r="C28" s="258" t="s">
        <v>167</v>
      </c>
      <c r="D28" s="252" t="s">
        <v>1647</v>
      </c>
      <c r="E28" s="253" t="s">
        <v>166</v>
      </c>
      <c r="F28" s="258" t="s">
        <v>167</v>
      </c>
      <c r="G28" s="259">
        <f>VLOOKUP($E28,Analysis!$A:$AN,39,FALSE)</f>
        <v>0.86363636363636365</v>
      </c>
      <c r="H28" s="259">
        <f>VLOOKUP($E28,Analysis!$A:$AN,40,FALSE)</f>
        <v>0.13636363636363635</v>
      </c>
      <c r="I28" s="254">
        <v>0.81818181818181823</v>
      </c>
      <c r="J28" s="254">
        <v>0.18181818181818182</v>
      </c>
      <c r="K28" s="254">
        <v>0.68181818181818177</v>
      </c>
      <c r="L28" s="254">
        <v>0.27272727272727271</v>
      </c>
      <c r="M28" s="254">
        <f t="shared" si="0"/>
        <v>4.5454545454545414E-2</v>
      </c>
      <c r="N28" s="254">
        <f t="shared" si="1"/>
        <v>-4.545454545454547E-2</v>
      </c>
      <c r="O28" s="254">
        <v>0.13636363636363646</v>
      </c>
      <c r="P28" s="254">
        <v>-9.0909090909090884E-2</v>
      </c>
      <c r="Q28" s="68"/>
      <c r="R28" s="68"/>
      <c r="S28" s="68"/>
      <c r="T28" s="68"/>
      <c r="U28" s="68"/>
      <c r="V28" s="68"/>
      <c r="W28" s="22"/>
    </row>
    <row r="29" spans="1:23" x14ac:dyDescent="0.3">
      <c r="A29" s="252" t="s">
        <v>1575</v>
      </c>
      <c r="B29" s="253" t="s">
        <v>205</v>
      </c>
      <c r="C29" s="256" t="s">
        <v>206</v>
      </c>
      <c r="D29" s="252" t="s">
        <v>1665</v>
      </c>
      <c r="E29" s="253" t="s">
        <v>205</v>
      </c>
      <c r="F29" s="256" t="s">
        <v>206</v>
      </c>
      <c r="G29" s="259">
        <f>VLOOKUP($E29,Analysis!$A:$AN,39,FALSE)</f>
        <v>0.77272727272727271</v>
      </c>
      <c r="H29" s="259">
        <f>VLOOKUP($E29,Analysis!$A:$AN,40,FALSE)</f>
        <v>0.22727272727272727</v>
      </c>
      <c r="I29" s="254">
        <v>0.72727272727272729</v>
      </c>
      <c r="J29" s="254">
        <v>0.27272727272727271</v>
      </c>
      <c r="K29" s="254">
        <v>0.68181818181818177</v>
      </c>
      <c r="L29" s="254">
        <v>0.13636363636363635</v>
      </c>
      <c r="M29" s="254">
        <f t="shared" si="0"/>
        <v>4.5454545454545414E-2</v>
      </c>
      <c r="N29" s="254">
        <f t="shared" si="1"/>
        <v>-4.5454545454545442E-2</v>
      </c>
      <c r="O29" s="254">
        <v>4.5454545454545525E-2</v>
      </c>
      <c r="P29" s="254">
        <v>0.13636363636363635</v>
      </c>
      <c r="Q29" s="68"/>
      <c r="R29" s="68"/>
      <c r="S29" s="68"/>
      <c r="T29" s="68"/>
      <c r="U29" s="68"/>
      <c r="V29" s="68"/>
      <c r="W29" s="22"/>
    </row>
    <row r="30" spans="1:23" x14ac:dyDescent="0.3">
      <c r="A30" s="252" t="s">
        <v>1586</v>
      </c>
      <c r="B30" s="253" t="s">
        <v>208</v>
      </c>
      <c r="C30" s="29" t="s">
        <v>209</v>
      </c>
      <c r="D30" s="252" t="s">
        <v>1666</v>
      </c>
      <c r="E30" s="253" t="s">
        <v>208</v>
      </c>
      <c r="F30" s="29" t="s">
        <v>209</v>
      </c>
      <c r="G30" s="259">
        <f>VLOOKUP($E30,Analysis!$A:$AN,39,FALSE)</f>
        <v>0.63636363636363635</v>
      </c>
      <c r="H30" s="259">
        <f>VLOOKUP($E30,Analysis!$A:$AN,40,FALSE)</f>
        <v>0.31818181818181818</v>
      </c>
      <c r="I30" s="254">
        <v>0.59090909090909094</v>
      </c>
      <c r="J30" s="254">
        <v>0.36363636363636365</v>
      </c>
      <c r="K30" s="254">
        <v>0.72727272727272729</v>
      </c>
      <c r="L30" s="254">
        <v>0.27272727272727271</v>
      </c>
      <c r="M30" s="254">
        <f t="shared" si="0"/>
        <v>4.5454545454545414E-2</v>
      </c>
      <c r="N30" s="254">
        <f t="shared" si="1"/>
        <v>-4.545454545454547E-2</v>
      </c>
      <c r="O30" s="254">
        <v>-0.13636363636363635</v>
      </c>
      <c r="P30" s="254">
        <v>9.0909090909090939E-2</v>
      </c>
      <c r="Q30" s="68"/>
      <c r="R30" s="68"/>
      <c r="S30" s="68"/>
      <c r="T30" s="68"/>
      <c r="U30" s="68"/>
      <c r="V30" s="68"/>
      <c r="W30" s="22"/>
    </row>
    <row r="31" spans="1:23" x14ac:dyDescent="0.3">
      <c r="A31" s="252" t="s">
        <v>1581</v>
      </c>
      <c r="B31" s="253" t="s">
        <v>217</v>
      </c>
      <c r="C31" s="29" t="s">
        <v>218</v>
      </c>
      <c r="D31" s="252" t="s">
        <v>1668</v>
      </c>
      <c r="E31" s="253" t="s">
        <v>217</v>
      </c>
      <c r="F31" s="29" t="s">
        <v>218</v>
      </c>
      <c r="G31" s="259">
        <f>VLOOKUP($E31,Analysis!$A:$AN,39,FALSE)</f>
        <v>0.68181818181818177</v>
      </c>
      <c r="H31" s="259">
        <f>VLOOKUP($E31,Analysis!$A:$AN,40,FALSE)</f>
        <v>0.31818181818181818</v>
      </c>
      <c r="I31" s="254">
        <v>0.63636363636363635</v>
      </c>
      <c r="J31" s="254">
        <v>0.36363636363636365</v>
      </c>
      <c r="K31" s="254">
        <v>0.63636363636363635</v>
      </c>
      <c r="L31" s="254">
        <v>0.31818181818181818</v>
      </c>
      <c r="M31" s="254">
        <f t="shared" si="0"/>
        <v>4.5454545454545414E-2</v>
      </c>
      <c r="N31" s="254">
        <f t="shared" si="1"/>
        <v>-4.545454545454547E-2</v>
      </c>
      <c r="O31" s="254">
        <v>0</v>
      </c>
      <c r="P31" s="254">
        <v>4.545454545454547E-2</v>
      </c>
      <c r="Q31" s="68"/>
      <c r="R31" s="68"/>
      <c r="S31" s="68"/>
      <c r="T31" s="68"/>
      <c r="U31" s="68"/>
      <c r="V31" s="68"/>
      <c r="W31" s="22"/>
    </row>
    <row r="32" spans="1:23" x14ac:dyDescent="0.3">
      <c r="A32" s="252" t="s">
        <v>1557</v>
      </c>
      <c r="B32" s="253" t="s">
        <v>46</v>
      </c>
      <c r="C32" s="255" t="s">
        <v>47</v>
      </c>
      <c r="D32" s="252" t="s">
        <v>1613</v>
      </c>
      <c r="E32" s="253" t="s">
        <v>46</v>
      </c>
      <c r="F32" s="255" t="s">
        <v>47</v>
      </c>
      <c r="G32" s="259">
        <f>VLOOKUP($E32,Analysis!$A:$AN,39,FALSE)</f>
        <v>0.90909090909090906</v>
      </c>
      <c r="H32" s="259">
        <f>VLOOKUP($E32,Analysis!$A:$AN,40,FALSE)</f>
        <v>9.0909090909090912E-2</v>
      </c>
      <c r="I32" s="254">
        <v>0.90909090909090906</v>
      </c>
      <c r="J32" s="254">
        <v>9.0909090909090912E-2</v>
      </c>
      <c r="K32" s="254">
        <v>0.63636363636363635</v>
      </c>
      <c r="L32" s="254">
        <v>0.36363636363636365</v>
      </c>
      <c r="M32" s="254">
        <f t="shared" si="0"/>
        <v>0</v>
      </c>
      <c r="N32" s="254">
        <f t="shared" si="1"/>
        <v>0</v>
      </c>
      <c r="O32" s="254">
        <v>0.27272727272727271</v>
      </c>
      <c r="P32" s="254">
        <v>-0.27272727272727271</v>
      </c>
      <c r="Q32" s="68"/>
      <c r="R32" s="68"/>
      <c r="S32" s="68"/>
      <c r="T32" s="68"/>
      <c r="U32" s="68"/>
      <c r="V32" s="68"/>
      <c r="W32" s="22"/>
    </row>
    <row r="33" spans="1:23" x14ac:dyDescent="0.3">
      <c r="A33" s="252" t="s">
        <v>1548</v>
      </c>
      <c r="B33" s="253" t="s">
        <v>66</v>
      </c>
      <c r="C33" s="255" t="s">
        <v>67</v>
      </c>
      <c r="D33" s="252" t="s">
        <v>1621</v>
      </c>
      <c r="E33" s="253" t="s">
        <v>66</v>
      </c>
      <c r="F33" s="255" t="s">
        <v>67</v>
      </c>
      <c r="G33" s="259">
        <f>VLOOKUP($E33,Analysis!$A:$AN,39,FALSE)</f>
        <v>1</v>
      </c>
      <c r="H33" s="259">
        <f>VLOOKUP($E33,Analysis!$A:$AN,40,FALSE)</f>
        <v>0</v>
      </c>
      <c r="I33" s="254">
        <v>1</v>
      </c>
      <c r="J33" s="254">
        <v>0</v>
      </c>
      <c r="K33" s="254">
        <v>1</v>
      </c>
      <c r="L33" s="254">
        <v>0</v>
      </c>
      <c r="M33" s="254">
        <f t="shared" si="0"/>
        <v>0</v>
      </c>
      <c r="N33" s="254">
        <f t="shared" si="1"/>
        <v>0</v>
      </c>
      <c r="O33" s="254">
        <v>0</v>
      </c>
      <c r="P33" s="254">
        <v>0</v>
      </c>
      <c r="Q33" s="68"/>
      <c r="R33" s="68"/>
      <c r="S33" s="68"/>
      <c r="T33" s="68"/>
      <c r="U33" s="68"/>
      <c r="V33" s="68"/>
      <c r="W33" s="22"/>
    </row>
    <row r="34" spans="1:23" x14ac:dyDescent="0.3">
      <c r="A34" s="252" t="s">
        <v>1546</v>
      </c>
      <c r="B34" s="253" t="s">
        <v>88</v>
      </c>
      <c r="C34" s="255" t="s">
        <v>89</v>
      </c>
      <c r="D34" s="252" t="s">
        <v>1625</v>
      </c>
      <c r="E34" s="253" t="s">
        <v>88</v>
      </c>
      <c r="F34" s="255" t="s">
        <v>89</v>
      </c>
      <c r="G34" s="259">
        <f>VLOOKUP($E34,Analysis!$A:$AN,39,FALSE)</f>
        <v>1</v>
      </c>
      <c r="H34" s="259">
        <f>VLOOKUP($E34,Analysis!$A:$AN,40,FALSE)</f>
        <v>0</v>
      </c>
      <c r="I34" s="254">
        <v>1</v>
      </c>
      <c r="J34" s="254">
        <v>0</v>
      </c>
      <c r="K34" s="254">
        <v>0.95454545454545459</v>
      </c>
      <c r="L34" s="254">
        <v>4.5454545454545456E-2</v>
      </c>
      <c r="M34" s="254">
        <f t="shared" ref="M34:M68" si="2">G34-I34</f>
        <v>0</v>
      </c>
      <c r="N34" s="254">
        <f t="shared" ref="N34:N68" si="3">H34-J34</f>
        <v>0</v>
      </c>
      <c r="O34" s="254">
        <v>4.5454545454545414E-2</v>
      </c>
      <c r="P34" s="254">
        <v>-4.5454545454545456E-2</v>
      </c>
      <c r="Q34" s="68"/>
      <c r="R34" s="68"/>
      <c r="S34" s="68"/>
      <c r="T34" s="68"/>
      <c r="U34" s="68"/>
      <c r="V34" s="68"/>
      <c r="W34" s="22"/>
    </row>
    <row r="35" spans="1:23" x14ac:dyDescent="0.3">
      <c r="A35" s="252" t="s">
        <v>1571</v>
      </c>
      <c r="B35" s="253" t="s">
        <v>124</v>
      </c>
      <c r="C35" s="257" t="s">
        <v>125</v>
      </c>
      <c r="D35" s="252" t="s">
        <v>1633</v>
      </c>
      <c r="E35" s="253" t="s">
        <v>124</v>
      </c>
      <c r="F35" s="257" t="s">
        <v>125</v>
      </c>
      <c r="G35" s="259">
        <f>VLOOKUP($E35,Analysis!$A:$AN,39,FALSE)</f>
        <v>0.72727272727272729</v>
      </c>
      <c r="H35" s="259">
        <f>VLOOKUP($E35,Analysis!$A:$AN,40,FALSE)</f>
        <v>0.27272727272727271</v>
      </c>
      <c r="I35" s="254">
        <v>0.72727272727272729</v>
      </c>
      <c r="J35" s="254">
        <v>0.27272727272727271</v>
      </c>
      <c r="K35" s="254">
        <v>0.13636363636363635</v>
      </c>
      <c r="L35" s="254">
        <v>0.86363636363636365</v>
      </c>
      <c r="M35" s="254">
        <f t="shared" si="2"/>
        <v>0</v>
      </c>
      <c r="N35" s="254">
        <f t="shared" si="3"/>
        <v>0</v>
      </c>
      <c r="O35" s="254">
        <v>0.59090909090909094</v>
      </c>
      <c r="P35" s="254">
        <v>-0.59090909090909094</v>
      </c>
      <c r="Q35" s="68"/>
      <c r="R35" s="68"/>
      <c r="S35" s="68"/>
      <c r="T35" s="68"/>
      <c r="U35" s="68"/>
      <c r="V35" s="68"/>
      <c r="W35" s="22"/>
    </row>
    <row r="36" spans="1:23" x14ac:dyDescent="0.3">
      <c r="A36" s="252" t="s">
        <v>1563</v>
      </c>
      <c r="B36" s="253" t="s">
        <v>126</v>
      </c>
      <c r="C36" s="257" t="s">
        <v>127</v>
      </c>
      <c r="D36" s="252" t="s">
        <v>1634</v>
      </c>
      <c r="E36" s="253" t="s">
        <v>126</v>
      </c>
      <c r="F36" s="257" t="s">
        <v>127</v>
      </c>
      <c r="G36" s="259">
        <f>VLOOKUP($E36,Analysis!$A:$AN,39,FALSE)</f>
        <v>0.81818181818181823</v>
      </c>
      <c r="H36" s="259">
        <f>VLOOKUP($E36,Analysis!$A:$AN,40,FALSE)</f>
        <v>0.18181818181818182</v>
      </c>
      <c r="I36" s="254">
        <v>0.81818181818181823</v>
      </c>
      <c r="J36" s="254">
        <v>0.18181818181818182</v>
      </c>
      <c r="K36" s="254">
        <v>0.72727272727272729</v>
      </c>
      <c r="L36" s="254">
        <v>0.27272727272727271</v>
      </c>
      <c r="M36" s="254">
        <f t="shared" si="2"/>
        <v>0</v>
      </c>
      <c r="N36" s="254">
        <f t="shared" si="3"/>
        <v>0</v>
      </c>
      <c r="O36" s="254">
        <v>9.0909090909090939E-2</v>
      </c>
      <c r="P36" s="254">
        <v>-9.0909090909090884E-2</v>
      </c>
      <c r="Q36" s="68"/>
      <c r="R36" s="68"/>
      <c r="S36" s="68"/>
      <c r="T36" s="68"/>
      <c r="U36" s="68"/>
      <c r="V36" s="68"/>
      <c r="W36" s="22"/>
    </row>
    <row r="37" spans="1:23" x14ac:dyDescent="0.3">
      <c r="A37" s="252" t="s">
        <v>1602</v>
      </c>
      <c r="B37" s="253" t="s">
        <v>132</v>
      </c>
      <c r="C37" s="257" t="s">
        <v>133</v>
      </c>
      <c r="D37" s="252" t="s">
        <v>1636</v>
      </c>
      <c r="E37" s="253" t="s">
        <v>132</v>
      </c>
      <c r="F37" s="257" t="s">
        <v>133</v>
      </c>
      <c r="G37" s="259">
        <f>VLOOKUP($E37,Analysis!$A:$AN,39,FALSE)</f>
        <v>0.40909090909090912</v>
      </c>
      <c r="H37" s="259">
        <f>VLOOKUP($E37,Analysis!$A:$AN,40,FALSE)</f>
        <v>0.59090909090909094</v>
      </c>
      <c r="I37" s="254">
        <v>0.40909090909090912</v>
      </c>
      <c r="J37" s="254">
        <v>0.59090909090909094</v>
      </c>
      <c r="K37" s="254">
        <v>0.36363636363636365</v>
      </c>
      <c r="L37" s="254">
        <v>0.5</v>
      </c>
      <c r="M37" s="254">
        <f t="shared" si="2"/>
        <v>0</v>
      </c>
      <c r="N37" s="254">
        <f t="shared" si="3"/>
        <v>0</v>
      </c>
      <c r="O37" s="254">
        <v>4.545454545454547E-2</v>
      </c>
      <c r="P37" s="254">
        <v>9.0909090909090939E-2</v>
      </c>
      <c r="Q37" s="68"/>
      <c r="R37" s="68"/>
      <c r="S37" s="68"/>
      <c r="T37" s="68"/>
      <c r="U37" s="68"/>
      <c r="V37" s="68"/>
      <c r="W37" s="22"/>
    </row>
    <row r="38" spans="1:23" x14ac:dyDescent="0.3">
      <c r="A38" s="252" t="s">
        <v>1604</v>
      </c>
      <c r="B38" s="253" t="s">
        <v>139</v>
      </c>
      <c r="C38" s="257" t="s">
        <v>140</v>
      </c>
      <c r="D38" s="252" t="s">
        <v>1639</v>
      </c>
      <c r="E38" s="253" t="s">
        <v>139</v>
      </c>
      <c r="F38" s="257" t="s">
        <v>140</v>
      </c>
      <c r="G38" s="259">
        <f>VLOOKUP($E38,Analysis!$A:$AN,39,FALSE)</f>
        <v>0.36363636363636365</v>
      </c>
      <c r="H38" s="259">
        <f>VLOOKUP($E38,Analysis!$A:$AN,40,FALSE)</f>
        <v>0.59090909090909094</v>
      </c>
      <c r="I38" s="254">
        <v>0.36363636363636365</v>
      </c>
      <c r="J38" s="254">
        <v>0.63636363636363635</v>
      </c>
      <c r="K38" s="254">
        <v>0.27272727272727271</v>
      </c>
      <c r="L38" s="254">
        <v>0.68181818181818177</v>
      </c>
      <c r="M38" s="254">
        <f t="shared" si="2"/>
        <v>0</v>
      </c>
      <c r="N38" s="254">
        <f t="shared" si="3"/>
        <v>-4.5454545454545414E-2</v>
      </c>
      <c r="O38" s="254">
        <v>9.0909090909090939E-2</v>
      </c>
      <c r="P38" s="254">
        <v>-4.5454545454545414E-2</v>
      </c>
      <c r="Q38" s="68"/>
      <c r="R38" s="68"/>
      <c r="S38" s="68"/>
      <c r="T38" s="68"/>
      <c r="U38" s="68"/>
      <c r="V38" s="68"/>
      <c r="W38" s="22"/>
    </row>
    <row r="39" spans="1:23" x14ac:dyDescent="0.3">
      <c r="A39" s="252" t="s">
        <v>1579</v>
      </c>
      <c r="B39" s="253" t="s">
        <v>150</v>
      </c>
      <c r="C39" s="257" t="s">
        <v>151</v>
      </c>
      <c r="D39" s="252" t="s">
        <v>1642</v>
      </c>
      <c r="E39" s="253" t="s">
        <v>150</v>
      </c>
      <c r="F39" s="257" t="s">
        <v>151</v>
      </c>
      <c r="G39" s="259">
        <f>VLOOKUP($E39,Analysis!$A:$AN,39,FALSE)</f>
        <v>0.68181818181818177</v>
      </c>
      <c r="H39" s="259">
        <f>VLOOKUP($E39,Analysis!$A:$AN,40,FALSE)</f>
        <v>0.31818181818181818</v>
      </c>
      <c r="I39" s="254">
        <v>0.68181818181818177</v>
      </c>
      <c r="J39" s="254">
        <v>0.31818181818181818</v>
      </c>
      <c r="K39" s="254">
        <v>0.59090909090909094</v>
      </c>
      <c r="L39" s="254">
        <v>0.40909090909090912</v>
      </c>
      <c r="M39" s="254">
        <f t="shared" si="2"/>
        <v>0</v>
      </c>
      <c r="N39" s="254">
        <f t="shared" si="3"/>
        <v>0</v>
      </c>
      <c r="O39" s="254">
        <v>9.0909090909090828E-2</v>
      </c>
      <c r="P39" s="254">
        <v>-9.0909090909090939E-2</v>
      </c>
      <c r="Q39" s="68"/>
      <c r="R39" s="68"/>
      <c r="S39" s="68"/>
      <c r="T39" s="68"/>
      <c r="U39" s="68"/>
      <c r="V39" s="68"/>
      <c r="W39" s="22"/>
    </row>
    <row r="40" spans="1:23" x14ac:dyDescent="0.3">
      <c r="A40" s="252" t="s">
        <v>1597</v>
      </c>
      <c r="B40" s="253" t="s">
        <v>156</v>
      </c>
      <c r="C40" s="257" t="s">
        <v>1598</v>
      </c>
      <c r="D40" s="252" t="s">
        <v>1644</v>
      </c>
      <c r="E40" s="253" t="s">
        <v>156</v>
      </c>
      <c r="F40" s="257" t="s">
        <v>157</v>
      </c>
      <c r="G40" s="259">
        <f>VLOOKUP($E40,Analysis!$A:$AN,39,FALSE)</f>
        <v>0.45454545454545453</v>
      </c>
      <c r="H40" s="259">
        <f>VLOOKUP($E40,Analysis!$A:$AN,40,FALSE)</f>
        <v>0.54545454545454541</v>
      </c>
      <c r="I40" s="254">
        <v>0.45454545454545453</v>
      </c>
      <c r="J40" s="254">
        <v>0.54545454545454541</v>
      </c>
      <c r="K40" s="254">
        <v>9.0909090909090912E-2</v>
      </c>
      <c r="L40" s="254">
        <v>0.86363636363636365</v>
      </c>
      <c r="M40" s="254">
        <f t="shared" si="2"/>
        <v>0</v>
      </c>
      <c r="N40" s="254">
        <f t="shared" si="3"/>
        <v>0</v>
      </c>
      <c r="O40" s="254">
        <v>0.36363636363636365</v>
      </c>
      <c r="P40" s="254">
        <v>-0.31818181818181823</v>
      </c>
      <c r="Q40" s="68"/>
      <c r="R40" s="68"/>
      <c r="S40" s="68"/>
      <c r="T40" s="68"/>
      <c r="U40" s="68"/>
      <c r="V40" s="68"/>
      <c r="W40" s="22"/>
    </row>
    <row r="41" spans="1:23" x14ac:dyDescent="0.3">
      <c r="A41" s="252" t="s">
        <v>1600</v>
      </c>
      <c r="B41" s="253" t="s">
        <v>158</v>
      </c>
      <c r="C41" s="258" t="s">
        <v>159</v>
      </c>
      <c r="D41" s="252" t="s">
        <v>1645</v>
      </c>
      <c r="E41" s="253" t="s">
        <v>158</v>
      </c>
      <c r="F41" s="258" t="s">
        <v>159</v>
      </c>
      <c r="G41" s="259">
        <f>VLOOKUP($E41,Analysis!$A:$AN,39,FALSE)</f>
        <v>0.40909090909090912</v>
      </c>
      <c r="H41" s="259">
        <f>VLOOKUP($E41,Analysis!$A:$AN,40,FALSE)</f>
        <v>0.59090909090909094</v>
      </c>
      <c r="I41" s="254">
        <v>0.40909090909090912</v>
      </c>
      <c r="J41" s="254">
        <v>0.59090909090909094</v>
      </c>
      <c r="K41" s="254">
        <v>0.18181818181818182</v>
      </c>
      <c r="L41" s="254">
        <v>0.81818181818181823</v>
      </c>
      <c r="M41" s="254">
        <f t="shared" si="2"/>
        <v>0</v>
      </c>
      <c r="N41" s="254">
        <f t="shared" si="3"/>
        <v>0</v>
      </c>
      <c r="O41" s="254">
        <v>0.22727272727272729</v>
      </c>
      <c r="P41" s="254">
        <v>-0.22727272727272729</v>
      </c>
      <c r="Q41" s="68"/>
      <c r="R41" s="68"/>
      <c r="S41" s="68"/>
      <c r="T41" s="68"/>
      <c r="U41" s="68"/>
      <c r="V41" s="68"/>
      <c r="W41" s="22"/>
    </row>
    <row r="42" spans="1:23" x14ac:dyDescent="0.3">
      <c r="A42" s="252" t="s">
        <v>1572</v>
      </c>
      <c r="B42" s="253" t="s">
        <v>168</v>
      </c>
      <c r="C42" s="258" t="s">
        <v>169</v>
      </c>
      <c r="D42" s="252" t="s">
        <v>1648</v>
      </c>
      <c r="E42" s="253" t="s">
        <v>168</v>
      </c>
      <c r="F42" s="258" t="s">
        <v>169</v>
      </c>
      <c r="G42" s="259">
        <f>VLOOKUP($E42,Analysis!$A:$AN,39,FALSE)</f>
        <v>0.72727272727272729</v>
      </c>
      <c r="H42" s="259">
        <f>VLOOKUP($E42,Analysis!$A:$AN,40,FALSE)</f>
        <v>0.27272727272727271</v>
      </c>
      <c r="I42" s="254">
        <v>0.72727272727272729</v>
      </c>
      <c r="J42" s="254">
        <v>0.27272727272727271</v>
      </c>
      <c r="K42" s="254">
        <v>0.18181818181818182</v>
      </c>
      <c r="L42" s="254">
        <v>0.72727272727272729</v>
      </c>
      <c r="M42" s="254">
        <f t="shared" si="2"/>
        <v>0</v>
      </c>
      <c r="N42" s="254">
        <f t="shared" si="3"/>
        <v>0</v>
      </c>
      <c r="O42" s="254">
        <v>0.54545454545454541</v>
      </c>
      <c r="P42" s="254">
        <v>-0.45454545454545459</v>
      </c>
      <c r="Q42" s="68"/>
      <c r="R42" s="68"/>
      <c r="S42" s="68"/>
      <c r="T42" s="68"/>
      <c r="U42" s="68"/>
      <c r="V42" s="68"/>
      <c r="W42" s="22"/>
    </row>
    <row r="43" spans="1:23" x14ac:dyDescent="0.3">
      <c r="A43" s="252" t="s">
        <v>1573</v>
      </c>
      <c r="B43" s="253" t="s">
        <v>170</v>
      </c>
      <c r="C43" s="258" t="s">
        <v>171</v>
      </c>
      <c r="D43" s="252" t="s">
        <v>1649</v>
      </c>
      <c r="E43" s="253" t="s">
        <v>170</v>
      </c>
      <c r="F43" s="258" t="s">
        <v>171</v>
      </c>
      <c r="G43" s="259">
        <f>VLOOKUP($E43,Analysis!$A:$AN,39,FALSE)</f>
        <v>0.72727272727272729</v>
      </c>
      <c r="H43" s="259">
        <f>VLOOKUP($E43,Analysis!$A:$AN,40,FALSE)</f>
        <v>0.27272727272727271</v>
      </c>
      <c r="I43" s="254">
        <v>0.72727272727272729</v>
      </c>
      <c r="J43" s="254">
        <v>0.27272727272727271</v>
      </c>
      <c r="K43" s="254">
        <v>0.18181818181818182</v>
      </c>
      <c r="L43" s="254">
        <v>0.72727272727272729</v>
      </c>
      <c r="M43" s="254">
        <f t="shared" si="2"/>
        <v>0</v>
      </c>
      <c r="N43" s="254">
        <f t="shared" si="3"/>
        <v>0</v>
      </c>
      <c r="O43" s="254">
        <v>0.54545454545454541</v>
      </c>
      <c r="P43" s="254">
        <v>-0.45454545454545459</v>
      </c>
      <c r="Q43" s="68"/>
      <c r="R43" s="68"/>
      <c r="S43" s="68"/>
      <c r="T43" s="68"/>
      <c r="U43" s="68"/>
      <c r="V43" s="68"/>
      <c r="W43" s="22"/>
    </row>
    <row r="44" spans="1:23" x14ac:dyDescent="0.3">
      <c r="A44" s="252" t="s">
        <v>1582</v>
      </c>
      <c r="B44" s="253" t="s">
        <v>185</v>
      </c>
      <c r="C44" s="32" t="s">
        <v>186</v>
      </c>
      <c r="D44" s="252" t="s">
        <v>1655</v>
      </c>
      <c r="E44" s="253" t="s">
        <v>185</v>
      </c>
      <c r="F44" s="32" t="s">
        <v>186</v>
      </c>
      <c r="G44" s="259">
        <f>VLOOKUP($E44,Analysis!$A:$AN,39,FALSE)</f>
        <v>0.59090909090909094</v>
      </c>
      <c r="H44" s="259">
        <f>VLOOKUP($E44,Analysis!$A:$AN,40,FALSE)</f>
        <v>0.40909090909090912</v>
      </c>
      <c r="I44" s="254">
        <v>0.59090909090909094</v>
      </c>
      <c r="J44" s="254">
        <v>0.40909090909090912</v>
      </c>
      <c r="K44" s="254">
        <v>0.18181818181818182</v>
      </c>
      <c r="L44" s="254">
        <v>0.77272727272727271</v>
      </c>
      <c r="M44" s="254">
        <f t="shared" si="2"/>
        <v>0</v>
      </c>
      <c r="N44" s="254">
        <f t="shared" si="3"/>
        <v>0</v>
      </c>
      <c r="O44" s="254">
        <v>0.40909090909090912</v>
      </c>
      <c r="P44" s="254">
        <v>-0.36363636363636359</v>
      </c>
      <c r="Q44" s="68"/>
      <c r="R44" s="68"/>
      <c r="S44" s="68"/>
      <c r="T44" s="68"/>
      <c r="U44" s="68"/>
      <c r="V44" s="68"/>
      <c r="W44" s="22"/>
    </row>
    <row r="45" spans="1:23" x14ac:dyDescent="0.3">
      <c r="A45" s="252" t="s">
        <v>1589</v>
      </c>
      <c r="B45" s="253" t="s">
        <v>187</v>
      </c>
      <c r="C45" s="32" t="s">
        <v>188</v>
      </c>
      <c r="D45" s="252" t="s">
        <v>1656</v>
      </c>
      <c r="E45" s="253" t="s">
        <v>187</v>
      </c>
      <c r="F45" s="32" t="s">
        <v>188</v>
      </c>
      <c r="G45" s="259">
        <f>VLOOKUP($E45,Analysis!$A:$AN,39,FALSE)</f>
        <v>0.54545454545454541</v>
      </c>
      <c r="H45" s="259">
        <f>VLOOKUP($E45,Analysis!$A:$AN,40,FALSE)</f>
        <v>0.36363636363636365</v>
      </c>
      <c r="I45" s="254">
        <v>0.54545454545454541</v>
      </c>
      <c r="J45" s="254">
        <v>0.40909090909090912</v>
      </c>
      <c r="K45" s="254">
        <v>0.13636363636363635</v>
      </c>
      <c r="L45" s="254">
        <v>0.72727272727272729</v>
      </c>
      <c r="M45" s="254">
        <f t="shared" si="2"/>
        <v>0</v>
      </c>
      <c r="N45" s="254">
        <f t="shared" si="3"/>
        <v>-4.545454545454547E-2</v>
      </c>
      <c r="O45" s="254">
        <v>0.40909090909090906</v>
      </c>
      <c r="P45" s="254">
        <v>-0.31818181818181818</v>
      </c>
      <c r="Q45" s="68"/>
      <c r="R45" s="68"/>
      <c r="S45" s="68"/>
      <c r="T45" s="68"/>
      <c r="U45" s="68"/>
      <c r="V45" s="68"/>
      <c r="W45" s="22"/>
    </row>
    <row r="46" spans="1:23" x14ac:dyDescent="0.3">
      <c r="A46" s="252" t="s">
        <v>1545</v>
      </c>
      <c r="B46" s="253" t="s">
        <v>189</v>
      </c>
      <c r="C46" s="32" t="s">
        <v>190</v>
      </c>
      <c r="D46" s="252" t="s">
        <v>1657</v>
      </c>
      <c r="E46" s="253" t="s">
        <v>189</v>
      </c>
      <c r="F46" s="32" t="s">
        <v>190</v>
      </c>
      <c r="G46" s="259">
        <f>VLOOKUP($E46,Analysis!$A:$AN,39,FALSE)</f>
        <v>1</v>
      </c>
      <c r="H46" s="259">
        <f>VLOOKUP($E46,Analysis!$A:$AN,40,FALSE)</f>
        <v>0</v>
      </c>
      <c r="I46" s="254">
        <v>1</v>
      </c>
      <c r="J46" s="254">
        <v>0</v>
      </c>
      <c r="K46" s="254">
        <v>0.86363636363636365</v>
      </c>
      <c r="L46" s="254">
        <v>0.13636363636363635</v>
      </c>
      <c r="M46" s="254">
        <f t="shared" si="2"/>
        <v>0</v>
      </c>
      <c r="N46" s="254">
        <f t="shared" si="3"/>
        <v>0</v>
      </c>
      <c r="O46" s="254">
        <v>0.13636363636363635</v>
      </c>
      <c r="P46" s="254">
        <v>-0.13636363636363635</v>
      </c>
      <c r="Q46" s="68"/>
      <c r="R46" s="68"/>
      <c r="S46" s="68"/>
      <c r="T46" s="68"/>
      <c r="U46" s="68"/>
      <c r="V46" s="68"/>
      <c r="W46" s="22"/>
    </row>
    <row r="47" spans="1:23" x14ac:dyDescent="0.3">
      <c r="A47" s="252" t="s">
        <v>1551</v>
      </c>
      <c r="B47" s="253" t="s">
        <v>193</v>
      </c>
      <c r="C47" s="256" t="s">
        <v>194</v>
      </c>
      <c r="D47" s="252" t="s">
        <v>1659</v>
      </c>
      <c r="E47" s="253" t="s">
        <v>193</v>
      </c>
      <c r="F47" s="256" t="s">
        <v>194</v>
      </c>
      <c r="G47" s="259">
        <f>VLOOKUP($E47,Analysis!$A:$AN,39,FALSE)</f>
        <v>0.95454545454545459</v>
      </c>
      <c r="H47" s="259">
        <f>VLOOKUP($E47,Analysis!$A:$AN,40,FALSE)</f>
        <v>4.5454545454545456E-2</v>
      </c>
      <c r="I47" s="254">
        <v>0.95454545454545459</v>
      </c>
      <c r="J47" s="254">
        <v>4.5454545454545456E-2</v>
      </c>
      <c r="K47" s="254">
        <v>0.63636363636363635</v>
      </c>
      <c r="L47" s="254">
        <v>0.31818181818181818</v>
      </c>
      <c r="M47" s="254">
        <f t="shared" si="2"/>
        <v>0</v>
      </c>
      <c r="N47" s="254">
        <f t="shared" si="3"/>
        <v>0</v>
      </c>
      <c r="O47" s="254">
        <v>0.31818181818181823</v>
      </c>
      <c r="P47" s="254">
        <v>-0.27272727272727271</v>
      </c>
      <c r="Q47" s="68"/>
      <c r="R47" s="68"/>
      <c r="S47" s="68"/>
      <c r="T47" s="68"/>
      <c r="U47" s="68"/>
      <c r="V47" s="68"/>
      <c r="W47" s="22"/>
    </row>
    <row r="48" spans="1:23" x14ac:dyDescent="0.3">
      <c r="A48" s="252" t="s">
        <v>1605</v>
      </c>
      <c r="B48" s="253" t="s">
        <v>197</v>
      </c>
      <c r="C48" s="256" t="s">
        <v>198</v>
      </c>
      <c r="D48" s="252" t="s">
        <v>1661</v>
      </c>
      <c r="E48" s="253" t="s">
        <v>197</v>
      </c>
      <c r="F48" s="256" t="s">
        <v>198</v>
      </c>
      <c r="G48" s="259">
        <f>VLOOKUP($E48,Analysis!$A:$AN,39,FALSE)</f>
        <v>0.31818181818181818</v>
      </c>
      <c r="H48" s="259">
        <f>VLOOKUP($E48,Analysis!$A:$AN,40,FALSE)</f>
        <v>0.68181818181818177</v>
      </c>
      <c r="I48" s="254">
        <v>0.31818181818181818</v>
      </c>
      <c r="J48" s="254">
        <v>0.68181818181818177</v>
      </c>
      <c r="K48" s="254">
        <v>0.22727272727272727</v>
      </c>
      <c r="L48" s="254">
        <v>0.77272727272727271</v>
      </c>
      <c r="M48" s="254">
        <f t="shared" si="2"/>
        <v>0</v>
      </c>
      <c r="N48" s="254">
        <f t="shared" si="3"/>
        <v>0</v>
      </c>
      <c r="O48" s="254">
        <v>9.0909090909090912E-2</v>
      </c>
      <c r="P48" s="254">
        <v>-9.0909090909090939E-2</v>
      </c>
      <c r="Q48" s="68"/>
      <c r="R48" s="68"/>
      <c r="S48" s="68"/>
      <c r="T48" s="68"/>
      <c r="U48" s="68"/>
      <c r="V48" s="68"/>
      <c r="W48" s="22"/>
    </row>
    <row r="49" spans="1:23" x14ac:dyDescent="0.3">
      <c r="A49" s="252" t="s">
        <v>1547</v>
      </c>
      <c r="B49" s="253" t="s">
        <v>64</v>
      </c>
      <c r="C49" s="255" t="s">
        <v>65</v>
      </c>
      <c r="D49" s="252" t="s">
        <v>1620</v>
      </c>
      <c r="E49" s="253" t="s">
        <v>64</v>
      </c>
      <c r="F49" s="255" t="s">
        <v>65</v>
      </c>
      <c r="G49" s="259">
        <f>VLOOKUP($E49,Analysis!$A:$AN,39,FALSE)</f>
        <v>0.95454545454545459</v>
      </c>
      <c r="H49" s="259">
        <f>VLOOKUP($E49,Analysis!$A:$AN,40,FALSE)</f>
        <v>0</v>
      </c>
      <c r="I49" s="254">
        <v>1</v>
      </c>
      <c r="J49" s="254">
        <v>0</v>
      </c>
      <c r="K49" s="254">
        <v>1</v>
      </c>
      <c r="L49" s="254">
        <v>0</v>
      </c>
      <c r="M49" s="254">
        <f t="shared" si="2"/>
        <v>-4.5454545454545414E-2</v>
      </c>
      <c r="N49" s="254">
        <f t="shared" si="3"/>
        <v>0</v>
      </c>
      <c r="O49" s="254">
        <v>0</v>
      </c>
      <c r="P49" s="254">
        <v>0</v>
      </c>
      <c r="Q49" s="68"/>
      <c r="R49" s="68"/>
      <c r="S49" s="68"/>
      <c r="T49" s="68"/>
      <c r="U49" s="68"/>
      <c r="V49" s="68"/>
      <c r="W49" s="69"/>
    </row>
    <row r="50" spans="1:23" x14ac:dyDescent="0.3">
      <c r="A50" s="252" t="s">
        <v>1552</v>
      </c>
      <c r="B50" s="253" t="s">
        <v>113</v>
      </c>
      <c r="C50" s="257" t="s">
        <v>114</v>
      </c>
      <c r="D50" s="252" t="s">
        <v>1631</v>
      </c>
      <c r="E50" s="253" t="s">
        <v>113</v>
      </c>
      <c r="F50" s="257" t="s">
        <v>114</v>
      </c>
      <c r="G50" s="259">
        <f>VLOOKUP($E50,Analysis!$A:$AN,39,FALSE)</f>
        <v>0.90909090909090906</v>
      </c>
      <c r="H50" s="259">
        <f>VLOOKUP($E50,Analysis!$A:$AN,40,FALSE)</f>
        <v>9.0909090909090912E-2</v>
      </c>
      <c r="I50" s="254">
        <v>0.95454545454545459</v>
      </c>
      <c r="J50" s="254">
        <v>4.5454545454545456E-2</v>
      </c>
      <c r="K50" s="254">
        <v>0.68181818181818177</v>
      </c>
      <c r="L50" s="254">
        <v>9.0909090909090912E-2</v>
      </c>
      <c r="M50" s="254">
        <f t="shared" si="2"/>
        <v>-4.5454545454545525E-2</v>
      </c>
      <c r="N50" s="254">
        <f t="shared" si="3"/>
        <v>4.5454545454545456E-2</v>
      </c>
      <c r="O50" s="254">
        <v>0.27272727272727282</v>
      </c>
      <c r="P50" s="254">
        <v>-4.5454545454545456E-2</v>
      </c>
      <c r="Q50" s="68"/>
      <c r="R50" s="68"/>
      <c r="S50" s="68"/>
      <c r="T50" s="68"/>
      <c r="U50" s="68"/>
      <c r="V50" s="68"/>
      <c r="W50" s="22"/>
    </row>
    <row r="51" spans="1:23" x14ac:dyDescent="0.3">
      <c r="A51" s="252" t="s">
        <v>1553</v>
      </c>
      <c r="B51" s="253" t="s">
        <v>160</v>
      </c>
      <c r="C51" s="258" t="s">
        <v>161</v>
      </c>
      <c r="D51" s="252" t="s">
        <v>1646</v>
      </c>
      <c r="E51" s="253" t="s">
        <v>160</v>
      </c>
      <c r="F51" s="258" t="s">
        <v>161</v>
      </c>
      <c r="G51" s="259">
        <f>VLOOKUP($E51,Analysis!$A:$AN,39,FALSE)</f>
        <v>0.90909090909090906</v>
      </c>
      <c r="H51" s="259">
        <f>VLOOKUP($E51,Analysis!$A:$AN,40,FALSE)</f>
        <v>9.0909090909090912E-2</v>
      </c>
      <c r="I51" s="254">
        <v>0.95454545454545459</v>
      </c>
      <c r="J51" s="254">
        <v>4.5454545454545456E-2</v>
      </c>
      <c r="K51" s="254">
        <v>0.86363636363636365</v>
      </c>
      <c r="L51" s="254">
        <v>4.5454545454545456E-2</v>
      </c>
      <c r="M51" s="254">
        <f t="shared" si="2"/>
        <v>-4.5454545454545525E-2</v>
      </c>
      <c r="N51" s="254">
        <f t="shared" si="3"/>
        <v>4.5454545454545456E-2</v>
      </c>
      <c r="O51" s="254">
        <v>9.0909090909090939E-2</v>
      </c>
      <c r="P51" s="254">
        <v>0</v>
      </c>
      <c r="Q51" s="68"/>
      <c r="R51" s="68"/>
      <c r="S51" s="68"/>
      <c r="T51" s="68"/>
      <c r="U51" s="68"/>
      <c r="V51" s="68"/>
      <c r="W51" s="22"/>
    </row>
    <row r="52" spans="1:23" x14ac:dyDescent="0.3">
      <c r="A52" s="252" t="s">
        <v>1584</v>
      </c>
      <c r="B52" s="253" t="s">
        <v>181</v>
      </c>
      <c r="C52" s="32" t="s">
        <v>182</v>
      </c>
      <c r="D52" s="252" t="s">
        <v>1653</v>
      </c>
      <c r="E52" s="253" t="s">
        <v>181</v>
      </c>
      <c r="F52" s="32" t="s">
        <v>182</v>
      </c>
      <c r="G52" s="259">
        <f>VLOOKUP($E52,Analysis!$A:$AN,39,FALSE)</f>
        <v>0.54545454545454541</v>
      </c>
      <c r="H52" s="259">
        <f>VLOOKUP($E52,Analysis!$A:$AN,40,FALSE)</f>
        <v>0.40909090909090912</v>
      </c>
      <c r="I52" s="254">
        <v>0.59090909090909094</v>
      </c>
      <c r="J52" s="254">
        <v>0.40909090909090912</v>
      </c>
      <c r="K52" s="254">
        <v>0.27272727272727271</v>
      </c>
      <c r="L52" s="254">
        <v>0.72727272727272729</v>
      </c>
      <c r="M52" s="254">
        <f t="shared" si="2"/>
        <v>-4.5454545454545525E-2</v>
      </c>
      <c r="N52" s="254">
        <f t="shared" si="3"/>
        <v>0</v>
      </c>
      <c r="O52" s="254">
        <v>0.31818181818181823</v>
      </c>
      <c r="P52" s="254">
        <v>-0.31818181818181818</v>
      </c>
      <c r="Q52" s="68"/>
      <c r="R52" s="68"/>
      <c r="S52" s="68"/>
      <c r="T52" s="68"/>
      <c r="U52" s="68"/>
      <c r="V52" s="68"/>
      <c r="W52" s="22"/>
    </row>
    <row r="53" spans="1:23" x14ac:dyDescent="0.3">
      <c r="A53" s="252" t="s">
        <v>1561</v>
      </c>
      <c r="B53" s="253" t="s">
        <v>212</v>
      </c>
      <c r="C53" s="29" t="s">
        <v>213</v>
      </c>
      <c r="D53" s="252" t="s">
        <v>1667</v>
      </c>
      <c r="E53" s="253" t="s">
        <v>212</v>
      </c>
      <c r="F53" s="29" t="s">
        <v>213</v>
      </c>
      <c r="G53" s="259">
        <f>VLOOKUP($E53,Analysis!$A:$AN,39,FALSE)</f>
        <v>0.77272727272727271</v>
      </c>
      <c r="H53" s="259">
        <f>VLOOKUP($E53,Analysis!$A:$AN,40,FALSE)</f>
        <v>0.22727272727272727</v>
      </c>
      <c r="I53" s="254">
        <v>0.81818181818181823</v>
      </c>
      <c r="J53" s="254">
        <v>0.18181818181818182</v>
      </c>
      <c r="K53" s="254">
        <v>0.63636363636363635</v>
      </c>
      <c r="L53" s="254">
        <v>0.31818181818181818</v>
      </c>
      <c r="M53" s="254">
        <f t="shared" si="2"/>
        <v>-4.5454545454545525E-2</v>
      </c>
      <c r="N53" s="254">
        <f t="shared" si="3"/>
        <v>4.5454545454545442E-2</v>
      </c>
      <c r="O53" s="254">
        <v>0.18181818181818188</v>
      </c>
      <c r="P53" s="254">
        <v>-0.13636363636363635</v>
      </c>
      <c r="Q53" s="68"/>
      <c r="R53" s="68"/>
      <c r="S53" s="68"/>
      <c r="T53" s="68"/>
      <c r="U53" s="68"/>
      <c r="V53" s="68"/>
      <c r="W53" s="22"/>
    </row>
    <row r="54" spans="1:23" x14ac:dyDescent="0.3">
      <c r="A54" s="252" t="s">
        <v>1611</v>
      </c>
      <c r="B54" s="253" t="s">
        <v>52</v>
      </c>
      <c r="C54" s="255" t="s">
        <v>53</v>
      </c>
      <c r="D54" s="252" t="s">
        <v>1614</v>
      </c>
      <c r="E54" s="253" t="s">
        <v>52</v>
      </c>
      <c r="F54" s="255" t="s">
        <v>53</v>
      </c>
      <c r="G54" s="259">
        <f>VLOOKUP($E54,Analysis!$A:$AN,39,FALSE)</f>
        <v>0</v>
      </c>
      <c r="H54" s="259">
        <f>VLOOKUP($E54,Analysis!$A:$AN,40,FALSE)</f>
        <v>1</v>
      </c>
      <c r="I54" s="254">
        <v>9.0909090909090912E-2</v>
      </c>
      <c r="J54" s="254">
        <v>0.90909090909090906</v>
      </c>
      <c r="K54" s="254">
        <v>0</v>
      </c>
      <c r="L54" s="254">
        <v>1</v>
      </c>
      <c r="M54" s="254">
        <f t="shared" si="2"/>
        <v>-9.0909090909090912E-2</v>
      </c>
      <c r="N54" s="254">
        <f t="shared" si="3"/>
        <v>9.0909090909090939E-2</v>
      </c>
      <c r="O54" s="254">
        <v>9.0909090909090912E-2</v>
      </c>
      <c r="P54" s="254">
        <v>-9.0909090909090939E-2</v>
      </c>
      <c r="Q54" s="68"/>
      <c r="R54" s="68"/>
      <c r="S54" s="68"/>
      <c r="T54" s="68"/>
      <c r="U54" s="68"/>
      <c r="V54" s="68"/>
      <c r="W54" s="22"/>
    </row>
    <row r="55" spans="1:23" x14ac:dyDescent="0.3">
      <c r="A55" s="252" t="s">
        <v>1549</v>
      </c>
      <c r="B55" s="253" t="s">
        <v>73</v>
      </c>
      <c r="C55" s="255" t="s">
        <v>74</v>
      </c>
      <c r="D55" s="252" t="s">
        <v>1622</v>
      </c>
      <c r="E55" s="253" t="s">
        <v>73</v>
      </c>
      <c r="F55" s="255" t="s">
        <v>74</v>
      </c>
      <c r="G55" s="259">
        <f>VLOOKUP($E55,Analysis!$A:$AN,39,FALSE)</f>
        <v>0.90909090909090906</v>
      </c>
      <c r="H55" s="259">
        <f>VLOOKUP($E55,Analysis!$A:$AN,40,FALSE)</f>
        <v>9.0909090909090912E-2</v>
      </c>
      <c r="I55" s="254">
        <v>1</v>
      </c>
      <c r="J55" s="254">
        <v>0</v>
      </c>
      <c r="K55" s="254">
        <v>1</v>
      </c>
      <c r="L55" s="254">
        <v>0</v>
      </c>
      <c r="M55" s="254">
        <f t="shared" si="2"/>
        <v>-9.0909090909090939E-2</v>
      </c>
      <c r="N55" s="254">
        <f t="shared" si="3"/>
        <v>9.0909090909090912E-2</v>
      </c>
      <c r="O55" s="254">
        <v>0</v>
      </c>
      <c r="P55" s="254">
        <v>0</v>
      </c>
      <c r="Q55" s="68"/>
      <c r="R55" s="68"/>
      <c r="S55" s="68"/>
      <c r="T55" s="68"/>
      <c r="U55" s="68"/>
      <c r="V55" s="68"/>
      <c r="W55" s="22"/>
    </row>
    <row r="56" spans="1:23" x14ac:dyDescent="0.3">
      <c r="A56" s="252" t="s">
        <v>1565</v>
      </c>
      <c r="B56" s="253" t="s">
        <v>176</v>
      </c>
      <c r="C56" s="32" t="s">
        <v>177</v>
      </c>
      <c r="D56" s="252" t="s">
        <v>1651</v>
      </c>
      <c r="E56" s="253" t="s">
        <v>176</v>
      </c>
      <c r="F56" s="32" t="s">
        <v>177</v>
      </c>
      <c r="G56" s="259">
        <f>VLOOKUP($E56,Analysis!$A:$AN,39,FALSE)</f>
        <v>0.68181818181818177</v>
      </c>
      <c r="H56" s="259">
        <f>VLOOKUP($E56,Analysis!$A:$AN,40,FALSE)</f>
        <v>0.31818181818181818</v>
      </c>
      <c r="I56" s="254">
        <v>0.77272727272727271</v>
      </c>
      <c r="J56" s="254">
        <v>0.22727272727272727</v>
      </c>
      <c r="K56" s="254">
        <v>0.36363636363636365</v>
      </c>
      <c r="L56" s="254">
        <v>0.63636363636363635</v>
      </c>
      <c r="M56" s="254">
        <f t="shared" si="2"/>
        <v>-9.0909090909090939E-2</v>
      </c>
      <c r="N56" s="254">
        <f t="shared" si="3"/>
        <v>9.0909090909090912E-2</v>
      </c>
      <c r="O56" s="254">
        <v>0.40909090909090906</v>
      </c>
      <c r="P56" s="254">
        <v>-0.40909090909090906</v>
      </c>
      <c r="Q56" s="68"/>
      <c r="R56" s="68"/>
      <c r="S56" s="68"/>
      <c r="T56" s="68"/>
      <c r="U56" s="68"/>
      <c r="V56" s="68"/>
      <c r="W56" s="22"/>
    </row>
    <row r="57" spans="1:23" x14ac:dyDescent="0.3">
      <c r="A57" s="252" t="s">
        <v>1550</v>
      </c>
      <c r="B57" s="253" t="s">
        <v>191</v>
      </c>
      <c r="C57" s="32" t="s">
        <v>192</v>
      </c>
      <c r="D57" s="252" t="s">
        <v>1658</v>
      </c>
      <c r="E57" s="253" t="s">
        <v>191</v>
      </c>
      <c r="F57" s="32" t="s">
        <v>192</v>
      </c>
      <c r="G57" s="259">
        <f>VLOOKUP($E57,Analysis!$A:$AN,39,FALSE)</f>
        <v>0.86363636363636365</v>
      </c>
      <c r="H57" s="259">
        <f>VLOOKUP($E57,Analysis!$A:$AN,40,FALSE)</f>
        <v>9.0909090909090912E-2</v>
      </c>
      <c r="I57" s="254">
        <v>0.95454545454545459</v>
      </c>
      <c r="J57" s="254">
        <v>0</v>
      </c>
      <c r="K57" s="254">
        <v>0.63636363636363635</v>
      </c>
      <c r="L57" s="254">
        <v>0.27272727272727271</v>
      </c>
      <c r="M57" s="254">
        <f t="shared" si="2"/>
        <v>-9.0909090909090939E-2</v>
      </c>
      <c r="N57" s="254">
        <f t="shared" si="3"/>
        <v>9.0909090909090912E-2</v>
      </c>
      <c r="O57" s="254">
        <v>0.31818181818181823</v>
      </c>
      <c r="P57" s="254">
        <v>-0.27272727272727271</v>
      </c>
      <c r="Q57" s="68"/>
      <c r="R57" s="68"/>
      <c r="S57" s="68"/>
      <c r="T57" s="68"/>
      <c r="U57" s="68"/>
      <c r="V57" s="68"/>
      <c r="W57" s="22"/>
    </row>
    <row r="58" spans="1:23" x14ac:dyDescent="0.3">
      <c r="A58" s="252" t="s">
        <v>1591</v>
      </c>
      <c r="B58" s="253" t="s">
        <v>203</v>
      </c>
      <c r="C58" s="256" t="s">
        <v>204</v>
      </c>
      <c r="D58" s="252" t="s">
        <v>1664</v>
      </c>
      <c r="E58" s="253" t="s">
        <v>203</v>
      </c>
      <c r="F58" s="256" t="s">
        <v>204</v>
      </c>
      <c r="G58" s="259">
        <f>VLOOKUP($E58,Analysis!$A:$AN,39,FALSE)</f>
        <v>0.40909090909090912</v>
      </c>
      <c r="H58" s="259">
        <f>VLOOKUP($E58,Analysis!$A:$AN,40,FALSE)</f>
        <v>0.59090909090909094</v>
      </c>
      <c r="I58" s="254">
        <v>0.54545454545454541</v>
      </c>
      <c r="J58" s="254">
        <v>0.45454545454545453</v>
      </c>
      <c r="K58" s="254">
        <v>0.45454545454545453</v>
      </c>
      <c r="L58" s="254">
        <v>0.5</v>
      </c>
      <c r="M58" s="254">
        <f t="shared" si="2"/>
        <v>-0.1363636363636363</v>
      </c>
      <c r="N58" s="254">
        <f t="shared" si="3"/>
        <v>0.13636363636363641</v>
      </c>
      <c r="O58" s="254">
        <v>9.0909090909090884E-2</v>
      </c>
      <c r="P58" s="254">
        <v>-4.545454545454547E-2</v>
      </c>
      <c r="Q58" s="68"/>
      <c r="R58" s="68"/>
      <c r="S58" s="68"/>
      <c r="T58" s="68"/>
      <c r="U58" s="68"/>
      <c r="V58" s="68"/>
      <c r="W58" s="22"/>
    </row>
    <row r="59" spans="1:23" x14ac:dyDescent="0.3">
      <c r="A59" s="252" t="s">
        <v>1609</v>
      </c>
      <c r="B59" s="253" t="s">
        <v>54</v>
      </c>
      <c r="C59" s="255" t="s">
        <v>55</v>
      </c>
      <c r="D59" s="252" t="s">
        <v>1615</v>
      </c>
      <c r="E59" s="253" t="s">
        <v>54</v>
      </c>
      <c r="F59" s="255" t="s">
        <v>55</v>
      </c>
      <c r="G59" s="259">
        <f>VLOOKUP($E59,Analysis!$A:$AN,39,FALSE)</f>
        <v>4.5454545454545456E-2</v>
      </c>
      <c r="H59" s="259">
        <f>VLOOKUP($E59,Analysis!$A:$AN,40,FALSE)</f>
        <v>0.95454545454545459</v>
      </c>
      <c r="I59" s="254">
        <v>0.18181818181818182</v>
      </c>
      <c r="J59" s="254">
        <v>0.81818181818181823</v>
      </c>
      <c r="K59" s="254">
        <v>4.5454545454545456E-2</v>
      </c>
      <c r="L59" s="254">
        <v>0.95454545454545459</v>
      </c>
      <c r="M59" s="254">
        <f t="shared" si="2"/>
        <v>-0.13636363636363635</v>
      </c>
      <c r="N59" s="254">
        <f t="shared" si="3"/>
        <v>0.13636363636363635</v>
      </c>
      <c r="O59" s="254">
        <v>0.13636363636363635</v>
      </c>
      <c r="P59" s="254">
        <v>-0.13636363636363635</v>
      </c>
      <c r="Q59" s="68"/>
      <c r="R59" s="68"/>
      <c r="S59" s="68"/>
      <c r="T59" s="68"/>
      <c r="U59" s="68"/>
      <c r="V59" s="68"/>
      <c r="W59" s="22"/>
    </row>
    <row r="60" spans="1:23" x14ac:dyDescent="0.3">
      <c r="A60" s="252" t="s">
        <v>1560</v>
      </c>
      <c r="B60" s="253" t="s">
        <v>178</v>
      </c>
      <c r="C60" s="32" t="s">
        <v>179</v>
      </c>
      <c r="D60" s="252" t="s">
        <v>1652</v>
      </c>
      <c r="E60" s="253" t="s">
        <v>178</v>
      </c>
      <c r="F60" s="32" t="s">
        <v>179</v>
      </c>
      <c r="G60" s="259">
        <f>VLOOKUP($E60,Analysis!$A:$AN,39,FALSE)</f>
        <v>0.68181818181818177</v>
      </c>
      <c r="H60" s="259">
        <f>VLOOKUP($E60,Analysis!$A:$AN,40,FALSE)</f>
        <v>0.31818181818181818</v>
      </c>
      <c r="I60" s="254">
        <v>0.81818181818181823</v>
      </c>
      <c r="J60" s="254">
        <v>0.18181818181818182</v>
      </c>
      <c r="K60" s="254">
        <v>0.31818181818181818</v>
      </c>
      <c r="L60" s="254">
        <v>0.68181818181818177</v>
      </c>
      <c r="M60" s="254">
        <f t="shared" si="2"/>
        <v>-0.13636363636363646</v>
      </c>
      <c r="N60" s="254">
        <f t="shared" si="3"/>
        <v>0.13636363636363635</v>
      </c>
      <c r="O60" s="254">
        <v>0.5</v>
      </c>
      <c r="P60" s="254">
        <v>-0.49999999999999994</v>
      </c>
      <c r="Q60" s="68"/>
      <c r="R60" s="68"/>
      <c r="S60" s="68"/>
      <c r="T60" s="68"/>
      <c r="U60" s="68"/>
      <c r="V60" s="68"/>
      <c r="W60" s="22"/>
    </row>
    <row r="61" spans="1:23" x14ac:dyDescent="0.3">
      <c r="A61" s="252" t="s">
        <v>1567</v>
      </c>
      <c r="B61" s="253" t="s">
        <v>146</v>
      </c>
      <c r="C61" s="257" t="s">
        <v>147</v>
      </c>
      <c r="D61" s="252" t="s">
        <v>1641</v>
      </c>
      <c r="E61" s="253" t="s">
        <v>146</v>
      </c>
      <c r="F61" s="257" t="s">
        <v>147</v>
      </c>
      <c r="G61" s="259">
        <f>VLOOKUP($E61,Analysis!$A:$AN,39,FALSE)</f>
        <v>0.59090909090909094</v>
      </c>
      <c r="H61" s="259">
        <f>VLOOKUP($E61,Analysis!$A:$AN,40,FALSE)</f>
        <v>0.36363636363636365</v>
      </c>
      <c r="I61" s="254">
        <v>0.77272727272727271</v>
      </c>
      <c r="J61" s="254">
        <v>0.22727272727272727</v>
      </c>
      <c r="K61" s="254">
        <v>0.5</v>
      </c>
      <c r="L61" s="254">
        <v>0.36363636363636365</v>
      </c>
      <c r="M61" s="254">
        <f t="shared" si="2"/>
        <v>-0.18181818181818177</v>
      </c>
      <c r="N61" s="254">
        <f t="shared" si="3"/>
        <v>0.13636363636363638</v>
      </c>
      <c r="O61" s="254">
        <v>0.27272727272727271</v>
      </c>
      <c r="P61" s="254">
        <v>-0.13636363636363638</v>
      </c>
      <c r="Q61" s="68"/>
      <c r="R61" s="68"/>
      <c r="S61" s="68"/>
      <c r="T61" s="68"/>
      <c r="U61" s="68"/>
      <c r="V61" s="68"/>
      <c r="W61" s="22"/>
    </row>
    <row r="62" spans="1:23" x14ac:dyDescent="0.3">
      <c r="A62" s="252" t="s">
        <v>1607</v>
      </c>
      <c r="B62" s="253" t="s">
        <v>183</v>
      </c>
      <c r="C62" s="32" t="s">
        <v>184</v>
      </c>
      <c r="D62" s="252" t="s">
        <v>1654</v>
      </c>
      <c r="E62" s="253" t="s">
        <v>183</v>
      </c>
      <c r="F62" s="32" t="s">
        <v>184</v>
      </c>
      <c r="G62" s="259">
        <f>VLOOKUP($E62,Analysis!$A:$AN,39,FALSE)</f>
        <v>9.0909090909090912E-2</v>
      </c>
      <c r="H62" s="259">
        <f>VLOOKUP($E62,Analysis!$A:$AN,40,FALSE)</f>
        <v>0.90909090909090906</v>
      </c>
      <c r="I62" s="254">
        <v>0.27272727272727271</v>
      </c>
      <c r="J62" s="254">
        <v>0.72727272727272729</v>
      </c>
      <c r="K62" s="254">
        <v>4.5454545454545456E-2</v>
      </c>
      <c r="L62" s="254">
        <v>0.95454545454545459</v>
      </c>
      <c r="M62" s="254">
        <f t="shared" si="2"/>
        <v>-0.1818181818181818</v>
      </c>
      <c r="N62" s="254">
        <f t="shared" si="3"/>
        <v>0.18181818181818177</v>
      </c>
      <c r="O62" s="254">
        <v>0.22727272727272724</v>
      </c>
      <c r="P62" s="254">
        <v>-0.22727272727272729</v>
      </c>
      <c r="Q62" s="68"/>
      <c r="R62" s="68"/>
      <c r="S62" s="68"/>
      <c r="T62" s="68"/>
      <c r="U62" s="68"/>
      <c r="V62" s="68"/>
      <c r="W62" s="22"/>
    </row>
    <row r="63" spans="1:23" x14ac:dyDescent="0.3">
      <c r="A63" s="252" t="s">
        <v>1596</v>
      </c>
      <c r="B63" s="253" t="s">
        <v>234</v>
      </c>
      <c r="C63" s="31" t="s">
        <v>235</v>
      </c>
      <c r="D63" s="252" t="s">
        <v>1675</v>
      </c>
      <c r="E63" s="253" t="s">
        <v>234</v>
      </c>
      <c r="F63" s="31" t="s">
        <v>235</v>
      </c>
      <c r="G63" s="259">
        <f>VLOOKUP($E63,Analysis!$A:$AN,39,FALSE)</f>
        <v>0.22727272727272727</v>
      </c>
      <c r="H63" s="259">
        <f>VLOOKUP($E63,Analysis!$A:$AN,40,FALSE)</f>
        <v>0.72727272727272729</v>
      </c>
      <c r="I63" s="254">
        <v>0.45454545454545453</v>
      </c>
      <c r="J63" s="254">
        <v>0.54545454545454541</v>
      </c>
      <c r="K63" s="254">
        <v>4.5454545454545456E-2</v>
      </c>
      <c r="L63" s="254">
        <v>0.95454545454545459</v>
      </c>
      <c r="M63" s="254">
        <f t="shared" si="2"/>
        <v>-0.22727272727272727</v>
      </c>
      <c r="N63" s="254">
        <f t="shared" si="3"/>
        <v>0.18181818181818188</v>
      </c>
      <c r="O63" s="254">
        <v>0.40909090909090906</v>
      </c>
      <c r="P63" s="254">
        <v>-0.40909090909090917</v>
      </c>
      <c r="Q63" s="68"/>
      <c r="R63" s="68"/>
      <c r="S63" s="68"/>
      <c r="T63" s="68"/>
      <c r="U63" s="68"/>
      <c r="V63" s="68"/>
      <c r="W63" s="22"/>
    </row>
    <row r="64" spans="1:23" x14ac:dyDescent="0.3">
      <c r="A64" s="252" t="s">
        <v>1556</v>
      </c>
      <c r="B64" s="253" t="s">
        <v>105</v>
      </c>
      <c r="C64" s="255" t="s">
        <v>106</v>
      </c>
      <c r="D64" s="252" t="s">
        <v>1629</v>
      </c>
      <c r="E64" s="253" t="s">
        <v>105</v>
      </c>
      <c r="F64" s="255" t="s">
        <v>106</v>
      </c>
      <c r="G64" s="259">
        <f>VLOOKUP($E64,Analysis!$A:$AN,39,FALSE)</f>
        <v>0.68181818181818177</v>
      </c>
      <c r="H64" s="259">
        <f>VLOOKUP($E64,Analysis!$A:$AN,40,FALSE)</f>
        <v>0.22727272727272727</v>
      </c>
      <c r="I64" s="254">
        <v>0.90909090909090906</v>
      </c>
      <c r="J64" s="254">
        <v>9.0909090909090912E-2</v>
      </c>
      <c r="K64" s="254">
        <v>0.45454545454545453</v>
      </c>
      <c r="L64" s="254">
        <v>0.40909090909090912</v>
      </c>
      <c r="M64" s="254">
        <f t="shared" si="2"/>
        <v>-0.22727272727272729</v>
      </c>
      <c r="N64" s="254">
        <f t="shared" si="3"/>
        <v>0.13636363636363635</v>
      </c>
      <c r="O64" s="254">
        <v>0.45454545454545453</v>
      </c>
      <c r="P64" s="254">
        <v>-0.31818181818181823</v>
      </c>
      <c r="Q64" s="68"/>
      <c r="R64" s="68"/>
      <c r="S64" s="68"/>
      <c r="T64" s="68"/>
      <c r="U64" s="68"/>
      <c r="V64" s="68"/>
      <c r="W64" s="22"/>
    </row>
    <row r="65" spans="1:23" x14ac:dyDescent="0.3">
      <c r="A65" s="252" t="s">
        <v>1570</v>
      </c>
      <c r="B65" s="253" t="s">
        <v>236</v>
      </c>
      <c r="C65" s="31" t="s">
        <v>237</v>
      </c>
      <c r="D65" s="252" t="s">
        <v>1676</v>
      </c>
      <c r="E65" s="253" t="s">
        <v>236</v>
      </c>
      <c r="F65" s="31" t="s">
        <v>237</v>
      </c>
      <c r="G65" s="259">
        <f>VLOOKUP($E65,Analysis!$A:$AN,39,FALSE)</f>
        <v>0.5</v>
      </c>
      <c r="H65" s="259">
        <f>VLOOKUP($E65,Analysis!$A:$AN,40,FALSE)</f>
        <v>0.5</v>
      </c>
      <c r="I65" s="254">
        <v>0.72727272727272729</v>
      </c>
      <c r="J65" s="254">
        <v>0.27272727272727271</v>
      </c>
      <c r="K65" s="254">
        <v>0</v>
      </c>
      <c r="L65" s="254">
        <v>1</v>
      </c>
      <c r="M65" s="254">
        <f t="shared" si="2"/>
        <v>-0.22727272727272729</v>
      </c>
      <c r="N65" s="254">
        <f t="shared" si="3"/>
        <v>0.22727272727272729</v>
      </c>
      <c r="O65" s="254">
        <v>0.72727272727272729</v>
      </c>
      <c r="P65" s="254">
        <v>-0.72727272727272729</v>
      </c>
      <c r="Q65" s="68"/>
      <c r="R65" s="68"/>
      <c r="S65" s="68"/>
      <c r="T65" s="68"/>
      <c r="U65" s="68"/>
      <c r="V65" s="68"/>
      <c r="W65" s="22"/>
    </row>
    <row r="66" spans="1:23" x14ac:dyDescent="0.3">
      <c r="A66" s="252" t="s">
        <v>1601</v>
      </c>
      <c r="B66" s="253" t="s">
        <v>238</v>
      </c>
      <c r="C66" s="32" t="s">
        <v>239</v>
      </c>
      <c r="D66" s="252" t="s">
        <v>1677</v>
      </c>
      <c r="E66" s="253" t="s">
        <v>238</v>
      </c>
      <c r="F66" s="32" t="s">
        <v>239</v>
      </c>
      <c r="G66" s="259">
        <f>VLOOKUP($E66,Analysis!$A:$AN,39,FALSE)</f>
        <v>0.18181818181818182</v>
      </c>
      <c r="H66" s="259">
        <f>VLOOKUP($E66,Analysis!$A:$AN,40,FALSE)</f>
        <v>0.68181818181818177</v>
      </c>
      <c r="I66" s="254">
        <v>0.40909090909090912</v>
      </c>
      <c r="J66" s="254">
        <v>0.59090909090909094</v>
      </c>
      <c r="K66" s="254">
        <v>0.22727272727272727</v>
      </c>
      <c r="L66" s="254">
        <v>0.77272727272727271</v>
      </c>
      <c r="M66" s="254">
        <f t="shared" si="2"/>
        <v>-0.22727272727272729</v>
      </c>
      <c r="N66" s="254">
        <f t="shared" si="3"/>
        <v>9.0909090909090828E-2</v>
      </c>
      <c r="O66" s="254">
        <v>0.18181818181818185</v>
      </c>
      <c r="P66" s="254">
        <v>-0.18181818181818177</v>
      </c>
      <c r="Q66" s="68"/>
      <c r="R66" s="68"/>
      <c r="S66" s="68"/>
      <c r="T66" s="68"/>
      <c r="U66" s="68"/>
      <c r="V66" s="68"/>
      <c r="W66" s="22"/>
    </row>
    <row r="67" spans="1:23" x14ac:dyDescent="0.3">
      <c r="A67" s="252" t="s">
        <v>1578</v>
      </c>
      <c r="B67" s="253" t="s">
        <v>142</v>
      </c>
      <c r="C67" s="257" t="s">
        <v>143</v>
      </c>
      <c r="D67" s="252" t="s">
        <v>1640</v>
      </c>
      <c r="E67" s="253" t="s">
        <v>142</v>
      </c>
      <c r="F67" s="257" t="s">
        <v>143</v>
      </c>
      <c r="G67" s="259">
        <f>VLOOKUP($E67,Analysis!$A:$AN,39,FALSE)</f>
        <v>0.40909090909090912</v>
      </c>
      <c r="H67" s="259">
        <f>VLOOKUP($E67,Analysis!$A:$AN,40,FALSE)</f>
        <v>0.54545454545454541</v>
      </c>
      <c r="I67" s="254">
        <v>0.68181818181818177</v>
      </c>
      <c r="J67" s="254">
        <v>0.31818181818181818</v>
      </c>
      <c r="K67" s="254">
        <v>0.59090909090909094</v>
      </c>
      <c r="L67" s="254">
        <v>0.40909090909090912</v>
      </c>
      <c r="M67" s="254">
        <f t="shared" si="2"/>
        <v>-0.27272727272727265</v>
      </c>
      <c r="N67" s="254">
        <f t="shared" si="3"/>
        <v>0.22727272727272724</v>
      </c>
      <c r="O67" s="254">
        <v>9.0909090909090828E-2</v>
      </c>
      <c r="P67" s="254">
        <v>-9.0909090909090939E-2</v>
      </c>
      <c r="Q67" s="68"/>
      <c r="R67" s="68"/>
      <c r="S67" s="68"/>
      <c r="T67" s="68"/>
      <c r="U67" s="68"/>
      <c r="V67" s="68"/>
      <c r="W67" s="22"/>
    </row>
    <row r="68" spans="1:23" x14ac:dyDescent="0.3">
      <c r="A68" s="252" t="s">
        <v>1599</v>
      </c>
      <c r="B68" s="253" t="s">
        <v>227</v>
      </c>
      <c r="C68" s="31" t="s">
        <v>228</v>
      </c>
      <c r="D68" s="252" t="s">
        <v>1672</v>
      </c>
      <c r="E68" s="253" t="s">
        <v>227</v>
      </c>
      <c r="F68" s="31" t="s">
        <v>228</v>
      </c>
      <c r="G68" s="259">
        <f>VLOOKUP($E68,Analysis!$A:$AN,39,FALSE)</f>
        <v>4.5454545454545456E-2</v>
      </c>
      <c r="H68" s="259">
        <f>VLOOKUP($E68,Analysis!$A:$AN,40,FALSE)</f>
        <v>0.77272727272727271</v>
      </c>
      <c r="I68" s="254">
        <v>0.45454545454545453</v>
      </c>
      <c r="J68" s="254">
        <v>0.40909090909090912</v>
      </c>
      <c r="K68" s="254">
        <v>0.45454545454545453</v>
      </c>
      <c r="L68" s="254">
        <v>0.54545454545454541</v>
      </c>
      <c r="M68" s="254">
        <f t="shared" si="2"/>
        <v>-0.40909090909090906</v>
      </c>
      <c r="N68" s="254">
        <f t="shared" si="3"/>
        <v>0.36363636363636359</v>
      </c>
      <c r="O68" s="254">
        <v>0</v>
      </c>
      <c r="P68" s="254">
        <v>-0.1363636363636363</v>
      </c>
      <c r="Q68" s="68"/>
      <c r="R68" s="68"/>
      <c r="S68" s="68"/>
      <c r="T68" s="68"/>
      <c r="U68" s="68"/>
      <c r="V68" s="68"/>
      <c r="W68" s="22"/>
    </row>
    <row r="69" spans="1:23" x14ac:dyDescent="0.3">
      <c r="B69" s="22"/>
      <c r="C69" s="22"/>
      <c r="D69" s="22"/>
      <c r="E69" s="22"/>
      <c r="F69" s="22"/>
      <c r="G69" s="22"/>
      <c r="H69" s="22"/>
      <c r="I69" s="22"/>
      <c r="J69" s="22"/>
      <c r="K69" s="22"/>
      <c r="L69" s="22"/>
      <c r="M69" s="22"/>
      <c r="N69" s="22"/>
      <c r="O69" s="22"/>
      <c r="P69" s="22"/>
      <c r="Q69" s="22"/>
      <c r="R69" s="22"/>
      <c r="S69" s="22"/>
      <c r="T69" s="22"/>
      <c r="U69" s="22"/>
      <c r="V69" s="22"/>
      <c r="W69" s="22"/>
    </row>
    <row r="70" spans="1:23" x14ac:dyDescent="0.3">
      <c r="B70" s="22"/>
      <c r="C70" s="22"/>
      <c r="D70" s="22"/>
      <c r="E70" s="22"/>
      <c r="F70" s="22"/>
      <c r="G70" s="22"/>
      <c r="H70" s="22"/>
      <c r="I70" s="22"/>
      <c r="J70" s="22"/>
      <c r="K70" s="22"/>
      <c r="L70" s="22"/>
      <c r="M70" s="22"/>
      <c r="N70" s="22"/>
      <c r="O70" s="22"/>
      <c r="P70" s="22"/>
      <c r="Q70" s="22"/>
      <c r="R70" s="22"/>
      <c r="S70" s="22"/>
      <c r="T70" s="22"/>
      <c r="U70" s="22"/>
      <c r="V70" s="22"/>
      <c r="W70" s="22"/>
    </row>
    <row r="71" spans="1:23" x14ac:dyDescent="0.3">
      <c r="B71" s="22"/>
      <c r="C71" s="22"/>
      <c r="D71" s="22"/>
      <c r="E71" s="22"/>
      <c r="F71" s="22"/>
      <c r="G71" s="22"/>
      <c r="H71" s="22"/>
      <c r="I71" s="22"/>
      <c r="J71" s="22"/>
      <c r="K71" s="22"/>
      <c r="L71" s="22"/>
      <c r="M71" s="22"/>
      <c r="N71" s="22"/>
      <c r="O71" s="22"/>
      <c r="P71" s="22"/>
      <c r="Q71" s="22"/>
      <c r="R71" s="22"/>
      <c r="S71" s="22"/>
      <c r="T71" s="22"/>
      <c r="U71" s="22"/>
      <c r="V71" s="22"/>
      <c r="W71" s="22"/>
    </row>
    <row r="72" spans="1:23" x14ac:dyDescent="0.3">
      <c r="B72" s="22"/>
      <c r="C72" s="22"/>
      <c r="D72" s="22"/>
      <c r="E72" s="22"/>
      <c r="F72" s="22"/>
      <c r="G72" s="22"/>
      <c r="H72" s="22"/>
      <c r="I72" s="22"/>
      <c r="J72" s="22"/>
      <c r="K72" s="22"/>
      <c r="L72" s="22"/>
      <c r="M72" s="22"/>
      <c r="N72" s="22"/>
      <c r="O72" s="22"/>
      <c r="P72" s="22"/>
      <c r="Q72" s="22"/>
      <c r="R72" s="22"/>
      <c r="S72" s="22"/>
      <c r="T72" s="22"/>
      <c r="U72" s="22"/>
      <c r="V72" s="22"/>
      <c r="W72" s="22"/>
    </row>
    <row r="73" spans="1:23" x14ac:dyDescent="0.3">
      <c r="B73" s="22"/>
      <c r="C73" s="22"/>
      <c r="D73" s="22"/>
      <c r="E73" s="22"/>
      <c r="F73" s="22"/>
      <c r="G73" s="22"/>
      <c r="H73" s="22"/>
      <c r="I73" s="22"/>
      <c r="J73" s="22"/>
      <c r="K73" s="22"/>
      <c r="L73" s="22"/>
      <c r="M73" s="22"/>
      <c r="N73" s="22"/>
      <c r="O73" s="22"/>
      <c r="P73" s="22"/>
      <c r="Q73" s="22"/>
      <c r="R73" s="22"/>
      <c r="S73" s="22"/>
      <c r="T73" s="22"/>
      <c r="U73" s="22"/>
      <c r="V73" s="22"/>
      <c r="W73" s="22"/>
    </row>
    <row r="74" spans="1:23" x14ac:dyDescent="0.3">
      <c r="B74" s="22"/>
      <c r="C74" s="22"/>
      <c r="D74" s="22"/>
      <c r="E74" s="22"/>
      <c r="F74" s="22"/>
      <c r="G74" s="22"/>
      <c r="H74" s="22"/>
      <c r="I74" s="22"/>
      <c r="J74" s="22"/>
      <c r="K74" s="22"/>
      <c r="L74" s="22"/>
      <c r="M74" s="22"/>
      <c r="N74" s="22"/>
      <c r="O74" s="22"/>
      <c r="P74" s="22"/>
      <c r="Q74" s="22"/>
      <c r="R74" s="22"/>
      <c r="S74" s="22"/>
      <c r="T74" s="22"/>
      <c r="U74" s="22"/>
      <c r="V74" s="22"/>
      <c r="W74" s="22"/>
    </row>
    <row r="75" spans="1:23" x14ac:dyDescent="0.3">
      <c r="B75" s="22"/>
      <c r="C75" s="22"/>
      <c r="D75" s="22"/>
      <c r="E75" s="22"/>
      <c r="F75" s="22"/>
      <c r="G75" s="22"/>
      <c r="H75" s="22"/>
      <c r="I75" s="22"/>
      <c r="J75" s="22"/>
      <c r="K75" s="22"/>
      <c r="L75" s="22"/>
      <c r="M75" s="22"/>
      <c r="N75" s="22"/>
      <c r="O75" s="22"/>
      <c r="P75" s="22"/>
      <c r="Q75" s="22"/>
      <c r="R75" s="22"/>
      <c r="S75" s="22"/>
      <c r="T75" s="22"/>
      <c r="U75" s="22"/>
      <c r="V75" s="22"/>
      <c r="W75" s="22"/>
    </row>
    <row r="76" spans="1:23" x14ac:dyDescent="0.3">
      <c r="B76" s="22"/>
      <c r="C76" s="22"/>
      <c r="D76" s="22"/>
      <c r="E76" s="22"/>
      <c r="F76" s="22"/>
      <c r="G76" s="22"/>
      <c r="H76" s="22"/>
      <c r="I76" s="22"/>
      <c r="J76" s="22"/>
      <c r="K76" s="22"/>
      <c r="L76" s="22"/>
      <c r="M76" s="22"/>
      <c r="N76" s="22"/>
      <c r="O76" s="22"/>
      <c r="P76" s="22"/>
      <c r="Q76" s="22"/>
      <c r="R76" s="22"/>
      <c r="S76" s="22"/>
      <c r="T76" s="22"/>
      <c r="U76" s="22"/>
      <c r="V76" s="22"/>
      <c r="W76" s="22"/>
    </row>
    <row r="77" spans="1:23" x14ac:dyDescent="0.3">
      <c r="B77" s="22"/>
      <c r="C77" s="22"/>
      <c r="D77" s="22"/>
      <c r="E77" s="22"/>
      <c r="F77" s="22"/>
      <c r="G77" s="22"/>
      <c r="H77" s="22"/>
      <c r="I77" s="22"/>
      <c r="J77" s="22"/>
      <c r="K77" s="22"/>
      <c r="L77" s="22"/>
      <c r="M77" s="22"/>
      <c r="N77" s="22"/>
      <c r="O77" s="22"/>
      <c r="P77" s="22"/>
      <c r="Q77" s="22"/>
      <c r="R77" s="22"/>
      <c r="S77" s="22"/>
      <c r="T77" s="22"/>
      <c r="U77" s="22"/>
      <c r="V77" s="22"/>
      <c r="W77" s="22"/>
    </row>
  </sheetData>
  <autoFilter ref="A1:P1">
    <sortState ref="A2:P68">
      <sortCondition descending="1" ref="M1"/>
    </sortState>
  </autoFilter>
  <conditionalFormatting sqref="I2:I68">
    <cfRule type="colorScale" priority="10">
      <colorScale>
        <cfvo type="min"/>
        <cfvo type="percentile" val="50"/>
        <cfvo type="max"/>
        <color rgb="FFF8696B"/>
        <color rgb="FFFFEB84"/>
        <color rgb="FF63BE7B"/>
      </colorScale>
    </cfRule>
  </conditionalFormatting>
  <conditionalFormatting sqref="J2:J68">
    <cfRule type="colorScale" priority="9">
      <colorScale>
        <cfvo type="min"/>
        <cfvo type="percentile" val="50"/>
        <cfvo type="max"/>
        <color rgb="FF63BE7B"/>
        <color rgb="FFFFEB84"/>
        <color rgb="FFF8696B"/>
      </colorScale>
    </cfRule>
  </conditionalFormatting>
  <conditionalFormatting sqref="K2:K68">
    <cfRule type="colorScale" priority="8">
      <colorScale>
        <cfvo type="min"/>
        <cfvo type="percentile" val="50"/>
        <cfvo type="max"/>
        <color rgb="FFF8696B"/>
        <color rgb="FFFFEB84"/>
        <color rgb="FF63BE7B"/>
      </colorScale>
    </cfRule>
  </conditionalFormatting>
  <conditionalFormatting sqref="L2:N68">
    <cfRule type="colorScale" priority="7">
      <colorScale>
        <cfvo type="min"/>
        <cfvo type="percentile" val="50"/>
        <cfvo type="max"/>
        <color rgb="FF63BE7B"/>
        <color rgb="FFFFEB84"/>
        <color rgb="FFF8696B"/>
      </colorScale>
    </cfRule>
  </conditionalFormatting>
  <conditionalFormatting sqref="O2:O68">
    <cfRule type="colorScale" priority="6">
      <colorScale>
        <cfvo type="min"/>
        <cfvo type="percentile" val="50"/>
        <cfvo type="max"/>
        <color rgb="FFF8696B"/>
        <color rgb="FFFFEB84"/>
        <color rgb="FF63BE7B"/>
      </colorScale>
    </cfRule>
  </conditionalFormatting>
  <conditionalFormatting sqref="P2:P68">
    <cfRule type="colorScale" priority="5">
      <colorScale>
        <cfvo type="min"/>
        <cfvo type="percentile" val="50"/>
        <cfvo type="max"/>
        <color rgb="FF63BE7B"/>
        <color rgb="FFFFEB84"/>
        <color rgb="FFF8696B"/>
      </colorScale>
    </cfRule>
  </conditionalFormatting>
  <conditionalFormatting sqref="G2:G68">
    <cfRule type="colorScale" priority="4">
      <colorScale>
        <cfvo type="min"/>
        <cfvo type="percentile" val="50"/>
        <cfvo type="max"/>
        <color rgb="FFF8696B"/>
        <color rgb="FFFFEB84"/>
        <color rgb="FF63BE7B"/>
      </colorScale>
    </cfRule>
  </conditionalFormatting>
  <conditionalFormatting sqref="H2:H68">
    <cfRule type="colorScale" priority="3">
      <colorScale>
        <cfvo type="min"/>
        <cfvo type="percentile" val="50"/>
        <cfvo type="max"/>
        <color rgb="FF63BE7B"/>
        <color rgb="FFFFEB84"/>
        <color rgb="FFF8696B"/>
      </colorScale>
    </cfRule>
  </conditionalFormatting>
  <conditionalFormatting sqref="M2:M68">
    <cfRule type="colorScale" priority="2">
      <colorScale>
        <cfvo type="min"/>
        <cfvo type="percentile" val="50"/>
        <cfvo type="max"/>
        <color rgb="FFF8696B"/>
        <color rgb="FFFFEB84"/>
        <color rgb="FF63BE7B"/>
      </colorScale>
    </cfRule>
  </conditionalFormatting>
  <conditionalFormatting sqref="N2:N68">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8"/>
  <sheetViews>
    <sheetView workbookViewId="0">
      <selection activeCell="C7" sqref="C7"/>
    </sheetView>
  </sheetViews>
  <sheetFormatPr defaultRowHeight="14.4" x14ac:dyDescent="0.3"/>
  <cols>
    <col min="5" max="5" width="14.33203125" bestFit="1" customWidth="1"/>
    <col min="12" max="12" width="15.33203125" bestFit="1" customWidth="1"/>
  </cols>
  <sheetData>
    <row r="1" spans="1:32" x14ac:dyDescent="0.3">
      <c r="A1" s="35" t="s">
        <v>470</v>
      </c>
      <c r="B1" s="15" t="s">
        <v>2</v>
      </c>
      <c r="C1" s="17" t="s">
        <v>4</v>
      </c>
      <c r="D1" s="17" t="s">
        <v>6</v>
      </c>
      <c r="E1" s="15" t="s">
        <v>8</v>
      </c>
      <c r="F1" s="15" t="s">
        <v>10</v>
      </c>
      <c r="G1" s="15" t="s">
        <v>12</v>
      </c>
      <c r="H1" s="15" t="s">
        <v>14</v>
      </c>
      <c r="I1" s="15" t="s">
        <v>16</v>
      </c>
      <c r="J1" s="15" t="s">
        <v>18</v>
      </c>
      <c r="K1" s="15" t="s">
        <v>20</v>
      </c>
      <c r="L1" s="15" t="s">
        <v>22</v>
      </c>
      <c r="M1" s="15" t="s">
        <v>24</v>
      </c>
      <c r="N1" s="15" t="s">
        <v>26</v>
      </c>
      <c r="O1" s="15" t="s">
        <v>28</v>
      </c>
      <c r="P1" s="15" t="s">
        <v>30</v>
      </c>
      <c r="Q1" s="15" t="s">
        <v>32</v>
      </c>
      <c r="R1" s="15" t="s">
        <v>34</v>
      </c>
      <c r="S1" s="15" t="s">
        <v>36</v>
      </c>
      <c r="T1" s="15" t="s">
        <v>38</v>
      </c>
      <c r="U1" s="15" t="s">
        <v>40</v>
      </c>
      <c r="V1" s="15" t="s">
        <v>42</v>
      </c>
      <c r="W1" s="15" t="s">
        <v>44</v>
      </c>
    </row>
    <row r="2" spans="1:32" x14ac:dyDescent="0.3">
      <c r="A2" s="41" t="s">
        <v>471</v>
      </c>
      <c r="B2" s="22" t="s">
        <v>472</v>
      </c>
      <c r="C2" s="22" t="s">
        <v>473</v>
      </c>
      <c r="D2" s="22" t="s">
        <v>472</v>
      </c>
      <c r="E2" s="22" t="s">
        <v>472</v>
      </c>
      <c r="F2" s="22" t="s">
        <v>473</v>
      </c>
      <c r="G2" s="22" t="s">
        <v>472</v>
      </c>
      <c r="H2" s="22" t="s">
        <v>473</v>
      </c>
      <c r="I2" s="22" t="s">
        <v>474</v>
      </c>
      <c r="J2" s="22" t="s">
        <v>472</v>
      </c>
      <c r="K2" s="22" t="s">
        <v>473</v>
      </c>
      <c r="L2" s="22" t="s">
        <v>475</v>
      </c>
      <c r="M2" s="22" t="s">
        <v>475</v>
      </c>
      <c r="N2" s="22" t="s">
        <v>472</v>
      </c>
      <c r="O2" s="22" t="s">
        <v>473</v>
      </c>
      <c r="P2" s="22" t="s">
        <v>472</v>
      </c>
      <c r="Q2" s="22" t="s">
        <v>473</v>
      </c>
      <c r="R2" s="22" t="s">
        <v>476</v>
      </c>
      <c r="S2" s="22" t="s">
        <v>475</v>
      </c>
      <c r="T2" s="22" t="s">
        <v>473</v>
      </c>
      <c r="U2" s="22" t="s">
        <v>472</v>
      </c>
      <c r="V2" s="22" t="s">
        <v>473</v>
      </c>
      <c r="W2" s="22" t="s">
        <v>474</v>
      </c>
    </row>
    <row r="3" spans="1:32" x14ac:dyDescent="0.3">
      <c r="A3" s="41" t="s">
        <v>477</v>
      </c>
      <c r="B3" s="42">
        <v>1586601</v>
      </c>
      <c r="C3" s="42">
        <v>1039828</v>
      </c>
      <c r="D3" s="42">
        <v>3222741</v>
      </c>
      <c r="E3" s="43">
        <v>1238122</v>
      </c>
      <c r="F3" s="42">
        <v>1258123</v>
      </c>
      <c r="G3" s="42">
        <v>1735048</v>
      </c>
      <c r="H3" s="42">
        <v>1378916</v>
      </c>
      <c r="I3" s="42">
        <v>1734334</v>
      </c>
      <c r="J3" s="42">
        <v>963552</v>
      </c>
      <c r="K3" s="42">
        <v>2531870</v>
      </c>
      <c r="L3" s="42">
        <v>1147205</v>
      </c>
      <c r="M3" s="42">
        <v>2384403</v>
      </c>
      <c r="N3" s="42">
        <v>1423360</v>
      </c>
      <c r="O3" s="42">
        <v>116219</v>
      </c>
      <c r="P3" s="42">
        <v>1101763</v>
      </c>
      <c r="Q3" s="42">
        <v>1057329</v>
      </c>
      <c r="R3" s="42">
        <v>2697600</v>
      </c>
      <c r="S3" s="42">
        <v>1053247</v>
      </c>
      <c r="T3" s="42">
        <v>1282378</v>
      </c>
      <c r="U3" s="42">
        <v>1228697</v>
      </c>
      <c r="V3" s="42">
        <v>907289</v>
      </c>
      <c r="W3" s="42">
        <v>1029564</v>
      </c>
    </row>
    <row r="4" spans="1:32" x14ac:dyDescent="0.3">
      <c r="A4" s="41"/>
    </row>
    <row r="5" spans="1:32" x14ac:dyDescent="0.3">
      <c r="A5" s="41" t="s">
        <v>628</v>
      </c>
    </row>
    <row r="6" spans="1:32" x14ac:dyDescent="0.3">
      <c r="C6" t="s">
        <v>629</v>
      </c>
      <c r="D6" t="s">
        <v>629</v>
      </c>
      <c r="E6" t="s">
        <v>629</v>
      </c>
    </row>
    <row r="7" spans="1:32" x14ac:dyDescent="0.3">
      <c r="C7" s="17" t="s">
        <v>6</v>
      </c>
      <c r="D7" s="22" t="s">
        <v>472</v>
      </c>
      <c r="E7" s="42">
        <v>3222741</v>
      </c>
      <c r="F7" t="s">
        <v>630</v>
      </c>
      <c r="K7" s="17" t="s">
        <v>6</v>
      </c>
      <c r="L7" s="15" t="s">
        <v>34</v>
      </c>
      <c r="M7" s="15" t="s">
        <v>20</v>
      </c>
      <c r="N7" s="15" t="s">
        <v>24</v>
      </c>
      <c r="O7" s="15" t="s">
        <v>12</v>
      </c>
      <c r="P7" s="15" t="s">
        <v>16</v>
      </c>
      <c r="Q7" s="15" t="s">
        <v>2</v>
      </c>
      <c r="R7" s="15" t="s">
        <v>26</v>
      </c>
      <c r="S7" s="15" t="s">
        <v>14</v>
      </c>
      <c r="T7" s="15" t="s">
        <v>38</v>
      </c>
      <c r="U7" s="15" t="s">
        <v>10</v>
      </c>
      <c r="V7" s="15" t="s">
        <v>8</v>
      </c>
      <c r="W7" s="15" t="s">
        <v>40</v>
      </c>
      <c r="X7" s="15" t="s">
        <v>28</v>
      </c>
      <c r="Y7" s="15" t="s">
        <v>22</v>
      </c>
      <c r="Z7" s="15" t="s">
        <v>30</v>
      </c>
      <c r="AA7" s="15" t="s">
        <v>32</v>
      </c>
      <c r="AB7" s="15" t="s">
        <v>36</v>
      </c>
      <c r="AC7" s="17" t="s">
        <v>4</v>
      </c>
      <c r="AD7" s="15" t="s">
        <v>44</v>
      </c>
      <c r="AE7" s="15" t="s">
        <v>18</v>
      </c>
      <c r="AF7" s="15" t="s">
        <v>42</v>
      </c>
    </row>
    <row r="8" spans="1:32" x14ac:dyDescent="0.3">
      <c r="C8" s="15" t="s">
        <v>34</v>
      </c>
      <c r="D8" s="22" t="s">
        <v>476</v>
      </c>
      <c r="E8" s="42">
        <v>2697600</v>
      </c>
      <c r="F8" t="s">
        <v>630</v>
      </c>
      <c r="K8" s="22" t="s">
        <v>472</v>
      </c>
      <c r="L8" s="22" t="s">
        <v>476</v>
      </c>
      <c r="M8" s="22" t="s">
        <v>473</v>
      </c>
      <c r="N8" s="22" t="s">
        <v>475</v>
      </c>
      <c r="O8" s="22" t="s">
        <v>472</v>
      </c>
      <c r="P8" s="22" t="s">
        <v>474</v>
      </c>
      <c r="Q8" s="22" t="s">
        <v>472</v>
      </c>
      <c r="R8" s="22" t="s">
        <v>472</v>
      </c>
      <c r="S8" s="22" t="s">
        <v>473</v>
      </c>
      <c r="T8" s="22" t="s">
        <v>473</v>
      </c>
      <c r="U8" s="22" t="s">
        <v>473</v>
      </c>
      <c r="V8" s="22" t="s">
        <v>472</v>
      </c>
      <c r="W8" s="22" t="s">
        <v>472</v>
      </c>
      <c r="X8" s="22" t="s">
        <v>473</v>
      </c>
      <c r="Y8" s="22" t="s">
        <v>475</v>
      </c>
      <c r="Z8" s="22" t="s">
        <v>472</v>
      </c>
      <c r="AA8" s="22" t="s">
        <v>473</v>
      </c>
      <c r="AB8" s="22" t="s">
        <v>475</v>
      </c>
      <c r="AC8" s="22" t="s">
        <v>473</v>
      </c>
      <c r="AD8" s="22" t="s">
        <v>474</v>
      </c>
      <c r="AE8" s="22" t="s">
        <v>472</v>
      </c>
      <c r="AF8" s="22" t="s">
        <v>473</v>
      </c>
    </row>
    <row r="9" spans="1:32" x14ac:dyDescent="0.3">
      <c r="C9" s="15" t="s">
        <v>20</v>
      </c>
      <c r="D9" s="22" t="s">
        <v>473</v>
      </c>
      <c r="E9" s="42">
        <v>2531870</v>
      </c>
      <c r="F9" t="s">
        <v>630</v>
      </c>
      <c r="K9" s="42">
        <v>3222741</v>
      </c>
      <c r="L9" s="42">
        <v>2697600</v>
      </c>
      <c r="M9" s="42">
        <v>2531870</v>
      </c>
      <c r="N9" s="42">
        <v>2384403</v>
      </c>
      <c r="O9" s="42">
        <v>1735048</v>
      </c>
      <c r="P9" s="42">
        <v>1734334</v>
      </c>
      <c r="Q9" s="42">
        <v>1586601</v>
      </c>
      <c r="R9" s="42">
        <v>1423360</v>
      </c>
      <c r="S9" s="42">
        <v>1378916</v>
      </c>
      <c r="T9" s="42">
        <v>1282378</v>
      </c>
      <c r="U9" s="42">
        <v>1258123</v>
      </c>
      <c r="V9" s="43">
        <v>1238122</v>
      </c>
      <c r="W9" s="42">
        <v>1228697</v>
      </c>
      <c r="X9" s="42">
        <v>1162190</v>
      </c>
      <c r="Y9" s="42">
        <v>1147205</v>
      </c>
      <c r="Z9" s="42">
        <v>1101763</v>
      </c>
      <c r="AA9" s="42">
        <v>1057329</v>
      </c>
      <c r="AB9" s="42">
        <v>1053247</v>
      </c>
      <c r="AC9" s="42">
        <v>1039828</v>
      </c>
      <c r="AD9" s="42">
        <v>1029564</v>
      </c>
      <c r="AE9" s="42">
        <v>963552</v>
      </c>
      <c r="AF9" s="42">
        <v>907289</v>
      </c>
    </row>
    <row r="10" spans="1:32" x14ac:dyDescent="0.3">
      <c r="C10" s="15" t="s">
        <v>24</v>
      </c>
      <c r="D10" s="22" t="s">
        <v>475</v>
      </c>
      <c r="E10" s="42">
        <v>2384403</v>
      </c>
      <c r="F10" t="s">
        <v>630</v>
      </c>
      <c r="K10" t="s">
        <v>630</v>
      </c>
      <c r="L10" t="s">
        <v>630</v>
      </c>
      <c r="M10" t="s">
        <v>630</v>
      </c>
      <c r="N10" t="s">
        <v>630</v>
      </c>
      <c r="O10" t="s">
        <v>631</v>
      </c>
      <c r="P10" t="s">
        <v>631</v>
      </c>
      <c r="Q10" t="s">
        <v>631</v>
      </c>
      <c r="R10" t="s">
        <v>631</v>
      </c>
      <c r="S10" t="s">
        <v>631</v>
      </c>
      <c r="T10" t="s">
        <v>631</v>
      </c>
      <c r="U10" t="s">
        <v>631</v>
      </c>
      <c r="V10" t="s">
        <v>631</v>
      </c>
      <c r="W10" t="s">
        <v>631</v>
      </c>
      <c r="X10" t="s">
        <v>632</v>
      </c>
      <c r="Y10" t="s">
        <v>632</v>
      </c>
      <c r="Z10" t="s">
        <v>632</v>
      </c>
      <c r="AA10" t="s">
        <v>632</v>
      </c>
      <c r="AB10" t="s">
        <v>632</v>
      </c>
      <c r="AC10" t="s">
        <v>632</v>
      </c>
      <c r="AD10" t="s">
        <v>632</v>
      </c>
      <c r="AE10" t="s">
        <v>632</v>
      </c>
      <c r="AF10" t="s">
        <v>632</v>
      </c>
    </row>
    <row r="11" spans="1:32" x14ac:dyDescent="0.3">
      <c r="C11" s="15" t="s">
        <v>12</v>
      </c>
      <c r="D11" s="22" t="s">
        <v>472</v>
      </c>
      <c r="E11" s="42">
        <v>1735048</v>
      </c>
      <c r="F11" t="s">
        <v>631</v>
      </c>
    </row>
    <row r="12" spans="1:32" x14ac:dyDescent="0.3">
      <c r="C12" s="15" t="s">
        <v>16</v>
      </c>
      <c r="D12" s="22" t="s">
        <v>474</v>
      </c>
      <c r="E12" s="42">
        <v>1734334</v>
      </c>
      <c r="F12" t="s">
        <v>631</v>
      </c>
    </row>
    <row r="13" spans="1:32" x14ac:dyDescent="0.3">
      <c r="C13" s="15" t="s">
        <v>2</v>
      </c>
      <c r="D13" s="22" t="s">
        <v>472</v>
      </c>
      <c r="E13" s="42">
        <v>1586601</v>
      </c>
      <c r="F13" t="s">
        <v>631</v>
      </c>
    </row>
    <row r="14" spans="1:32" x14ac:dyDescent="0.3">
      <c r="C14" s="15" t="s">
        <v>26</v>
      </c>
      <c r="D14" s="22" t="s">
        <v>472</v>
      </c>
      <c r="E14" s="42">
        <v>1423360</v>
      </c>
      <c r="F14" t="s">
        <v>631</v>
      </c>
    </row>
    <row r="15" spans="1:32" x14ac:dyDescent="0.3">
      <c r="C15" s="15" t="s">
        <v>14</v>
      </c>
      <c r="D15" s="22" t="s">
        <v>473</v>
      </c>
      <c r="E15" s="42">
        <v>1378916</v>
      </c>
      <c r="F15" t="s">
        <v>631</v>
      </c>
    </row>
    <row r="16" spans="1:32" x14ac:dyDescent="0.3">
      <c r="C16" s="15" t="s">
        <v>38</v>
      </c>
      <c r="D16" s="22" t="s">
        <v>473</v>
      </c>
      <c r="E16" s="42">
        <v>1282378</v>
      </c>
      <c r="F16" t="s">
        <v>631</v>
      </c>
    </row>
    <row r="17" spans="3:15" x14ac:dyDescent="0.3">
      <c r="C17" s="15" t="s">
        <v>10</v>
      </c>
      <c r="D17" s="22" t="s">
        <v>473</v>
      </c>
      <c r="E17" s="42">
        <v>1258123</v>
      </c>
      <c r="F17" t="s">
        <v>631</v>
      </c>
      <c r="K17" t="s">
        <v>630</v>
      </c>
    </row>
    <row r="18" spans="3:15" x14ac:dyDescent="0.3">
      <c r="C18" s="15" t="s">
        <v>8</v>
      </c>
      <c r="D18" s="22" t="s">
        <v>472</v>
      </c>
      <c r="E18" s="43">
        <v>1238122</v>
      </c>
      <c r="F18" t="s">
        <v>631</v>
      </c>
      <c r="K18" t="s">
        <v>631</v>
      </c>
    </row>
    <row r="19" spans="3:15" x14ac:dyDescent="0.3">
      <c r="C19" s="15" t="s">
        <v>40</v>
      </c>
      <c r="D19" s="22" t="s">
        <v>472</v>
      </c>
      <c r="E19" s="42">
        <v>1228697</v>
      </c>
      <c r="F19" t="s">
        <v>631</v>
      </c>
      <c r="K19" t="s">
        <v>632</v>
      </c>
      <c r="O19" s="22"/>
    </row>
    <row r="20" spans="3:15" x14ac:dyDescent="0.3">
      <c r="C20" s="15" t="s">
        <v>28</v>
      </c>
      <c r="D20" s="22" t="s">
        <v>473</v>
      </c>
      <c r="E20" s="42">
        <v>1162190</v>
      </c>
      <c r="F20" t="s">
        <v>632</v>
      </c>
      <c r="O20" s="22"/>
    </row>
    <row r="21" spans="3:15" x14ac:dyDescent="0.3">
      <c r="C21" s="15" t="s">
        <v>22</v>
      </c>
      <c r="D21" s="22" t="s">
        <v>475</v>
      </c>
      <c r="E21" s="42">
        <v>1147205</v>
      </c>
      <c r="F21" t="s">
        <v>632</v>
      </c>
      <c r="O21" s="22"/>
    </row>
    <row r="22" spans="3:15" x14ac:dyDescent="0.3">
      <c r="C22" s="15" t="s">
        <v>30</v>
      </c>
      <c r="D22" s="22" t="s">
        <v>472</v>
      </c>
      <c r="E22" s="42">
        <v>1101763</v>
      </c>
      <c r="F22" t="s">
        <v>632</v>
      </c>
      <c r="O22" s="22"/>
    </row>
    <row r="23" spans="3:15" x14ac:dyDescent="0.3">
      <c r="C23" s="15" t="s">
        <v>32</v>
      </c>
      <c r="D23" s="22" t="s">
        <v>473</v>
      </c>
      <c r="E23" s="42">
        <v>1057329</v>
      </c>
      <c r="F23" t="s">
        <v>632</v>
      </c>
      <c r="O23" s="22"/>
    </row>
    <row r="24" spans="3:15" x14ac:dyDescent="0.3">
      <c r="C24" s="15" t="s">
        <v>36</v>
      </c>
      <c r="D24" s="22" t="s">
        <v>475</v>
      </c>
      <c r="E24" s="42">
        <v>1053247</v>
      </c>
      <c r="F24" t="s">
        <v>632</v>
      </c>
      <c r="O24" s="22"/>
    </row>
    <row r="25" spans="3:15" x14ac:dyDescent="0.3">
      <c r="C25" s="17" t="s">
        <v>4</v>
      </c>
      <c r="D25" s="22" t="s">
        <v>473</v>
      </c>
      <c r="E25" s="42">
        <v>1039828</v>
      </c>
      <c r="F25" t="s">
        <v>632</v>
      </c>
      <c r="O25" s="22"/>
    </row>
    <row r="26" spans="3:15" x14ac:dyDescent="0.3">
      <c r="C26" s="15" t="s">
        <v>44</v>
      </c>
      <c r="D26" s="22" t="s">
        <v>474</v>
      </c>
      <c r="E26" s="42">
        <v>1029564</v>
      </c>
      <c r="F26" t="s">
        <v>632</v>
      </c>
      <c r="O26" s="22"/>
    </row>
    <row r="27" spans="3:15" x14ac:dyDescent="0.3">
      <c r="C27" s="15" t="s">
        <v>18</v>
      </c>
      <c r="D27" s="22" t="s">
        <v>472</v>
      </c>
      <c r="E27" s="42">
        <v>963552</v>
      </c>
      <c r="F27" t="s">
        <v>632</v>
      </c>
      <c r="O27" s="22"/>
    </row>
    <row r="28" spans="3:15" x14ac:dyDescent="0.3">
      <c r="C28" s="15" t="s">
        <v>42</v>
      </c>
      <c r="D28" s="22" t="s">
        <v>473</v>
      </c>
      <c r="E28" s="42">
        <v>907289</v>
      </c>
      <c r="F28" t="s">
        <v>632</v>
      </c>
      <c r="O28" s="22"/>
    </row>
    <row r="29" spans="3:15" x14ac:dyDescent="0.3">
      <c r="O29" s="22"/>
    </row>
    <row r="30" spans="3:15" x14ac:dyDescent="0.3">
      <c r="O30" s="22"/>
    </row>
    <row r="31" spans="3:15" x14ac:dyDescent="0.3">
      <c r="O31" s="22"/>
    </row>
    <row r="32" spans="3:15" x14ac:dyDescent="0.3">
      <c r="O32" s="22"/>
    </row>
    <row r="33" spans="15:15" x14ac:dyDescent="0.3">
      <c r="O33" s="22"/>
    </row>
    <row r="34" spans="15:15" x14ac:dyDescent="0.3">
      <c r="O34" s="22"/>
    </row>
    <row r="35" spans="15:15" x14ac:dyDescent="0.3">
      <c r="O35" s="22"/>
    </row>
    <row r="36" spans="15:15" x14ac:dyDescent="0.3">
      <c r="O36" s="22"/>
    </row>
    <row r="37" spans="15:15" x14ac:dyDescent="0.3">
      <c r="O37" s="22"/>
    </row>
    <row r="38" spans="15:15" x14ac:dyDescent="0.3">
      <c r="O38" s="22"/>
    </row>
  </sheetData>
  <autoFilter ref="C6:E6">
    <sortState ref="C7:E28">
      <sortCondition descending="1" ref="E6"/>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EBF626675FA04E961029A0F5C7D655" ma:contentTypeVersion="13" ma:contentTypeDescription="Create a new document." ma:contentTypeScope="" ma:versionID="ee43636d20f2464c4792b7e7df04c3d6">
  <xsd:schema xmlns:xsd="http://www.w3.org/2001/XMLSchema" xmlns:xs="http://www.w3.org/2001/XMLSchema" xmlns:p="http://schemas.microsoft.com/office/2006/metadata/properties" xmlns:ns3="db1d95e8-267a-4696-a61a-1bb8c0a4da23" xmlns:ns4="808fb62e-a849-4a05-9d46-6ebc5f69ae64" targetNamespace="http://schemas.microsoft.com/office/2006/metadata/properties" ma:root="true" ma:fieldsID="271e817baa292df096ca52dc95ef3525" ns3:_="" ns4:_="">
    <xsd:import namespace="db1d95e8-267a-4696-a61a-1bb8c0a4da23"/>
    <xsd:import namespace="808fb62e-a849-4a05-9d46-6ebc5f69ae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d95e8-267a-4696-a61a-1bb8c0a4da23"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fb62e-a849-4a05-9d46-6ebc5f69ae6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232DE39-2A14-4609-B7FD-083568B57E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d95e8-267a-4696-a61a-1bb8c0a4da23"/>
    <ds:schemaRef ds:uri="808fb62e-a849-4a05-9d46-6ebc5f69ae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7AD17C-25A7-4FD1-A13D-82BA55EE26EC}">
  <ds:schemaRefs>
    <ds:schemaRef ds:uri="http://schemas.microsoft.com/sharepoint/v3/contenttype/forms"/>
  </ds:schemaRefs>
</ds:datastoreItem>
</file>

<file path=customXml/itemProps3.xml><?xml version="1.0" encoding="utf-8"?>
<ds:datastoreItem xmlns:ds="http://schemas.openxmlformats.org/officeDocument/2006/customXml" ds:itemID="{C589F9F5-0414-475C-B7C0-2E76184FAC23}">
  <ds:schemaRefs>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808fb62e-a849-4a05-9d46-6ebc5f69ae64"/>
    <ds:schemaRef ds:uri="db1d95e8-267a-4696-a61a-1bb8c0a4da2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8</vt:i4>
      </vt:variant>
    </vt:vector>
  </HeadingPairs>
  <TitlesOfParts>
    <vt:vector size="8" baseType="lpstr">
      <vt:lpstr>Monitoring_eng</vt:lpstr>
      <vt:lpstr>Monitoring_ukr</vt:lpstr>
      <vt:lpstr>Recommendations_indicators</vt:lpstr>
      <vt:lpstr>Results</vt:lpstr>
      <vt:lpstr>Categories</vt:lpstr>
      <vt:lpstr>Analysis</vt:lpstr>
      <vt:lpstr>Year-to-year</vt:lpstr>
      <vt:lpstr>help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Michal</dc:creator>
  <cp:keywords/>
  <dc:description/>
  <cp:lastModifiedBy>admin</cp:lastModifiedBy>
  <cp:revision/>
  <dcterms:created xsi:type="dcterms:W3CDTF">2016-09-30T14:17:19Z</dcterms:created>
  <dcterms:modified xsi:type="dcterms:W3CDTF">2021-02-24T17:17:49Z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0x01010074EBF626675FA04E961029A0F5C7D655</vt:lpwstr>
  </property>
</Properties>
</file>