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OneDrive - Transparency International\Projekty\Ukrajina_Slovak Aid-2018\Transparency_rankings_cities_regions_2019\"/>
    </mc:Choice>
  </mc:AlternateContent>
  <bookViews>
    <workbookView xWindow="0" yWindow="0" windowWidth="23040" windowHeight="9060" firstSheet="3" activeTab="4"/>
  </bookViews>
  <sheets>
    <sheet name="Monitoring_eng" sheetId="3" r:id="rId1"/>
    <sheet name="Monitoring_ukr" sheetId="2" r:id="rId2"/>
    <sheet name="Recommendations_indicators" sheetId="1" r:id="rId3"/>
    <sheet name="Results_2019" sheetId="4" r:id="rId4"/>
    <sheet name="Categories_2019" sheetId="6" r:id="rId5"/>
    <sheet name="Analysis_2019" sheetId="7" r:id="rId6"/>
    <sheet name="Analysis_2016" sheetId="10" r:id="rId7"/>
    <sheet name="2016" sheetId="8" r:id="rId8"/>
    <sheet name="charts" sheetId="11" r:id="rId9"/>
    <sheet name="help" sheetId="5" r:id="rId10"/>
  </sheets>
  <externalReferences>
    <externalReference r:id="rId11"/>
  </externalReferences>
  <definedNames>
    <definedName name="_xlnm._FilterDatabase" localSheetId="7" hidden="1">'2016'!$A$1:$N$1</definedName>
    <definedName name="_xlnm._FilterDatabase" localSheetId="5" hidden="1">Analysis_2019!$A$2:$BH$2</definedName>
    <definedName name="_xlnm._FilterDatabase" localSheetId="4" hidden="1">Categories_2019!$A$2:$BK$2</definedName>
    <definedName name="_xlnm._FilterDatabase" localSheetId="9" hidden="1">help!$C$6:$E$6</definedName>
    <definedName name="_xlnm._FilterDatabase" localSheetId="8" hidden="1">charts!$A$25:$C$25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42" i="6" l="1"/>
  <c r="G32" i="6"/>
  <c r="G33" i="6"/>
  <c r="G34" i="6"/>
  <c r="G35" i="6"/>
  <c r="G36" i="6"/>
  <c r="G37" i="6"/>
  <c r="G38" i="6"/>
  <c r="G39" i="6"/>
  <c r="G31" i="6"/>
  <c r="AQ68" i="7"/>
  <c r="AQ66" i="7"/>
  <c r="AQ46" i="7"/>
  <c r="AQ43" i="7"/>
  <c r="AQ45" i="7"/>
  <c r="AQ53" i="7"/>
  <c r="AQ5" i="7"/>
  <c r="AQ6" i="7"/>
  <c r="AQ7" i="7"/>
  <c r="AQ12" i="7"/>
  <c r="AQ34" i="7"/>
  <c r="AQ4" i="7"/>
  <c r="AQ38" i="7"/>
  <c r="AQ13" i="7"/>
  <c r="AQ35" i="7"/>
  <c r="AQ14" i="7"/>
  <c r="AQ22" i="7"/>
  <c r="AQ10" i="7"/>
  <c r="AQ17" i="7"/>
  <c r="AQ29" i="7"/>
  <c r="AQ21" i="7"/>
  <c r="AQ52" i="7"/>
  <c r="AQ59" i="7"/>
  <c r="AQ60" i="7"/>
  <c r="AQ32" i="7"/>
  <c r="AQ61" i="7"/>
  <c r="AQ36" i="7"/>
  <c r="AQ25" i="7"/>
  <c r="AQ37" i="7"/>
  <c r="AQ51" i="7"/>
  <c r="AQ55" i="7"/>
  <c r="AQ57" i="7"/>
  <c r="AQ11" i="7"/>
  <c r="AQ20" i="7"/>
  <c r="AQ30" i="7"/>
  <c r="AQ31" i="7"/>
  <c r="AQ24" i="7"/>
  <c r="AQ23" i="7"/>
  <c r="AQ18" i="7"/>
  <c r="AQ42" i="7"/>
  <c r="AQ64" i="7"/>
  <c r="AQ40" i="7"/>
  <c r="AQ47" i="7"/>
  <c r="AQ3" i="7"/>
  <c r="AQ8" i="7"/>
  <c r="AQ9" i="7"/>
  <c r="AQ26" i="7"/>
  <c r="AQ62" i="7"/>
  <c r="AQ67" i="7"/>
  <c r="AQ65" i="7"/>
  <c r="AQ49" i="7"/>
  <c r="AQ33" i="7"/>
  <c r="AQ44" i="7"/>
  <c r="AQ19" i="7"/>
  <c r="AQ39" i="7"/>
  <c r="AQ63" i="7"/>
  <c r="AQ69" i="7"/>
  <c r="AQ48" i="7"/>
  <c r="AQ56" i="7"/>
  <c r="AQ50" i="7"/>
  <c r="AQ41" i="7"/>
  <c r="AQ54" i="7"/>
  <c r="AQ28" i="7"/>
  <c r="AQ58" i="7"/>
  <c r="AQ16" i="7"/>
  <c r="AQ27" i="7"/>
  <c r="AQ15" i="7"/>
  <c r="AP68" i="7"/>
  <c r="AP66" i="7"/>
  <c r="AP46" i="7"/>
  <c r="AP43" i="7"/>
  <c r="AP45" i="7"/>
  <c r="AP53" i="7"/>
  <c r="AP5" i="7"/>
  <c r="AP6" i="7"/>
  <c r="AP7" i="7"/>
  <c r="AP12" i="7"/>
  <c r="AP34" i="7"/>
  <c r="AP4" i="7"/>
  <c r="AP38" i="7"/>
  <c r="AP13" i="7"/>
  <c r="AP35" i="7"/>
  <c r="AP14" i="7"/>
  <c r="AP22" i="7"/>
  <c r="AP10" i="7"/>
  <c r="AP17" i="7"/>
  <c r="AP29" i="7"/>
  <c r="AP21" i="7"/>
  <c r="AP52" i="7"/>
  <c r="AP59" i="7"/>
  <c r="AP60" i="7"/>
  <c r="AP32" i="7"/>
  <c r="AP61" i="7"/>
  <c r="AP36" i="7"/>
  <c r="AP25" i="7"/>
  <c r="AP37" i="7"/>
  <c r="AP51" i="7"/>
  <c r="AP55" i="7"/>
  <c r="AP57" i="7"/>
  <c r="AP11" i="7"/>
  <c r="AP20" i="7"/>
  <c r="AP30" i="7"/>
  <c r="AP31" i="7"/>
  <c r="AP24" i="7"/>
  <c r="AP23" i="7"/>
  <c r="AP18" i="7"/>
  <c r="AP42" i="7"/>
  <c r="AP64" i="7"/>
  <c r="AP40" i="7"/>
  <c r="AP47" i="7"/>
  <c r="AP3" i="7"/>
  <c r="AP8" i="7"/>
  <c r="AP9" i="7"/>
  <c r="AP26" i="7"/>
  <c r="AP62" i="7"/>
  <c r="AP67" i="7"/>
  <c r="AP65" i="7"/>
  <c r="AP49" i="7"/>
  <c r="AP33" i="7"/>
  <c r="AP44" i="7"/>
  <c r="AP19" i="7"/>
  <c r="AP39" i="7"/>
  <c r="AP63" i="7"/>
  <c r="AP69" i="7"/>
  <c r="AP48" i="7"/>
  <c r="AP56" i="7"/>
  <c r="AP50" i="7"/>
  <c r="AP41" i="7"/>
  <c r="AP54" i="7"/>
  <c r="AP28" i="7"/>
  <c r="AP58" i="7"/>
  <c r="AP16" i="7"/>
  <c r="AP27" i="7"/>
  <c r="AP15" i="7"/>
  <c r="AV71" i="10"/>
  <c r="AU71" i="10"/>
  <c r="AT71" i="10"/>
  <c r="AS71" i="10"/>
  <c r="AR71" i="10"/>
  <c r="AQ71" i="10"/>
  <c r="AP71" i="10"/>
  <c r="AO71" i="10"/>
  <c r="AN71" i="10"/>
  <c r="AQ68" i="10"/>
  <c r="AJ68" i="10"/>
  <c r="AI68" i="10"/>
  <c r="AU68" i="10" s="1"/>
  <c r="AG68" i="10"/>
  <c r="AE68" i="10"/>
  <c r="AC68" i="10"/>
  <c r="AL68" i="10" s="1"/>
  <c r="AN68" i="10" s="1"/>
  <c r="AA68" i="10"/>
  <c r="AK68" i="10" s="1"/>
  <c r="AM68" i="10" s="1"/>
  <c r="AT67" i="10"/>
  <c r="AS67" i="10"/>
  <c r="AO67" i="10"/>
  <c r="AJ67" i="10"/>
  <c r="AI67" i="10"/>
  <c r="AU67" i="10" s="1"/>
  <c r="AG67" i="10"/>
  <c r="AE67" i="10"/>
  <c r="AC67" i="10"/>
  <c r="AL67" i="10" s="1"/>
  <c r="AN67" i="10" s="1"/>
  <c r="AA67" i="10"/>
  <c r="AH67" i="10" s="1"/>
  <c r="AO66" i="10"/>
  <c r="AJ66" i="10"/>
  <c r="AI66" i="10"/>
  <c r="AU66" i="10" s="1"/>
  <c r="AG66" i="10"/>
  <c r="AE66" i="10"/>
  <c r="AC66" i="10"/>
  <c r="AA66" i="10"/>
  <c r="AK66" i="10" s="1"/>
  <c r="AM66" i="10" s="1"/>
  <c r="AT65" i="10"/>
  <c r="AS65" i="10"/>
  <c r="AO65" i="10"/>
  <c r="AJ65" i="10"/>
  <c r="AI65" i="10"/>
  <c r="AU65" i="10" s="1"/>
  <c r="AG65" i="10"/>
  <c r="AE65" i="10"/>
  <c r="AC65" i="10"/>
  <c r="AL65" i="10" s="1"/>
  <c r="AN65" i="10" s="1"/>
  <c r="AA65" i="10"/>
  <c r="AK65" i="10" s="1"/>
  <c r="AM65" i="10" s="1"/>
  <c r="AS64" i="10"/>
  <c r="AQ64" i="10"/>
  <c r="AK64" i="10"/>
  <c r="AM64" i="10" s="1"/>
  <c r="AJ64" i="10"/>
  <c r="AI64" i="10"/>
  <c r="AU64" i="10" s="1"/>
  <c r="AG64" i="10"/>
  <c r="AE64" i="10"/>
  <c r="AC64" i="10"/>
  <c r="AL64" i="10" s="1"/>
  <c r="AN64" i="10" s="1"/>
  <c r="AA64" i="10"/>
  <c r="AS63" i="10"/>
  <c r="AQ63" i="10"/>
  <c r="AL63" i="10"/>
  <c r="AN63" i="10" s="1"/>
  <c r="AJ63" i="10"/>
  <c r="AI63" i="10"/>
  <c r="AR63" i="10" s="1"/>
  <c r="AG63" i="10"/>
  <c r="AE63" i="10"/>
  <c r="AC63" i="10"/>
  <c r="AA63" i="10"/>
  <c r="AK63" i="10" s="1"/>
  <c r="AM63" i="10" s="1"/>
  <c r="AL62" i="10"/>
  <c r="AN62" i="10" s="1"/>
  <c r="AJ62" i="10"/>
  <c r="AI62" i="10"/>
  <c r="AV62" i="10" s="1"/>
  <c r="AG62" i="10"/>
  <c r="AE62" i="10"/>
  <c r="AC62" i="10"/>
  <c r="AA62" i="10"/>
  <c r="AK62" i="10" s="1"/>
  <c r="AM62" i="10" s="1"/>
  <c r="AL61" i="10"/>
  <c r="AN61" i="10" s="1"/>
  <c r="AJ61" i="10"/>
  <c r="AI61" i="10"/>
  <c r="AT61" i="10" s="1"/>
  <c r="AG61" i="10"/>
  <c r="AE61" i="10"/>
  <c r="AC61" i="10"/>
  <c r="AA61" i="10"/>
  <c r="AH61" i="10" s="1"/>
  <c r="AP60" i="10"/>
  <c r="AJ60" i="10"/>
  <c r="AI60" i="10"/>
  <c r="AO60" i="10" s="1"/>
  <c r="AG60" i="10"/>
  <c r="AE60" i="10"/>
  <c r="AC60" i="10"/>
  <c r="AL60" i="10" s="1"/>
  <c r="AN60" i="10" s="1"/>
  <c r="AA60" i="10"/>
  <c r="AK60" i="10" s="1"/>
  <c r="AM60" i="10" s="1"/>
  <c r="AR59" i="10"/>
  <c r="AP59" i="10"/>
  <c r="AK59" i="10"/>
  <c r="AM59" i="10" s="1"/>
  <c r="AJ59" i="10"/>
  <c r="AI59" i="10"/>
  <c r="AV59" i="10" s="1"/>
  <c r="AG59" i="10"/>
  <c r="AE59" i="10"/>
  <c r="AC59" i="10"/>
  <c r="AL59" i="10" s="1"/>
  <c r="AN59" i="10" s="1"/>
  <c r="AA59" i="10"/>
  <c r="AH59" i="10" s="1"/>
  <c r="AR58" i="10"/>
  <c r="AP58" i="10"/>
  <c r="AK58" i="10"/>
  <c r="AM58" i="10" s="1"/>
  <c r="AJ58" i="10"/>
  <c r="AI58" i="10"/>
  <c r="AQ58" i="10" s="1"/>
  <c r="AG58" i="10"/>
  <c r="AE58" i="10"/>
  <c r="AC58" i="10"/>
  <c r="AL58" i="10" s="1"/>
  <c r="AN58" i="10" s="1"/>
  <c r="AA58" i="10"/>
  <c r="AP57" i="10"/>
  <c r="AJ57" i="10"/>
  <c r="AI57" i="10"/>
  <c r="AU57" i="10" s="1"/>
  <c r="AG57" i="10"/>
  <c r="AE57" i="10"/>
  <c r="AC57" i="10"/>
  <c r="AL57" i="10" s="1"/>
  <c r="AN57" i="10" s="1"/>
  <c r="AA57" i="10"/>
  <c r="AK57" i="10" s="1"/>
  <c r="AM57" i="10" s="1"/>
  <c r="AV56" i="10"/>
  <c r="AT56" i="10"/>
  <c r="AS56" i="10"/>
  <c r="AO56" i="10"/>
  <c r="AM56" i="10"/>
  <c r="AK56" i="10"/>
  <c r="AJ56" i="10"/>
  <c r="AI56" i="10"/>
  <c r="AU56" i="10" s="1"/>
  <c r="AG56" i="10"/>
  <c r="AE56" i="10"/>
  <c r="AC56" i="10"/>
  <c r="AL56" i="10" s="1"/>
  <c r="AN56" i="10" s="1"/>
  <c r="AA56" i="10"/>
  <c r="AJ55" i="10"/>
  <c r="AI55" i="10"/>
  <c r="AU55" i="10" s="1"/>
  <c r="AG55" i="10"/>
  <c r="AE55" i="10"/>
  <c r="AC55" i="10"/>
  <c r="AL55" i="10" s="1"/>
  <c r="AN55" i="10" s="1"/>
  <c r="AA55" i="10"/>
  <c r="AH55" i="10" s="1"/>
  <c r="AJ54" i="10"/>
  <c r="AI54" i="10"/>
  <c r="AU54" i="10" s="1"/>
  <c r="AG54" i="10"/>
  <c r="AE54" i="10"/>
  <c r="AC54" i="10"/>
  <c r="AA54" i="10"/>
  <c r="AK54" i="10" s="1"/>
  <c r="AM54" i="10" s="1"/>
  <c r="AJ53" i="10"/>
  <c r="AI53" i="10"/>
  <c r="AU53" i="10" s="1"/>
  <c r="AG53" i="10"/>
  <c r="AE53" i="10"/>
  <c r="AC53" i="10"/>
  <c r="AA53" i="10"/>
  <c r="AK53" i="10" s="1"/>
  <c r="AM53" i="10" s="1"/>
  <c r="AL52" i="10"/>
  <c r="AN52" i="10" s="1"/>
  <c r="AK52" i="10"/>
  <c r="AM52" i="10" s="1"/>
  <c r="AJ52" i="10"/>
  <c r="AI52" i="10"/>
  <c r="AU52" i="10" s="1"/>
  <c r="AG52" i="10"/>
  <c r="AE52" i="10"/>
  <c r="AC52" i="10"/>
  <c r="AA52" i="10"/>
  <c r="AS51" i="10"/>
  <c r="AQ51" i="10"/>
  <c r="AJ51" i="10"/>
  <c r="AI51" i="10"/>
  <c r="AR51" i="10" s="1"/>
  <c r="AG51" i="10"/>
  <c r="AE51" i="10"/>
  <c r="AC51" i="10"/>
  <c r="AL51" i="10" s="1"/>
  <c r="AN51" i="10" s="1"/>
  <c r="AA51" i="10"/>
  <c r="AK51" i="10" s="1"/>
  <c r="AM51" i="10" s="1"/>
  <c r="AN50" i="10"/>
  <c r="AL50" i="10"/>
  <c r="AJ50" i="10"/>
  <c r="AI50" i="10"/>
  <c r="AV50" i="10" s="1"/>
  <c r="AG50" i="10"/>
  <c r="AE50" i="10"/>
  <c r="AC50" i="10"/>
  <c r="AA50" i="10"/>
  <c r="AK50" i="10" s="1"/>
  <c r="AM50" i="10" s="1"/>
  <c r="AN49" i="10"/>
  <c r="AL49" i="10"/>
  <c r="AJ49" i="10"/>
  <c r="AI49" i="10"/>
  <c r="AG49" i="10"/>
  <c r="AE49" i="10"/>
  <c r="AC49" i="10"/>
  <c r="AA49" i="10"/>
  <c r="AP48" i="10"/>
  <c r="AJ48" i="10"/>
  <c r="AI48" i="10"/>
  <c r="AO48" i="10" s="1"/>
  <c r="AG48" i="10"/>
  <c r="AE48" i="10"/>
  <c r="AC48" i="10"/>
  <c r="AL48" i="10" s="1"/>
  <c r="AN48" i="10" s="1"/>
  <c r="AA48" i="10"/>
  <c r="AJ47" i="10"/>
  <c r="AI47" i="10"/>
  <c r="AV47" i="10" s="1"/>
  <c r="AG47" i="10"/>
  <c r="AE47" i="10"/>
  <c r="AC47" i="10"/>
  <c r="AL47" i="10" s="1"/>
  <c r="AN47" i="10" s="1"/>
  <c r="AA47" i="10"/>
  <c r="AT46" i="10"/>
  <c r="AR46" i="10"/>
  <c r="AP46" i="10"/>
  <c r="AJ46" i="10"/>
  <c r="AI46" i="10"/>
  <c r="AQ46" i="10" s="1"/>
  <c r="AG46" i="10"/>
  <c r="AE46" i="10"/>
  <c r="AC46" i="10"/>
  <c r="AL46" i="10" s="1"/>
  <c r="AN46" i="10" s="1"/>
  <c r="AA46" i="10"/>
  <c r="AK46" i="10" s="1"/>
  <c r="AM46" i="10" s="1"/>
  <c r="AR45" i="10"/>
  <c r="AP45" i="10"/>
  <c r="AO45" i="10"/>
  <c r="AL45" i="10"/>
  <c r="AN45" i="10" s="1"/>
  <c r="AJ45" i="10"/>
  <c r="AI45" i="10"/>
  <c r="AU45" i="10" s="1"/>
  <c r="AH45" i="10"/>
  <c r="AG45" i="10"/>
  <c r="AE45" i="10"/>
  <c r="AC45" i="10"/>
  <c r="AA45" i="10"/>
  <c r="AK45" i="10" s="1"/>
  <c r="AM45" i="10" s="1"/>
  <c r="AV44" i="10"/>
  <c r="AT44" i="10"/>
  <c r="AS44" i="10"/>
  <c r="AR44" i="10"/>
  <c r="AQ44" i="10"/>
  <c r="AP44" i="10"/>
  <c r="AO44" i="10"/>
  <c r="AM44" i="10"/>
  <c r="AK44" i="10"/>
  <c r="AJ44" i="10"/>
  <c r="AI44" i="10"/>
  <c r="AU44" i="10" s="1"/>
  <c r="AG44" i="10"/>
  <c r="AE44" i="10"/>
  <c r="AC44" i="10"/>
  <c r="AL44" i="10" s="1"/>
  <c r="AN44" i="10" s="1"/>
  <c r="AA44" i="10"/>
  <c r="AR43" i="10"/>
  <c r="AK43" i="10"/>
  <c r="AM43" i="10" s="1"/>
  <c r="AJ43" i="10"/>
  <c r="AI43" i="10"/>
  <c r="AU43" i="10" s="1"/>
  <c r="AG43" i="10"/>
  <c r="AE43" i="10"/>
  <c r="AC43" i="10"/>
  <c r="AL43" i="10" s="1"/>
  <c r="AN43" i="10" s="1"/>
  <c r="AA43" i="10"/>
  <c r="AT42" i="10"/>
  <c r="AS42" i="10"/>
  <c r="AJ42" i="10"/>
  <c r="AI42" i="10"/>
  <c r="AU42" i="10" s="1"/>
  <c r="AG42" i="10"/>
  <c r="AE42" i="10"/>
  <c r="AC42" i="10"/>
  <c r="AA42" i="10"/>
  <c r="AK42" i="10" s="1"/>
  <c r="AM42" i="10" s="1"/>
  <c r="AS41" i="10"/>
  <c r="AJ41" i="10"/>
  <c r="AI41" i="10"/>
  <c r="AU41" i="10" s="1"/>
  <c r="AG41" i="10"/>
  <c r="AE41" i="10"/>
  <c r="AC41" i="10"/>
  <c r="AA41" i="10"/>
  <c r="AK41" i="10" s="1"/>
  <c r="AM41" i="10" s="1"/>
  <c r="AQ40" i="10"/>
  <c r="AJ40" i="10"/>
  <c r="AI40" i="10"/>
  <c r="AU40" i="10" s="1"/>
  <c r="AG40" i="10"/>
  <c r="AE40" i="10"/>
  <c r="AC40" i="10"/>
  <c r="AL40" i="10" s="1"/>
  <c r="AN40" i="10" s="1"/>
  <c r="AA40" i="10"/>
  <c r="AK40" i="10" s="1"/>
  <c r="AM40" i="10" s="1"/>
  <c r="AJ39" i="10"/>
  <c r="AI39" i="10"/>
  <c r="AR39" i="10" s="1"/>
  <c r="AG39" i="10"/>
  <c r="AE39" i="10"/>
  <c r="AC39" i="10"/>
  <c r="AL39" i="10" s="1"/>
  <c r="AN39" i="10" s="1"/>
  <c r="AA39" i="10"/>
  <c r="AK39" i="10" s="1"/>
  <c r="AM39" i="10" s="1"/>
  <c r="AL38" i="10"/>
  <c r="AN38" i="10" s="1"/>
  <c r="AJ38" i="10"/>
  <c r="AI38" i="10"/>
  <c r="AV38" i="10" s="1"/>
  <c r="AG38" i="10"/>
  <c r="AE38" i="10"/>
  <c r="AC38" i="10"/>
  <c r="AA38" i="10"/>
  <c r="AK38" i="10" s="1"/>
  <c r="AM38" i="10" s="1"/>
  <c r="AL37" i="10"/>
  <c r="AN37" i="10" s="1"/>
  <c r="AJ37" i="10"/>
  <c r="AI37" i="10"/>
  <c r="AU37" i="10" s="1"/>
  <c r="AG37" i="10"/>
  <c r="AE37" i="10"/>
  <c r="AC37" i="10"/>
  <c r="AA37" i="10"/>
  <c r="AP36" i="10"/>
  <c r="AJ36" i="10"/>
  <c r="AI36" i="10"/>
  <c r="AO36" i="10" s="1"/>
  <c r="AG36" i="10"/>
  <c r="AE36" i="10"/>
  <c r="AC36" i="10"/>
  <c r="AL36" i="10" s="1"/>
  <c r="AN36" i="10" s="1"/>
  <c r="AA36" i="10"/>
  <c r="AJ35" i="10"/>
  <c r="AI35" i="10"/>
  <c r="AU35" i="10" s="1"/>
  <c r="AG35" i="10"/>
  <c r="AE35" i="10"/>
  <c r="AC35" i="10"/>
  <c r="AL35" i="10" s="1"/>
  <c r="AN35" i="10" s="1"/>
  <c r="AA35" i="10"/>
  <c r="AT34" i="10"/>
  <c r="AR34" i="10"/>
  <c r="AP34" i="10"/>
  <c r="AJ34" i="10"/>
  <c r="AI34" i="10"/>
  <c r="AQ34" i="10" s="1"/>
  <c r="AG34" i="10"/>
  <c r="AE34" i="10"/>
  <c r="AC34" i="10"/>
  <c r="AL34" i="10" s="1"/>
  <c r="AN34" i="10" s="1"/>
  <c r="AA34" i="10"/>
  <c r="AR33" i="10"/>
  <c r="AP33" i="10"/>
  <c r="AO33" i="10"/>
  <c r="AL33" i="10"/>
  <c r="AN33" i="10" s="1"/>
  <c r="AK33" i="10"/>
  <c r="AM33" i="10" s="1"/>
  <c r="AJ33" i="10"/>
  <c r="AI33" i="10"/>
  <c r="AU33" i="10" s="1"/>
  <c r="AG33" i="10"/>
  <c r="AE33" i="10"/>
  <c r="AH33" i="10" s="1"/>
  <c r="AC33" i="10"/>
  <c r="AA33" i="10"/>
  <c r="AV32" i="10"/>
  <c r="AT32" i="10"/>
  <c r="AS32" i="10"/>
  <c r="AR32" i="10"/>
  <c r="AQ32" i="10"/>
  <c r="AP32" i="10"/>
  <c r="AO32" i="10"/>
  <c r="AJ32" i="10"/>
  <c r="AI32" i="10"/>
  <c r="AU32" i="10" s="1"/>
  <c r="AG32" i="10"/>
  <c r="AE32" i="10"/>
  <c r="AC32" i="10"/>
  <c r="AL32" i="10" s="1"/>
  <c r="AN32" i="10" s="1"/>
  <c r="AA32" i="10"/>
  <c r="AK32" i="10" s="1"/>
  <c r="AM32" i="10" s="1"/>
  <c r="AQ31" i="10"/>
  <c r="AJ31" i="10"/>
  <c r="AI31" i="10"/>
  <c r="AU31" i="10" s="1"/>
  <c r="AG31" i="10"/>
  <c r="AE31" i="10"/>
  <c r="AC31" i="10"/>
  <c r="AA31" i="10"/>
  <c r="AK31" i="10" s="1"/>
  <c r="AM31" i="10" s="1"/>
  <c r="AS30" i="10"/>
  <c r="AJ30" i="10"/>
  <c r="AI30" i="10"/>
  <c r="AU30" i="10" s="1"/>
  <c r="AG30" i="10"/>
  <c r="AE30" i="10"/>
  <c r="AC30" i="10"/>
  <c r="AL30" i="10" s="1"/>
  <c r="AN30" i="10" s="1"/>
  <c r="AA30" i="10"/>
  <c r="AK30" i="10" s="1"/>
  <c r="AM30" i="10" s="1"/>
  <c r="AS29" i="10"/>
  <c r="AL29" i="10"/>
  <c r="AN29" i="10" s="1"/>
  <c r="AJ29" i="10"/>
  <c r="AI29" i="10"/>
  <c r="AU29" i="10" s="1"/>
  <c r="AG29" i="10"/>
  <c r="AE29" i="10"/>
  <c r="AC29" i="10"/>
  <c r="AA29" i="10"/>
  <c r="AK29" i="10" s="1"/>
  <c r="AM29" i="10" s="1"/>
  <c r="AL28" i="10"/>
  <c r="AN28" i="10" s="1"/>
  <c r="AK28" i="10"/>
  <c r="AM28" i="10" s="1"/>
  <c r="AJ28" i="10"/>
  <c r="AI28" i="10"/>
  <c r="AU28" i="10" s="1"/>
  <c r="AG28" i="10"/>
  <c r="AE28" i="10"/>
  <c r="AC28" i="10"/>
  <c r="AA28" i="10"/>
  <c r="AU27" i="10"/>
  <c r="AJ27" i="10"/>
  <c r="AI27" i="10"/>
  <c r="AS27" i="10" s="1"/>
  <c r="AG27" i="10"/>
  <c r="AE27" i="10"/>
  <c r="AC27" i="10"/>
  <c r="AL27" i="10" s="1"/>
  <c r="AN27" i="10" s="1"/>
  <c r="AA27" i="10"/>
  <c r="AK27" i="10" s="1"/>
  <c r="AM27" i="10" s="1"/>
  <c r="AJ26" i="10"/>
  <c r="AI26" i="10"/>
  <c r="AG26" i="10"/>
  <c r="AE26" i="10"/>
  <c r="AC26" i="10"/>
  <c r="AL26" i="10" s="1"/>
  <c r="AN26" i="10" s="1"/>
  <c r="AA26" i="10"/>
  <c r="AL25" i="10"/>
  <c r="AN25" i="10" s="1"/>
  <c r="AJ25" i="10"/>
  <c r="AI25" i="10"/>
  <c r="AG25" i="10"/>
  <c r="AE25" i="10"/>
  <c r="AC25" i="10"/>
  <c r="AA25" i="10"/>
  <c r="AL24" i="10"/>
  <c r="AN24" i="10" s="1"/>
  <c r="AJ24" i="10"/>
  <c r="AI24" i="10"/>
  <c r="AO24" i="10" s="1"/>
  <c r="AG24" i="10"/>
  <c r="AE24" i="10"/>
  <c r="AC24" i="10"/>
  <c r="AA24" i="10"/>
  <c r="AK24" i="10" s="1"/>
  <c r="AM24" i="10" s="1"/>
  <c r="AJ23" i="10"/>
  <c r="AI23" i="10"/>
  <c r="AU23" i="10" s="1"/>
  <c r="AG23" i="10"/>
  <c r="AE23" i="10"/>
  <c r="AC23" i="10"/>
  <c r="AL23" i="10" s="1"/>
  <c r="AN23" i="10" s="1"/>
  <c r="AA23" i="10"/>
  <c r="AK23" i="10" s="1"/>
  <c r="AM23" i="10" s="1"/>
  <c r="AT22" i="10"/>
  <c r="AR22" i="10"/>
  <c r="AP22" i="10"/>
  <c r="AJ22" i="10"/>
  <c r="AI22" i="10"/>
  <c r="AQ22" i="10" s="1"/>
  <c r="AG22" i="10"/>
  <c r="AE22" i="10"/>
  <c r="AC22" i="10"/>
  <c r="AL22" i="10" s="1"/>
  <c r="AN22" i="10" s="1"/>
  <c r="AA22" i="10"/>
  <c r="AK22" i="10" s="1"/>
  <c r="AM22" i="10" s="1"/>
  <c r="AV21" i="10"/>
  <c r="AT21" i="10"/>
  <c r="AR21" i="10"/>
  <c r="AJ21" i="10"/>
  <c r="AI21" i="10"/>
  <c r="AU21" i="10" s="1"/>
  <c r="AG21" i="10"/>
  <c r="AE21" i="10"/>
  <c r="AC21" i="10"/>
  <c r="AL21" i="10" s="1"/>
  <c r="AN21" i="10" s="1"/>
  <c r="AA21" i="10"/>
  <c r="AK21" i="10" s="1"/>
  <c r="AM21" i="10" s="1"/>
  <c r="AS20" i="10"/>
  <c r="AJ20" i="10"/>
  <c r="AI20" i="10"/>
  <c r="AU20" i="10" s="1"/>
  <c r="AG20" i="10"/>
  <c r="AE20" i="10"/>
  <c r="AC20" i="10"/>
  <c r="AL20" i="10" s="1"/>
  <c r="AN20" i="10" s="1"/>
  <c r="AA20" i="10"/>
  <c r="AK20" i="10" s="1"/>
  <c r="AM20" i="10" s="1"/>
  <c r="AV19" i="10"/>
  <c r="AR19" i="10"/>
  <c r="AQ19" i="10"/>
  <c r="AO19" i="10"/>
  <c r="AM19" i="10"/>
  <c r="AK19" i="10"/>
  <c r="AJ19" i="10"/>
  <c r="AI19" i="10"/>
  <c r="AU19" i="10" s="1"/>
  <c r="AG19" i="10"/>
  <c r="AE19" i="10"/>
  <c r="AC19" i="10"/>
  <c r="AA19" i="10"/>
  <c r="AS18" i="10"/>
  <c r="AQ18" i="10"/>
  <c r="AO18" i="10"/>
  <c r="AJ18" i="10"/>
  <c r="AI18" i="10"/>
  <c r="AU18" i="10" s="1"/>
  <c r="AG18" i="10"/>
  <c r="AE18" i="10"/>
  <c r="AC18" i="10"/>
  <c r="AL18" i="10" s="1"/>
  <c r="AN18" i="10" s="1"/>
  <c r="AA18" i="10"/>
  <c r="AK18" i="10" s="1"/>
  <c r="AM18" i="10" s="1"/>
  <c r="AQ17" i="10"/>
  <c r="AP17" i="10"/>
  <c r="AO17" i="10"/>
  <c r="AJ17" i="10"/>
  <c r="AI17" i="10"/>
  <c r="AU17" i="10" s="1"/>
  <c r="AG17" i="10"/>
  <c r="AE17" i="10"/>
  <c r="AC17" i="10"/>
  <c r="AH17" i="10" s="1"/>
  <c r="AA17" i="10"/>
  <c r="AK17" i="10" s="1"/>
  <c r="AM17" i="10" s="1"/>
  <c r="AK16" i="10"/>
  <c r="AM16" i="10" s="1"/>
  <c r="AJ16" i="10"/>
  <c r="AI16" i="10"/>
  <c r="AV16" i="10" s="1"/>
  <c r="AG16" i="10"/>
  <c r="AE16" i="10"/>
  <c r="AC16" i="10"/>
  <c r="AL16" i="10" s="1"/>
  <c r="AN16" i="10" s="1"/>
  <c r="AA16" i="10"/>
  <c r="AU15" i="10"/>
  <c r="AQ15" i="10"/>
  <c r="AJ15" i="10"/>
  <c r="AI15" i="10"/>
  <c r="AG15" i="10"/>
  <c r="AE15" i="10"/>
  <c r="AC15" i="10"/>
  <c r="AL15" i="10" s="1"/>
  <c r="AN15" i="10" s="1"/>
  <c r="AA15" i="10"/>
  <c r="AU14" i="10"/>
  <c r="AP14" i="10"/>
  <c r="AK14" i="10"/>
  <c r="AM14" i="10" s="1"/>
  <c r="AJ14" i="10"/>
  <c r="AI14" i="10"/>
  <c r="AG14" i="10"/>
  <c r="AE14" i="10"/>
  <c r="AC14" i="10"/>
  <c r="AL14" i="10" s="1"/>
  <c r="AN14" i="10" s="1"/>
  <c r="AA14" i="10"/>
  <c r="AU13" i="10"/>
  <c r="AL13" i="10"/>
  <c r="AN13" i="10" s="1"/>
  <c r="AJ13" i="10"/>
  <c r="AI13" i="10"/>
  <c r="AG13" i="10"/>
  <c r="AE13" i="10"/>
  <c r="AC13" i="10"/>
  <c r="AA13" i="10"/>
  <c r="AM12" i="10"/>
  <c r="AL12" i="10"/>
  <c r="AN12" i="10" s="1"/>
  <c r="AK12" i="10"/>
  <c r="AJ12" i="10"/>
  <c r="AI12" i="10"/>
  <c r="AR12" i="10" s="1"/>
  <c r="AG12" i="10"/>
  <c r="AE12" i="10"/>
  <c r="AC12" i="10"/>
  <c r="AA12" i="10"/>
  <c r="AK11" i="10"/>
  <c r="AM11" i="10" s="1"/>
  <c r="AJ11" i="10"/>
  <c r="AI11" i="10"/>
  <c r="AP11" i="10" s="1"/>
  <c r="AG11" i="10"/>
  <c r="AE11" i="10"/>
  <c r="AC11" i="10"/>
  <c r="AL11" i="10" s="1"/>
  <c r="AN11" i="10" s="1"/>
  <c r="AA11" i="10"/>
  <c r="AJ10" i="10"/>
  <c r="AI10" i="10"/>
  <c r="AU10" i="10" s="1"/>
  <c r="AG10" i="10"/>
  <c r="AE10" i="10"/>
  <c r="AC10" i="10"/>
  <c r="AL10" i="10" s="1"/>
  <c r="AN10" i="10" s="1"/>
  <c r="AA10" i="10"/>
  <c r="AH10" i="10" s="1"/>
  <c r="AV9" i="10"/>
  <c r="AT9" i="10"/>
  <c r="AR9" i="10"/>
  <c r="AP9" i="10"/>
  <c r="AO9" i="10"/>
  <c r="AJ9" i="10"/>
  <c r="AI9" i="10"/>
  <c r="AU9" i="10" s="1"/>
  <c r="AG9" i="10"/>
  <c r="AE9" i="10"/>
  <c r="AC9" i="10"/>
  <c r="AL9" i="10" s="1"/>
  <c r="AN9" i="10" s="1"/>
  <c r="AA9" i="10"/>
  <c r="AK9" i="10" s="1"/>
  <c r="AM9" i="10" s="1"/>
  <c r="AV8" i="10"/>
  <c r="AT8" i="10"/>
  <c r="AQ8" i="10"/>
  <c r="AP8" i="10"/>
  <c r="AJ8" i="10"/>
  <c r="AI8" i="10"/>
  <c r="AU8" i="10" s="1"/>
  <c r="AG8" i="10"/>
  <c r="AE8" i="10"/>
  <c r="AC8" i="10"/>
  <c r="AL8" i="10" s="1"/>
  <c r="AN8" i="10" s="1"/>
  <c r="AA8" i="10"/>
  <c r="AK8" i="10" s="1"/>
  <c r="AM8" i="10" s="1"/>
  <c r="AT7" i="10"/>
  <c r="AL7" i="10"/>
  <c r="AN7" i="10" s="1"/>
  <c r="AK7" i="10"/>
  <c r="AM7" i="10" s="1"/>
  <c r="AJ7" i="10"/>
  <c r="AI7" i="10"/>
  <c r="AU7" i="10" s="1"/>
  <c r="AG7" i="10"/>
  <c r="AE7" i="10"/>
  <c r="AC7" i="10"/>
  <c r="AH7" i="10" s="1"/>
  <c r="AA7" i="10"/>
  <c r="AO6" i="10"/>
  <c r="AJ6" i="10"/>
  <c r="AI6" i="10"/>
  <c r="AU6" i="10" s="1"/>
  <c r="AG6" i="10"/>
  <c r="AE6" i="10"/>
  <c r="AC6" i="10"/>
  <c r="AL6" i="10" s="1"/>
  <c r="AN6" i="10" s="1"/>
  <c r="AA6" i="10"/>
  <c r="AK6" i="10" s="1"/>
  <c r="AM6" i="10" s="1"/>
  <c r="AS5" i="10"/>
  <c r="AQ5" i="10"/>
  <c r="AP5" i="10"/>
  <c r="AO5" i="10"/>
  <c r="AL5" i="10"/>
  <c r="AN5" i="10" s="1"/>
  <c r="AJ5" i="10"/>
  <c r="AI5" i="10"/>
  <c r="AU5" i="10" s="1"/>
  <c r="AG5" i="10"/>
  <c r="AE5" i="10"/>
  <c r="AC5" i="10"/>
  <c r="AA5" i="10"/>
  <c r="AK5" i="10" s="1"/>
  <c r="AM5" i="10" s="1"/>
  <c r="AJ4" i="10"/>
  <c r="AI4" i="10"/>
  <c r="AV4" i="10" s="1"/>
  <c r="AG4" i="10"/>
  <c r="AE4" i="10"/>
  <c r="AC4" i="10"/>
  <c r="AA4" i="10"/>
  <c r="AK4" i="10" s="1"/>
  <c r="AM4" i="10" s="1"/>
  <c r="AV3" i="10"/>
  <c r="AJ3" i="10"/>
  <c r="AI3" i="10"/>
  <c r="AS3" i="10" s="1"/>
  <c r="AG3" i="10"/>
  <c r="AE3" i="10"/>
  <c r="AC3" i="10"/>
  <c r="AL3" i="10" s="1"/>
  <c r="AN3" i="10" s="1"/>
  <c r="AA3" i="10"/>
  <c r="AU2" i="10"/>
  <c r="AK2" i="10"/>
  <c r="AM2" i="10" s="1"/>
  <c r="AJ2" i="10"/>
  <c r="AI2" i="10"/>
  <c r="AG2" i="10"/>
  <c r="AE2" i="10"/>
  <c r="AC2" i="10"/>
  <c r="AL2" i="10" s="1"/>
  <c r="AN2" i="10" s="1"/>
  <c r="AA2" i="10"/>
  <c r="E4" i="6"/>
  <c r="E5" i="6"/>
  <c r="E6" i="6"/>
  <c r="E7" i="6"/>
  <c r="E8" i="6"/>
  <c r="E9" i="6"/>
  <c r="E10" i="6"/>
  <c r="E11" i="6"/>
  <c r="E12" i="6"/>
  <c r="E13" i="6"/>
  <c r="E14" i="6"/>
  <c r="E15" i="6"/>
  <c r="E16" i="6"/>
  <c r="E17" i="6"/>
  <c r="E18" i="6"/>
  <c r="E19" i="6"/>
  <c r="E20" i="6"/>
  <c r="E21" i="6"/>
  <c r="E22" i="6"/>
  <c r="E23" i="6"/>
  <c r="E24" i="6"/>
  <c r="E3" i="6"/>
  <c r="F4" i="6"/>
  <c r="F5" i="6"/>
  <c r="F6" i="6"/>
  <c r="F7" i="6"/>
  <c r="F8" i="6"/>
  <c r="F9" i="6"/>
  <c r="F10" i="6"/>
  <c r="F11" i="6"/>
  <c r="F12" i="6"/>
  <c r="F13" i="6"/>
  <c r="F14" i="6"/>
  <c r="F15" i="6"/>
  <c r="F16" i="6"/>
  <c r="F17" i="6"/>
  <c r="F18" i="6"/>
  <c r="F19" i="6"/>
  <c r="F20" i="6"/>
  <c r="F21" i="6"/>
  <c r="F22" i="6"/>
  <c r="F23" i="6"/>
  <c r="F24" i="6"/>
  <c r="F3" i="6"/>
  <c r="E27" i="6" l="1"/>
  <c r="AR57" i="10"/>
  <c r="AK67" i="10"/>
  <c r="AM67" i="10" s="1"/>
  <c r="AH68" i="10"/>
  <c r="AQ6" i="10"/>
  <c r="AH8" i="10"/>
  <c r="AO4" i="10"/>
  <c r="AO53" i="10"/>
  <c r="AO54" i="10"/>
  <c r="AK55" i="10"/>
  <c r="AM55" i="10" s="1"/>
  <c r="AH56" i="10"/>
  <c r="AT57" i="10"/>
  <c r="AS4" i="10"/>
  <c r="AT5" i="10"/>
  <c r="AT6" i="10"/>
  <c r="AO7" i="10"/>
  <c r="AR11" i="10"/>
  <c r="AS17" i="10"/>
  <c r="AT18" i="10"/>
  <c r="AH35" i="10"/>
  <c r="AH44" i="10"/>
  <c r="AH47" i="10"/>
  <c r="AP53" i="10"/>
  <c r="AQ54" i="10"/>
  <c r="AV57" i="10"/>
  <c r="AH21" i="10"/>
  <c r="AO20" i="10"/>
  <c r="AU11" i="10"/>
  <c r="AH13" i="10"/>
  <c r="AQ16" i="10"/>
  <c r="AT17" i="10"/>
  <c r="AV18" i="10"/>
  <c r="AS19" i="10"/>
  <c r="AP20" i="10"/>
  <c r="AP24" i="10"/>
  <c r="AO29" i="10"/>
  <c r="AH32" i="10"/>
  <c r="AT33" i="10"/>
  <c r="AO41" i="10"/>
  <c r="AO42" i="10"/>
  <c r="AT45" i="10"/>
  <c r="AO52" i="10"/>
  <c r="AQ53" i="10"/>
  <c r="AS54" i="10"/>
  <c r="AO55" i="10"/>
  <c r="AH57" i="10"/>
  <c r="AH58" i="10"/>
  <c r="AP65" i="10"/>
  <c r="AQ66" i="10"/>
  <c r="AQ67" i="10"/>
  <c r="AO68" i="10"/>
  <c r="AS6" i="10"/>
  <c r="AV5" i="10"/>
  <c r="AV6" i="10"/>
  <c r="AQ7" i="10"/>
  <c r="AR7" i="10"/>
  <c r="AO8" i="10"/>
  <c r="AU16" i="10"/>
  <c r="AV17" i="10"/>
  <c r="AT19" i="10"/>
  <c r="AQ20" i="10"/>
  <c r="AR24" i="10"/>
  <c r="AQ27" i="10"/>
  <c r="AO28" i="10"/>
  <c r="AP29" i="10"/>
  <c r="AO30" i="10"/>
  <c r="AV33" i="10"/>
  <c r="AP41" i="10"/>
  <c r="AQ42" i="10"/>
  <c r="AO43" i="10"/>
  <c r="AV45" i="10"/>
  <c r="AQ52" i="10"/>
  <c r="AS53" i="10"/>
  <c r="AT54" i="10"/>
  <c r="AQ55" i="10"/>
  <c r="AO64" i="10"/>
  <c r="AQ65" i="10"/>
  <c r="AV66" i="10"/>
  <c r="AR67" i="10"/>
  <c r="AP68" i="10"/>
  <c r="AS7" i="10"/>
  <c r="AH19" i="10"/>
  <c r="AR20" i="10"/>
  <c r="AH25" i="10"/>
  <c r="AQ28" i="10"/>
  <c r="AQ29" i="10"/>
  <c r="AQ30" i="10"/>
  <c r="AO31" i="10"/>
  <c r="AO40" i="10"/>
  <c r="AQ41" i="10"/>
  <c r="AQ43" i="10"/>
  <c r="AS52" i="10"/>
  <c r="AT53" i="10"/>
  <c r="AV54" i="10"/>
  <c r="AR55" i="10"/>
  <c r="AV52" i="10"/>
  <c r="AV53" i="10"/>
  <c r="AS55" i="10"/>
  <c r="AR68" i="10"/>
  <c r="AV7" i="10"/>
  <c r="AR8" i="10"/>
  <c r="AT20" i="10"/>
  <c r="AO21" i="10"/>
  <c r="AV28" i="10"/>
  <c r="AT29" i="10"/>
  <c r="AT30" i="10"/>
  <c r="AR31" i="10"/>
  <c r="AR36" i="10"/>
  <c r="AQ39" i="10"/>
  <c r="AS40" i="10"/>
  <c r="AT41" i="10"/>
  <c r="AV42" i="10"/>
  <c r="AS43" i="10"/>
  <c r="AH49" i="10"/>
  <c r="AT55" i="10"/>
  <c r="AP56" i="10"/>
  <c r="AV64" i="10"/>
  <c r="AV65" i="10"/>
  <c r="AV67" i="10"/>
  <c r="AS68" i="10"/>
  <c r="AS28" i="10"/>
  <c r="AH6" i="10"/>
  <c r="AS8" i="10"/>
  <c r="AH20" i="10"/>
  <c r="AV20" i="10"/>
  <c r="AP21" i="10"/>
  <c r="AV29" i="10"/>
  <c r="AV30" i="10"/>
  <c r="AS31" i="10"/>
  <c r="AK35" i="10"/>
  <c r="AM35" i="10" s="1"/>
  <c r="AH37" i="10"/>
  <c r="AS39" i="10"/>
  <c r="AV40" i="10"/>
  <c r="AV41" i="10"/>
  <c r="AT43" i="10"/>
  <c r="AK47" i="10"/>
  <c r="AM47" i="10" s="1"/>
  <c r="AH52" i="10"/>
  <c r="AH54" i="10"/>
  <c r="AV55" i="10"/>
  <c r="AQ56" i="10"/>
  <c r="AT68" i="10"/>
  <c r="AH11" i="10"/>
  <c r="AT31" i="10"/>
  <c r="AV43" i="10"/>
  <c r="AR47" i="10"/>
  <c r="AR56" i="10"/>
  <c r="AH64" i="10"/>
  <c r="AH66" i="10"/>
  <c r="AV68" i="10"/>
  <c r="AH30" i="10"/>
  <c r="AV31" i="10"/>
  <c r="AH40" i="10"/>
  <c r="AH42" i="10"/>
  <c r="AO57" i="10"/>
  <c r="AS62" i="10"/>
  <c r="AV2" i="10"/>
  <c r="AT2" i="10"/>
  <c r="AR2" i="10"/>
  <c r="AO2" i="10"/>
  <c r="AH14" i="10"/>
  <c r="AK15" i="10"/>
  <c r="AM15" i="10" s="1"/>
  <c r="AH15" i="10"/>
  <c r="AL19" i="10"/>
  <c r="AN19" i="10" s="1"/>
  <c r="AH24" i="10"/>
  <c r="AK36" i="10"/>
  <c r="AM36" i="10" s="1"/>
  <c r="AH36" i="10"/>
  <c r="AL53" i="10"/>
  <c r="AN53" i="10" s="1"/>
  <c r="AH53" i="10"/>
  <c r="AU4" i="10"/>
  <c r="AH4" i="10"/>
  <c r="AK10" i="10"/>
  <c r="AM10" i="10" s="1"/>
  <c r="AV11" i="10"/>
  <c r="AS11" i="10"/>
  <c r="AQ11" i="10"/>
  <c r="AO11" i="10"/>
  <c r="AH16" i="10"/>
  <c r="AR27" i="10"/>
  <c r="AP27" i="10"/>
  <c r="AO27" i="10"/>
  <c r="AV27" i="10"/>
  <c r="AT27" i="10"/>
  <c r="AL41" i="10"/>
  <c r="AN41" i="10" s="1"/>
  <c r="AH41" i="10"/>
  <c r="AK48" i="10"/>
  <c r="AM48" i="10" s="1"/>
  <c r="AH48" i="10"/>
  <c r="AO12" i="10"/>
  <c r="AV12" i="10"/>
  <c r="AT12" i="10"/>
  <c r="AS12" i="10"/>
  <c r="AQ12" i="10"/>
  <c r="AH23" i="10"/>
  <c r="AT37" i="10"/>
  <c r="AR37" i="10"/>
  <c r="AQ37" i="10"/>
  <c r="AP37" i="10"/>
  <c r="AO37" i="10"/>
  <c r="AV37" i="10"/>
  <c r="AT49" i="10"/>
  <c r="AS49" i="10"/>
  <c r="AR49" i="10"/>
  <c r="AQ49" i="10"/>
  <c r="AP49" i="10"/>
  <c r="AO49" i="10"/>
  <c r="AV49" i="10"/>
  <c r="AO3" i="10"/>
  <c r="AT3" i="10"/>
  <c r="AO10" i="10"/>
  <c r="AT13" i="10"/>
  <c r="AQ13" i="10"/>
  <c r="AO13" i="10"/>
  <c r="AV13" i="10"/>
  <c r="AT25" i="10"/>
  <c r="AR25" i="10"/>
  <c r="AQ25" i="10"/>
  <c r="AO25" i="10"/>
  <c r="AV25" i="10"/>
  <c r="AV26" i="10"/>
  <c r="AT26" i="10"/>
  <c r="AS26" i="10"/>
  <c r="AR26" i="10"/>
  <c r="AQ26" i="10"/>
  <c r="AO26" i="10"/>
  <c r="AP10" i="10"/>
  <c r="AV14" i="10"/>
  <c r="AT14" i="10"/>
  <c r="AR14" i="10"/>
  <c r="AQ14" i="10"/>
  <c r="AO14" i="10"/>
  <c r="AR15" i="10"/>
  <c r="AO15" i="10"/>
  <c r="AV15" i="10"/>
  <c r="AT15" i="10"/>
  <c r="AT16" i="10"/>
  <c r="AR16" i="10"/>
  <c r="AP16" i="10"/>
  <c r="AO16" i="10"/>
  <c r="AL31" i="10"/>
  <c r="AN31" i="10" s="1"/>
  <c r="AH31" i="10"/>
  <c r="AR10" i="10"/>
  <c r="AK13" i="10"/>
  <c r="AM13" i="10" s="1"/>
  <c r="AK25" i="10"/>
  <c r="AM25" i="10" s="1"/>
  <c r="AV23" i="10"/>
  <c r="AT23" i="10"/>
  <c r="AS23" i="10"/>
  <c r="AQ23" i="10"/>
  <c r="AP23" i="10"/>
  <c r="AO23" i="10"/>
  <c r="AS37" i="10"/>
  <c r="AU49" i="10"/>
  <c r="AT4" i="10"/>
  <c r="AR4" i="10"/>
  <c r="AP4" i="10"/>
  <c r="AT10" i="10"/>
  <c r="AQ2" i="10"/>
  <c r="AQ3" i="10"/>
  <c r="AL4" i="10"/>
  <c r="AN4" i="10" s="1"/>
  <c r="AH9" i="10"/>
  <c r="AL17" i="10"/>
  <c r="AN17" i="10" s="1"/>
  <c r="AH18" i="10"/>
  <c r="AH22" i="10"/>
  <c r="AP26" i="10"/>
  <c r="AK34" i="10"/>
  <c r="AM34" i="10" s="1"/>
  <c r="AH34" i="10"/>
  <c r="AK26" i="10"/>
  <c r="AM26" i="10" s="1"/>
  <c r="AH26" i="10"/>
  <c r="AP2" i="10"/>
  <c r="AP3" i="10"/>
  <c r="AH5" i="10"/>
  <c r="AH2" i="10"/>
  <c r="AS2" i="10"/>
  <c r="AR3" i="10"/>
  <c r="AT11" i="10"/>
  <c r="AP12" i="10"/>
  <c r="AP13" i="10"/>
  <c r="AP15" i="10"/>
  <c r="AP25" i="10"/>
  <c r="AU26" i="10"/>
  <c r="AH28" i="10"/>
  <c r="AV35" i="10"/>
  <c r="AT35" i="10"/>
  <c r="AS35" i="10"/>
  <c r="AR35" i="10"/>
  <c r="AQ35" i="10"/>
  <c r="AP35" i="10"/>
  <c r="AO35" i="10"/>
  <c r="AQ10" i="10"/>
  <c r="AV10" i="10"/>
  <c r="AS10" i="10"/>
  <c r="AR13" i="10"/>
  <c r="AS25" i="10"/>
  <c r="AH29" i="10"/>
  <c r="AK3" i="10"/>
  <c r="AM3" i="10" s="1"/>
  <c r="AH3" i="10"/>
  <c r="AU3" i="10"/>
  <c r="AQ4" i="10"/>
  <c r="AH12" i="10"/>
  <c r="AU12" i="10"/>
  <c r="AS13" i="10"/>
  <c r="AS14" i="10"/>
  <c r="AS15" i="10"/>
  <c r="AS16" i="10"/>
  <c r="AR23" i="10"/>
  <c r="AU25" i="10"/>
  <c r="AU61" i="10"/>
  <c r="AR5" i="10"/>
  <c r="AP7" i="10"/>
  <c r="AR17" i="10"/>
  <c r="AP19" i="10"/>
  <c r="AS22" i="10"/>
  <c r="AQ24" i="10"/>
  <c r="AH27" i="10"/>
  <c r="AR29" i="10"/>
  <c r="AP31" i="10"/>
  <c r="AS34" i="10"/>
  <c r="AQ36" i="10"/>
  <c r="AO38" i="10"/>
  <c r="AH39" i="10"/>
  <c r="AT39" i="10"/>
  <c r="AR41" i="10"/>
  <c r="AP43" i="10"/>
  <c r="AS46" i="10"/>
  <c r="AQ48" i="10"/>
  <c r="AO50" i="10"/>
  <c r="AH51" i="10"/>
  <c r="AT51" i="10"/>
  <c r="AR53" i="10"/>
  <c r="AP55" i="10"/>
  <c r="AS58" i="10"/>
  <c r="AQ60" i="10"/>
  <c r="AV61" i="10"/>
  <c r="AO62" i="10"/>
  <c r="AH63" i="10"/>
  <c r="AT63" i="10"/>
  <c r="AR65" i="10"/>
  <c r="AP67" i="10"/>
  <c r="AK37" i="10"/>
  <c r="AM37" i="10" s="1"/>
  <c r="AP38" i="10"/>
  <c r="AU39" i="10"/>
  <c r="AL42" i="10"/>
  <c r="AN42" i="10" s="1"/>
  <c r="AH46" i="10"/>
  <c r="AR48" i="10"/>
  <c r="AK49" i="10"/>
  <c r="AM49" i="10" s="1"/>
  <c r="AP50" i="10"/>
  <c r="AU51" i="10"/>
  <c r="AL54" i="10"/>
  <c r="AN54" i="10" s="1"/>
  <c r="AT58" i="10"/>
  <c r="AR60" i="10"/>
  <c r="AK61" i="10"/>
  <c r="AM61" i="10" s="1"/>
  <c r="AP62" i="10"/>
  <c r="AU63" i="10"/>
  <c r="AL66" i="10"/>
  <c r="AN66" i="10" s="1"/>
  <c r="AU22" i="10"/>
  <c r="AU34" i="10"/>
  <c r="AS36" i="10"/>
  <c r="AQ38" i="10"/>
  <c r="AV39" i="10"/>
  <c r="AU46" i="10"/>
  <c r="AS48" i="10"/>
  <c r="AQ50" i="10"/>
  <c r="AV51" i="10"/>
  <c r="AU58" i="10"/>
  <c r="AS60" i="10"/>
  <c r="AQ62" i="10"/>
  <c r="AV63" i="10"/>
  <c r="AH65" i="10"/>
  <c r="AS24" i="10"/>
  <c r="AQ9" i="10"/>
  <c r="AQ21" i="10"/>
  <c r="AV22" i="10"/>
  <c r="AT24" i="10"/>
  <c r="AP28" i="10"/>
  <c r="AQ33" i="10"/>
  <c r="AV34" i="10"/>
  <c r="AT36" i="10"/>
  <c r="AR38" i="10"/>
  <c r="AP40" i="10"/>
  <c r="AQ45" i="10"/>
  <c r="AV46" i="10"/>
  <c r="AO47" i="10"/>
  <c r="AT48" i="10"/>
  <c r="AR50" i="10"/>
  <c r="AP52" i="10"/>
  <c r="AQ57" i="10"/>
  <c r="AV58" i="10"/>
  <c r="AO59" i="10"/>
  <c r="AH60" i="10"/>
  <c r="AT60" i="10"/>
  <c r="AR62" i="10"/>
  <c r="AP64" i="10"/>
  <c r="AP47" i="10"/>
  <c r="AU48" i="10"/>
  <c r="AS50" i="10"/>
  <c r="AU24" i="10"/>
  <c r="AU36" i="10"/>
  <c r="AS38" i="10"/>
  <c r="AH43" i="10"/>
  <c r="AU60" i="10"/>
  <c r="AP6" i="10"/>
  <c r="AS9" i="10"/>
  <c r="AP18" i="10"/>
  <c r="AS21" i="10"/>
  <c r="AV24" i="10"/>
  <c r="AR28" i="10"/>
  <c r="AP30" i="10"/>
  <c r="AS33" i="10"/>
  <c r="AV36" i="10"/>
  <c r="AH38" i="10"/>
  <c r="AT38" i="10"/>
  <c r="AR40" i="10"/>
  <c r="AP42" i="10"/>
  <c r="AS45" i="10"/>
  <c r="AQ47" i="10"/>
  <c r="AV48" i="10"/>
  <c r="AH50" i="10"/>
  <c r="AT50" i="10"/>
  <c r="AR52" i="10"/>
  <c r="AP54" i="10"/>
  <c r="AS57" i="10"/>
  <c r="AQ59" i="10"/>
  <c r="AV60" i="10"/>
  <c r="AO61" i="10"/>
  <c r="AH62" i="10"/>
  <c r="AT62" i="10"/>
  <c r="AR64" i="10"/>
  <c r="AP66" i="10"/>
  <c r="AU38" i="10"/>
  <c r="AU50" i="10"/>
  <c r="AP61" i="10"/>
  <c r="AU62" i="10"/>
  <c r="AR6" i="10"/>
  <c r="AR18" i="10"/>
  <c r="AT28" i="10"/>
  <c r="AR30" i="10"/>
  <c r="AO39" i="10"/>
  <c r="AT40" i="10"/>
  <c r="AR42" i="10"/>
  <c r="AS47" i="10"/>
  <c r="AO51" i="10"/>
  <c r="AT52" i="10"/>
  <c r="AR54" i="10"/>
  <c r="AS59" i="10"/>
  <c r="AQ61" i="10"/>
  <c r="AO63" i="10"/>
  <c r="AT64" i="10"/>
  <c r="AR66" i="10"/>
  <c r="AO22" i="10"/>
  <c r="AO34" i="10"/>
  <c r="AP39" i="10"/>
  <c r="AO46" i="10"/>
  <c r="AT47" i="10"/>
  <c r="AP51" i="10"/>
  <c r="AO58" i="10"/>
  <c r="AT59" i="10"/>
  <c r="AR61" i="10"/>
  <c r="AP63" i="10"/>
  <c r="AS66" i="10"/>
  <c r="AU47" i="10"/>
  <c r="AU59" i="10"/>
  <c r="AS61" i="10"/>
  <c r="AT66" i="10"/>
  <c r="D2" i="7" l="1"/>
  <c r="Z68" i="7"/>
  <c r="Z66" i="7"/>
  <c r="Z46" i="7"/>
  <c r="Z43" i="7"/>
  <c r="Z45" i="7"/>
  <c r="Z53" i="7"/>
  <c r="Z5" i="7"/>
  <c r="Z6" i="7"/>
  <c r="Z7" i="7"/>
  <c r="Z12" i="7"/>
  <c r="Z34" i="7"/>
  <c r="Z4" i="7"/>
  <c r="Z38" i="7"/>
  <c r="Z13" i="7"/>
  <c r="Z35" i="7"/>
  <c r="Z14" i="7"/>
  <c r="Z22" i="7"/>
  <c r="Z10" i="7"/>
  <c r="Z17" i="7"/>
  <c r="Z29" i="7"/>
  <c r="Z21" i="7"/>
  <c r="Z52" i="7"/>
  <c r="Z59" i="7"/>
  <c r="Z60" i="7"/>
  <c r="Z32" i="7"/>
  <c r="Z61" i="7"/>
  <c r="Z36" i="7"/>
  <c r="Z25" i="7"/>
  <c r="Z37" i="7"/>
  <c r="Z51" i="7"/>
  <c r="Z55" i="7"/>
  <c r="Z57" i="7"/>
  <c r="Z11" i="7"/>
  <c r="Z20" i="7"/>
  <c r="Z30" i="7"/>
  <c r="Z31" i="7"/>
  <c r="Z24" i="7"/>
  <c r="Z23" i="7"/>
  <c r="Z18" i="7"/>
  <c r="Z42" i="7"/>
  <c r="Z64" i="7"/>
  <c r="Z40" i="7"/>
  <c r="Z47" i="7"/>
  <c r="Z3" i="7"/>
  <c r="Z8" i="7"/>
  <c r="Z9" i="7"/>
  <c r="Z26" i="7"/>
  <c r="Z62" i="7"/>
  <c r="Z67" i="7"/>
  <c r="Z65" i="7"/>
  <c r="Z49" i="7"/>
  <c r="Z33" i="7"/>
  <c r="Z44" i="7"/>
  <c r="Z19" i="7"/>
  <c r="Z39" i="7"/>
  <c r="Z63" i="7"/>
  <c r="Z69" i="7"/>
  <c r="Z48" i="7"/>
  <c r="Z56" i="7"/>
  <c r="Z50" i="7"/>
  <c r="Z41" i="7"/>
  <c r="Z54" i="7"/>
  <c r="Z28" i="7"/>
  <c r="Z58" i="7"/>
  <c r="Z16" i="7"/>
  <c r="Z27" i="7"/>
  <c r="Z15" i="7"/>
  <c r="E2" i="7"/>
  <c r="F2" i="7"/>
  <c r="G2" i="7"/>
  <c r="H2" i="7"/>
  <c r="I2" i="7"/>
  <c r="J2" i="7"/>
  <c r="K2" i="7"/>
  <c r="L2" i="7"/>
  <c r="M2" i="7"/>
  <c r="N2" i="7"/>
  <c r="O2" i="7"/>
  <c r="P2" i="7"/>
  <c r="Q2" i="7"/>
  <c r="R2" i="7"/>
  <c r="S2" i="7"/>
  <c r="T2" i="7"/>
  <c r="U2" i="7"/>
  <c r="V2" i="7"/>
  <c r="W2" i="7"/>
  <c r="X2" i="7"/>
  <c r="Y2" i="7"/>
  <c r="AJ3" i="4" l="1"/>
  <c r="AJ4" i="4"/>
  <c r="AJ5" i="4"/>
  <c r="P6" i="4"/>
  <c r="AJ6" i="4"/>
  <c r="P7" i="4"/>
  <c r="AJ7" i="4"/>
  <c r="P8" i="4"/>
  <c r="AJ8" i="4"/>
  <c r="AJ9" i="4"/>
  <c r="P10" i="4"/>
  <c r="AJ10" i="4"/>
  <c r="P11" i="4"/>
  <c r="AJ11" i="4"/>
  <c r="P12" i="4"/>
  <c r="AJ12" i="4"/>
  <c r="P13" i="4"/>
  <c r="AJ13" i="4"/>
  <c r="P14" i="4"/>
  <c r="AJ14" i="4"/>
  <c r="P15" i="4"/>
  <c r="AJ15" i="4"/>
  <c r="P16" i="4"/>
  <c r="AJ16" i="4"/>
  <c r="P17" i="4"/>
  <c r="R17" i="4"/>
  <c r="AJ17" i="4"/>
  <c r="P18" i="4"/>
  <c r="AJ18" i="4"/>
  <c r="P19" i="4"/>
  <c r="AJ19" i="4"/>
  <c r="P20" i="4"/>
  <c r="AJ20" i="4"/>
  <c r="P21" i="4"/>
  <c r="AJ21" i="4"/>
  <c r="P22" i="4"/>
  <c r="AJ22" i="4"/>
  <c r="AJ23" i="4"/>
  <c r="P24" i="4"/>
  <c r="AJ24" i="4"/>
  <c r="P25" i="4"/>
  <c r="AJ25" i="4"/>
  <c r="P26" i="4"/>
  <c r="AJ26" i="4"/>
  <c r="P27" i="4"/>
  <c r="AJ27" i="4"/>
  <c r="P28" i="4"/>
  <c r="AJ28" i="4"/>
  <c r="P29" i="4"/>
  <c r="AJ29" i="4"/>
  <c r="AJ30" i="4"/>
  <c r="P31" i="4"/>
  <c r="AJ31" i="4"/>
  <c r="P32" i="4"/>
  <c r="AJ32" i="4"/>
  <c r="AJ33" i="4"/>
  <c r="AJ34" i="4"/>
  <c r="AJ35" i="4"/>
  <c r="P36" i="4"/>
  <c r="AJ36" i="4"/>
  <c r="AJ37" i="4"/>
  <c r="AJ38" i="4"/>
  <c r="AJ39" i="4"/>
  <c r="AJ40" i="4"/>
  <c r="AJ41" i="4"/>
  <c r="P42" i="4"/>
  <c r="AJ42" i="4"/>
  <c r="P43" i="4"/>
  <c r="AJ43" i="4"/>
  <c r="AJ44" i="4"/>
  <c r="P45" i="4"/>
  <c r="AJ45" i="4"/>
  <c r="P46" i="4"/>
  <c r="R46" i="4"/>
  <c r="AJ46" i="4"/>
  <c r="P47" i="4"/>
  <c r="AJ47" i="4"/>
  <c r="P48" i="4"/>
  <c r="AJ48" i="4"/>
  <c r="AJ49" i="4"/>
  <c r="P50" i="4"/>
  <c r="AJ50" i="4"/>
  <c r="P51" i="4"/>
  <c r="AJ51" i="4"/>
  <c r="P52" i="4"/>
  <c r="AJ52" i="4"/>
  <c r="AJ53" i="4"/>
  <c r="P54" i="4"/>
  <c r="AJ54" i="4"/>
  <c r="P55" i="4"/>
  <c r="AJ55" i="4"/>
  <c r="P56" i="4"/>
  <c r="AJ56" i="4"/>
  <c r="P57" i="4"/>
  <c r="AJ57" i="4"/>
  <c r="P58" i="4"/>
  <c r="AJ58" i="4"/>
  <c r="AJ59" i="4"/>
  <c r="AJ60" i="4"/>
  <c r="P61" i="4"/>
  <c r="AJ61" i="4"/>
  <c r="AJ62" i="4"/>
  <c r="AJ63" i="4"/>
  <c r="AJ64" i="4"/>
  <c r="AJ65" i="4"/>
  <c r="AJ66" i="4"/>
  <c r="AJ67" i="4"/>
  <c r="P68" i="4"/>
  <c r="AJ68" i="4"/>
  <c r="P69" i="4"/>
  <c r="AJ69" i="4"/>
  <c r="R17" i="6"/>
  <c r="S17" i="6"/>
  <c r="T17" i="6"/>
  <c r="U17" i="6"/>
  <c r="V17" i="6"/>
  <c r="W17" i="6"/>
  <c r="X17" i="6"/>
  <c r="Y17" i="6"/>
  <c r="Z17" i="6"/>
  <c r="P3" i="4"/>
  <c r="Y3" i="4"/>
  <c r="Y4" i="4"/>
  <c r="Y5" i="4"/>
  <c r="Y6" i="4"/>
  <c r="Y7" i="4"/>
  <c r="Y8" i="4"/>
  <c r="P9" i="4"/>
  <c r="Y9" i="4"/>
  <c r="Y10" i="4"/>
  <c r="Y11" i="4"/>
  <c r="Y12" i="4"/>
  <c r="Y13" i="4"/>
  <c r="Y14" i="4"/>
  <c r="Y15" i="4"/>
  <c r="Y16" i="4"/>
  <c r="Y17" i="4"/>
  <c r="Y18" i="4"/>
  <c r="R19" i="4"/>
  <c r="Y19" i="4"/>
  <c r="Y20" i="4"/>
  <c r="R21" i="4"/>
  <c r="Y21" i="4"/>
  <c r="Y22" i="4"/>
  <c r="Y23" i="4"/>
  <c r="Y24" i="4"/>
  <c r="Y25" i="4"/>
  <c r="Y26" i="4"/>
  <c r="Y27" i="4"/>
  <c r="Y28" i="4"/>
  <c r="Y29" i="4"/>
  <c r="Y30" i="4"/>
  <c r="Y31" i="4"/>
  <c r="Y32" i="4"/>
  <c r="P33" i="4"/>
  <c r="Y33" i="4"/>
  <c r="Y34" i="4"/>
  <c r="Y35" i="4"/>
  <c r="Y36" i="4"/>
  <c r="P37" i="4"/>
  <c r="Y37" i="4"/>
  <c r="P38" i="4"/>
  <c r="R38" i="4"/>
  <c r="Y38" i="4"/>
  <c r="P39" i="4"/>
  <c r="R39" i="4"/>
  <c r="Y39" i="4"/>
  <c r="P40" i="4"/>
  <c r="Y40" i="4"/>
  <c r="P41" i="4"/>
  <c r="Y41" i="4"/>
  <c r="Y42" i="4"/>
  <c r="Y43" i="4"/>
  <c r="Y44" i="4"/>
  <c r="Y45" i="4"/>
  <c r="Y46" i="4"/>
  <c r="Y47" i="4"/>
  <c r="Y48" i="4"/>
  <c r="P49" i="4"/>
  <c r="Y49" i="4"/>
  <c r="Y50" i="4"/>
  <c r="Y51" i="4"/>
  <c r="Y52" i="4"/>
  <c r="Y53" i="4"/>
  <c r="R54" i="4"/>
  <c r="Y54" i="4"/>
  <c r="R55" i="4"/>
  <c r="Y55" i="4"/>
  <c r="Y56" i="4"/>
  <c r="Y57" i="4"/>
  <c r="Y58" i="4"/>
  <c r="Y59" i="4"/>
  <c r="Y60" i="4"/>
  <c r="Y61" i="4"/>
  <c r="P62" i="4"/>
  <c r="Y62" i="4"/>
  <c r="Y63" i="4"/>
  <c r="P64" i="4"/>
  <c r="Y64" i="4"/>
  <c r="Y65" i="4"/>
  <c r="Y66" i="4"/>
  <c r="P67" i="4"/>
  <c r="Y67" i="4"/>
  <c r="Y68" i="4"/>
  <c r="Y69" i="4"/>
  <c r="R7" i="6"/>
  <c r="S7" i="6"/>
  <c r="T7" i="6"/>
  <c r="U7" i="6"/>
  <c r="V7" i="6"/>
  <c r="W7" i="6"/>
  <c r="X7" i="6"/>
  <c r="Y7" i="6"/>
  <c r="Z7" i="6"/>
  <c r="AG3" i="4"/>
  <c r="AG4" i="4"/>
  <c r="AG5" i="4"/>
  <c r="AG6" i="4"/>
  <c r="AG7" i="4"/>
  <c r="AG8" i="4"/>
  <c r="AG9" i="4"/>
  <c r="AG10" i="4"/>
  <c r="AG11" i="4"/>
  <c r="AG12" i="4"/>
  <c r="AG13" i="4"/>
  <c r="AG14" i="4"/>
  <c r="AG15" i="4"/>
  <c r="AG16" i="4"/>
  <c r="AG17" i="4"/>
  <c r="AG18" i="4"/>
  <c r="AG19" i="4"/>
  <c r="AG20" i="4"/>
  <c r="AG21" i="4"/>
  <c r="AG22" i="4"/>
  <c r="AG23" i="4"/>
  <c r="AG24" i="4"/>
  <c r="AG25" i="4"/>
  <c r="AG26" i="4"/>
  <c r="AG27" i="4"/>
  <c r="AG28" i="4"/>
  <c r="AG29" i="4"/>
  <c r="P30" i="4"/>
  <c r="AG30" i="4"/>
  <c r="AG31" i="4"/>
  <c r="AG32" i="4"/>
  <c r="AG33" i="4"/>
  <c r="AG34" i="4"/>
  <c r="P35" i="4"/>
  <c r="AG35" i="4"/>
  <c r="AG36" i="4"/>
  <c r="AG37" i="4"/>
  <c r="AG38" i="4"/>
  <c r="AG39" i="4"/>
  <c r="AG40" i="4"/>
  <c r="AG41" i="4"/>
  <c r="AG42" i="4"/>
  <c r="AG43" i="4"/>
  <c r="AG44" i="4"/>
  <c r="AG45" i="4"/>
  <c r="AG46" i="4"/>
  <c r="AG47" i="4"/>
  <c r="AG48" i="4"/>
  <c r="AG49" i="4"/>
  <c r="AG50" i="4"/>
  <c r="AG51" i="4"/>
  <c r="AG52" i="4"/>
  <c r="AG53" i="4"/>
  <c r="AG54" i="4"/>
  <c r="AG55" i="4"/>
  <c r="AG56" i="4"/>
  <c r="AG57" i="4"/>
  <c r="AG58" i="4"/>
  <c r="AG59" i="4"/>
  <c r="AG60" i="4"/>
  <c r="AG61" i="4"/>
  <c r="AG62" i="4"/>
  <c r="P63" i="4"/>
  <c r="AG63" i="4"/>
  <c r="AG64" i="4"/>
  <c r="AG65" i="4"/>
  <c r="AG66" i="4"/>
  <c r="AG67" i="4"/>
  <c r="AG68" i="4"/>
  <c r="AG69" i="4"/>
  <c r="R3" i="6"/>
  <c r="S3" i="6"/>
  <c r="T3" i="6"/>
  <c r="U3" i="6"/>
  <c r="V3" i="6"/>
  <c r="W3" i="6"/>
  <c r="X3" i="6"/>
  <c r="Y3" i="6"/>
  <c r="Z3" i="6"/>
  <c r="AD3" i="4"/>
  <c r="AD4" i="4"/>
  <c r="AD5" i="4"/>
  <c r="AD6" i="4"/>
  <c r="AD7" i="4"/>
  <c r="AD8" i="4"/>
  <c r="AD9" i="4"/>
  <c r="AD10" i="4"/>
  <c r="AD11" i="4"/>
  <c r="AD12" i="4"/>
  <c r="AD13" i="4"/>
  <c r="AD14" i="4"/>
  <c r="AD15" i="4"/>
  <c r="AD16" i="4"/>
  <c r="AD17" i="4"/>
  <c r="AD18" i="4"/>
  <c r="AD19" i="4"/>
  <c r="AD20" i="4"/>
  <c r="AD21" i="4"/>
  <c r="AD22" i="4"/>
  <c r="AD23" i="4"/>
  <c r="AD24" i="4"/>
  <c r="R25" i="4"/>
  <c r="AD25" i="4"/>
  <c r="AD26" i="4"/>
  <c r="AD27" i="4"/>
  <c r="AD28" i="4"/>
  <c r="AD29" i="4"/>
  <c r="AD30" i="4"/>
  <c r="AD31" i="4"/>
  <c r="AD32" i="4"/>
  <c r="AD33" i="4"/>
  <c r="P34"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R20" i="6"/>
  <c r="S20" i="6"/>
  <c r="T20" i="6"/>
  <c r="U20" i="6"/>
  <c r="V20" i="6"/>
  <c r="W20" i="6"/>
  <c r="X20" i="6"/>
  <c r="Y20" i="6"/>
  <c r="Z20" i="6"/>
  <c r="AH3" i="4"/>
  <c r="AH4" i="4"/>
  <c r="AH5" i="4"/>
  <c r="AH6" i="4"/>
  <c r="AH7" i="4"/>
  <c r="AH8" i="4"/>
  <c r="AH9" i="4"/>
  <c r="AH10" i="4"/>
  <c r="AH11" i="4"/>
  <c r="AH12" i="4"/>
  <c r="AH13" i="4"/>
  <c r="AH14" i="4"/>
  <c r="AH15" i="4"/>
  <c r="AH16" i="4"/>
  <c r="AH17" i="4"/>
  <c r="AH18" i="4"/>
  <c r="AH19" i="4"/>
  <c r="AH20" i="4"/>
  <c r="AH21" i="4"/>
  <c r="AH22" i="4"/>
  <c r="P23" i="4"/>
  <c r="AH23" i="4"/>
  <c r="AH24" i="4"/>
  <c r="AH25" i="4"/>
  <c r="AH26" i="4"/>
  <c r="AH27" i="4"/>
  <c r="AH28" i="4"/>
  <c r="AH29" i="4"/>
  <c r="AH30" i="4"/>
  <c r="AH31" i="4"/>
  <c r="AH32" i="4"/>
  <c r="AH33" i="4"/>
  <c r="AH34" i="4"/>
  <c r="AH35" i="4"/>
  <c r="AH36" i="4"/>
  <c r="AH37" i="4"/>
  <c r="AH38" i="4"/>
  <c r="AH39" i="4"/>
  <c r="AH40" i="4"/>
  <c r="AH41" i="4"/>
  <c r="AH42" i="4"/>
  <c r="AH43" i="4"/>
  <c r="AH44" i="4"/>
  <c r="AH45" i="4"/>
  <c r="AH46" i="4"/>
  <c r="AH47" i="4"/>
  <c r="AH48" i="4"/>
  <c r="AH49" i="4"/>
  <c r="AH50" i="4"/>
  <c r="AH51" i="4"/>
  <c r="AH52" i="4"/>
  <c r="AH53" i="4"/>
  <c r="AH54" i="4"/>
  <c r="AH55" i="4"/>
  <c r="AH56" i="4"/>
  <c r="AH57" i="4"/>
  <c r="AH58" i="4"/>
  <c r="AH59" i="4"/>
  <c r="AH60" i="4"/>
  <c r="AH61" i="4"/>
  <c r="AH62" i="4"/>
  <c r="AH63" i="4"/>
  <c r="AH64" i="4"/>
  <c r="P65" i="4"/>
  <c r="AH65" i="4"/>
  <c r="AH66" i="4"/>
  <c r="AH67" i="4"/>
  <c r="AH68" i="4"/>
  <c r="AH69" i="4"/>
  <c r="R11" i="6"/>
  <c r="S11" i="6"/>
  <c r="T11" i="6"/>
  <c r="U11" i="6"/>
  <c r="V11" i="6"/>
  <c r="W11" i="6"/>
  <c r="X11" i="6"/>
  <c r="Y11" i="6"/>
  <c r="Z11" i="6"/>
  <c r="AM3" i="4"/>
  <c r="AM4" i="4"/>
  <c r="AM5" i="4"/>
  <c r="AM6" i="4"/>
  <c r="AM7" i="4"/>
  <c r="AM8" i="4"/>
  <c r="AM9" i="4"/>
  <c r="AM10" i="4"/>
  <c r="AM11" i="4"/>
  <c r="AM12" i="4"/>
  <c r="AM13" i="4"/>
  <c r="AM14" i="4"/>
  <c r="AM15" i="4"/>
  <c r="R16" i="4"/>
  <c r="AM16" i="4"/>
  <c r="AM17" i="4"/>
  <c r="AM18" i="4"/>
  <c r="AM19" i="4"/>
  <c r="AM20" i="4"/>
  <c r="AM21" i="4"/>
  <c r="AM22" i="4"/>
  <c r="AM23" i="4"/>
  <c r="AM24" i="4"/>
  <c r="AM25" i="4"/>
  <c r="AM26" i="4"/>
  <c r="AM27" i="4"/>
  <c r="AM28" i="4"/>
  <c r="AM29" i="4"/>
  <c r="AM30" i="4"/>
  <c r="AM31" i="4"/>
  <c r="AM32" i="4"/>
  <c r="AM33" i="4"/>
  <c r="AM34" i="4"/>
  <c r="AM35" i="4"/>
  <c r="AM36" i="4"/>
  <c r="AM37" i="4"/>
  <c r="AM38" i="4"/>
  <c r="AM39" i="4"/>
  <c r="AM40" i="4"/>
  <c r="AM41" i="4"/>
  <c r="AM42" i="4"/>
  <c r="AM43" i="4"/>
  <c r="AM44" i="4"/>
  <c r="AM45" i="4"/>
  <c r="AM46" i="4"/>
  <c r="AM47" i="4"/>
  <c r="AM48" i="4"/>
  <c r="AM49" i="4"/>
  <c r="AM50" i="4"/>
  <c r="AM51" i="4"/>
  <c r="AM52" i="4"/>
  <c r="P53" i="4"/>
  <c r="AM53" i="4"/>
  <c r="AM54" i="4"/>
  <c r="AM55" i="4"/>
  <c r="AM56" i="4"/>
  <c r="AM57" i="4"/>
  <c r="AM58" i="4"/>
  <c r="AM59" i="4"/>
  <c r="AM60" i="4"/>
  <c r="AM61" i="4"/>
  <c r="AM62" i="4"/>
  <c r="AM63" i="4"/>
  <c r="AM64" i="4"/>
  <c r="AM65" i="4"/>
  <c r="AM66" i="4"/>
  <c r="AM67" i="4"/>
  <c r="AM68" i="4"/>
  <c r="AM69" i="4"/>
  <c r="R18" i="6"/>
  <c r="S18" i="6"/>
  <c r="T18" i="6"/>
  <c r="U18" i="6"/>
  <c r="V18" i="6"/>
  <c r="W18" i="6"/>
  <c r="X18" i="6"/>
  <c r="Y18" i="6"/>
  <c r="Z18" i="6"/>
  <c r="U3" i="4"/>
  <c r="U4" i="4"/>
  <c r="U5" i="4"/>
  <c r="U6" i="4"/>
  <c r="U7" i="4"/>
  <c r="U8" i="4"/>
  <c r="U9" i="4"/>
  <c r="U10" i="4"/>
  <c r="U11" i="4"/>
  <c r="U12" i="4"/>
  <c r="U13" i="4"/>
  <c r="U14" i="4"/>
  <c r="U15" i="4"/>
  <c r="U16" i="4"/>
  <c r="U17" i="4"/>
  <c r="U18" i="4"/>
  <c r="U19" i="4"/>
  <c r="U20" i="4"/>
  <c r="U21" i="4"/>
  <c r="U22" i="4"/>
  <c r="U23" i="4"/>
  <c r="U24" i="4"/>
  <c r="U25" i="4"/>
  <c r="U26" i="4"/>
  <c r="R27" i="4"/>
  <c r="U27" i="4"/>
  <c r="U28" i="4"/>
  <c r="U29" i="4"/>
  <c r="U30" i="4"/>
  <c r="U31" i="4"/>
  <c r="U32" i="4"/>
  <c r="R33" i="4"/>
  <c r="U33" i="4"/>
  <c r="U34" i="4"/>
  <c r="U35" i="4"/>
  <c r="U36" i="4"/>
  <c r="U37" i="4"/>
  <c r="U38" i="4"/>
  <c r="U39" i="4"/>
  <c r="U40" i="4"/>
  <c r="U41" i="4"/>
  <c r="U42" i="4"/>
  <c r="U43" i="4"/>
  <c r="U44" i="4"/>
  <c r="U45" i="4"/>
  <c r="U46" i="4"/>
  <c r="U47" i="4"/>
  <c r="U48" i="4"/>
  <c r="U49" i="4"/>
  <c r="U50" i="4"/>
  <c r="U51" i="4"/>
  <c r="U52" i="4"/>
  <c r="U53" i="4"/>
  <c r="U54" i="4"/>
  <c r="U55" i="4"/>
  <c r="U56" i="4"/>
  <c r="U57" i="4"/>
  <c r="U58" i="4"/>
  <c r="U59" i="4"/>
  <c r="U60" i="4"/>
  <c r="U61" i="4"/>
  <c r="U62" i="4"/>
  <c r="U63" i="4"/>
  <c r="U64" i="4"/>
  <c r="U65" i="4"/>
  <c r="U66" i="4"/>
  <c r="U67" i="4"/>
  <c r="U68" i="4"/>
  <c r="U69" i="4"/>
  <c r="R6" i="6"/>
  <c r="S6" i="6"/>
  <c r="T6" i="6"/>
  <c r="U6" i="6"/>
  <c r="V6" i="6"/>
  <c r="W6" i="6"/>
  <c r="X6" i="6"/>
  <c r="Y6" i="6"/>
  <c r="Z6" i="6"/>
  <c r="V3" i="4"/>
  <c r="V4" i="4"/>
  <c r="V5" i="4"/>
  <c r="V6" i="4"/>
  <c r="V7" i="4"/>
  <c r="V8" i="4"/>
  <c r="V9" i="4"/>
  <c r="V10" i="4"/>
  <c r="V11" i="4"/>
  <c r="V12" i="4"/>
  <c r="V13" i="4"/>
  <c r="V14" i="4"/>
  <c r="V15" i="4"/>
  <c r="V16" i="4"/>
  <c r="V17" i="4"/>
  <c r="V18" i="4"/>
  <c r="V19" i="4"/>
  <c r="V20" i="4"/>
  <c r="V21" i="4"/>
  <c r="V22" i="4"/>
  <c r="V23" i="4"/>
  <c r="V24" i="4"/>
  <c r="V25" i="4"/>
  <c r="R26"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R58" i="4"/>
  <c r="V58" i="4"/>
  <c r="V59" i="4"/>
  <c r="V60" i="4"/>
  <c r="V61" i="4"/>
  <c r="V62" i="4"/>
  <c r="V63" i="4"/>
  <c r="V64" i="4"/>
  <c r="V65" i="4"/>
  <c r="V66" i="4"/>
  <c r="V67" i="4"/>
  <c r="V68" i="4"/>
  <c r="V69" i="4"/>
  <c r="R16" i="6"/>
  <c r="S16" i="6"/>
  <c r="T16" i="6"/>
  <c r="U16" i="6"/>
  <c r="V16" i="6"/>
  <c r="W16" i="6"/>
  <c r="X16" i="6"/>
  <c r="Y16" i="6"/>
  <c r="Z16" i="6"/>
  <c r="Z3" i="4"/>
  <c r="Z4" i="4"/>
  <c r="Z5" i="4"/>
  <c r="Z6" i="4"/>
  <c r="Z7" i="4"/>
  <c r="Z8" i="4"/>
  <c r="Z9" i="4"/>
  <c r="Z10" i="4"/>
  <c r="Z11" i="4"/>
  <c r="Z12" i="4"/>
  <c r="Z13" i="4"/>
  <c r="Z14" i="4"/>
  <c r="Z15" i="4"/>
  <c r="Z16" i="4"/>
  <c r="Z17" i="4"/>
  <c r="Z18" i="4"/>
  <c r="Z19" i="4"/>
  <c r="Z20" i="4"/>
  <c r="Z21" i="4"/>
  <c r="Z22" i="4"/>
  <c r="Z23" i="4"/>
  <c r="Z24" i="4"/>
  <c r="Z25" i="4"/>
  <c r="Z26" i="4"/>
  <c r="Z27" i="4"/>
  <c r="Z28" i="4"/>
  <c r="R29" i="4"/>
  <c r="Z29" i="4"/>
  <c r="Z30" i="4"/>
  <c r="Z31" i="4"/>
  <c r="Z32" i="4"/>
  <c r="Z33" i="4"/>
  <c r="Z34" i="4"/>
  <c r="Z35" i="4"/>
  <c r="Z36" i="4"/>
  <c r="Z37" i="4"/>
  <c r="Z38" i="4"/>
  <c r="Z39" i="4"/>
  <c r="Z40" i="4"/>
  <c r="Z41" i="4"/>
  <c r="Z42" i="4"/>
  <c r="Z43" i="4"/>
  <c r="Z44" i="4"/>
  <c r="Z45" i="4"/>
  <c r="Z46" i="4"/>
  <c r="Z47" i="4"/>
  <c r="Z48" i="4"/>
  <c r="Z49" i="4"/>
  <c r="Z50" i="4"/>
  <c r="Z51" i="4"/>
  <c r="Z52" i="4"/>
  <c r="Z53" i="4"/>
  <c r="Z54" i="4"/>
  <c r="Z55" i="4"/>
  <c r="Z56" i="4"/>
  <c r="Z57" i="4"/>
  <c r="Z58" i="4"/>
  <c r="Z59" i="4"/>
  <c r="Z60" i="4"/>
  <c r="Z61" i="4"/>
  <c r="Z62" i="4"/>
  <c r="Z63" i="4"/>
  <c r="Z64" i="4"/>
  <c r="Z65" i="4"/>
  <c r="Z66" i="4"/>
  <c r="Z67" i="4"/>
  <c r="Z68" i="4"/>
  <c r="Z69" i="4"/>
  <c r="R10" i="6"/>
  <c r="S10" i="6"/>
  <c r="T10" i="6"/>
  <c r="U10" i="6"/>
  <c r="V10" i="6"/>
  <c r="W10" i="6"/>
  <c r="X10" i="6"/>
  <c r="Y10" i="6"/>
  <c r="Z10" i="6"/>
  <c r="AC3" i="4"/>
  <c r="AC4" i="4"/>
  <c r="AC5" i="4"/>
  <c r="AC6" i="4"/>
  <c r="AC7" i="4"/>
  <c r="AC8" i="4"/>
  <c r="AC9" i="4"/>
  <c r="AC10" i="4"/>
  <c r="AC11" i="4"/>
  <c r="AC12" i="4"/>
  <c r="AC13" i="4"/>
  <c r="AC14" i="4"/>
  <c r="AC15" i="4"/>
  <c r="AC16" i="4"/>
  <c r="AC17" i="4"/>
  <c r="AC18" i="4"/>
  <c r="AC19" i="4"/>
  <c r="AC20" i="4"/>
  <c r="AC21" i="4"/>
  <c r="AC22" i="4"/>
  <c r="AC23" i="4"/>
  <c r="AC24" i="4"/>
  <c r="AC25" i="4"/>
  <c r="AC26" i="4"/>
  <c r="AC27" i="4"/>
  <c r="AC28" i="4"/>
  <c r="AC29" i="4"/>
  <c r="AC30" i="4"/>
  <c r="AC31" i="4"/>
  <c r="AC32" i="4"/>
  <c r="AC33" i="4"/>
  <c r="R34" i="4"/>
  <c r="AC34" i="4"/>
  <c r="AC35" i="4"/>
  <c r="AC36" i="4"/>
  <c r="AC37" i="4"/>
  <c r="AC38" i="4"/>
  <c r="AC39" i="4"/>
  <c r="AC40" i="4"/>
  <c r="AC41" i="4"/>
  <c r="AC42" i="4"/>
  <c r="AC43" i="4"/>
  <c r="AC44" i="4"/>
  <c r="AC45" i="4"/>
  <c r="AC46" i="4"/>
  <c r="AC47" i="4"/>
  <c r="R48" i="4"/>
  <c r="AC48" i="4"/>
  <c r="AC49" i="4"/>
  <c r="AC50" i="4"/>
  <c r="AC51" i="4"/>
  <c r="AC52" i="4"/>
  <c r="AC53" i="4"/>
  <c r="AC54" i="4"/>
  <c r="AC55" i="4"/>
  <c r="AC56" i="4"/>
  <c r="AC57" i="4"/>
  <c r="AC58" i="4"/>
  <c r="AC59" i="4"/>
  <c r="AC60" i="4"/>
  <c r="AC61" i="4"/>
  <c r="AC62" i="4"/>
  <c r="AC63" i="4"/>
  <c r="AC64" i="4"/>
  <c r="AC65" i="4"/>
  <c r="AC66" i="4"/>
  <c r="AC67" i="4"/>
  <c r="AC68" i="4"/>
  <c r="AC69" i="4"/>
  <c r="R14" i="6"/>
  <c r="S14" i="6"/>
  <c r="T14" i="6"/>
  <c r="U14" i="6"/>
  <c r="V14" i="6"/>
  <c r="W14" i="6"/>
  <c r="X14" i="6"/>
  <c r="Y14" i="6"/>
  <c r="Z14" i="6"/>
  <c r="X3" i="4"/>
  <c r="X4" i="4"/>
  <c r="X5" i="4"/>
  <c r="X6" i="4"/>
  <c r="X7" i="4"/>
  <c r="X8" i="4"/>
  <c r="X9" i="4"/>
  <c r="X10" i="4"/>
  <c r="X11" i="4"/>
  <c r="X12" i="4"/>
  <c r="X13" i="4"/>
  <c r="X14" i="4"/>
  <c r="X15" i="4"/>
  <c r="X16" i="4"/>
  <c r="X17" i="4"/>
  <c r="X18" i="4"/>
  <c r="X19" i="4"/>
  <c r="X20" i="4"/>
  <c r="X21" i="4"/>
  <c r="X22" i="4"/>
  <c r="X23" i="4"/>
  <c r="X24" i="4"/>
  <c r="X25" i="4"/>
  <c r="X26" i="4"/>
  <c r="X27" i="4"/>
  <c r="X28" i="4"/>
  <c r="X29" i="4"/>
  <c r="X30" i="4"/>
  <c r="R31" i="4"/>
  <c r="X31" i="4"/>
  <c r="X32" i="4"/>
  <c r="X33" i="4"/>
  <c r="X34" i="4"/>
  <c r="X35" i="4"/>
  <c r="X36" i="4"/>
  <c r="X37" i="4"/>
  <c r="X38" i="4"/>
  <c r="X39" i="4"/>
  <c r="X40" i="4"/>
  <c r="X41" i="4"/>
  <c r="X42" i="4"/>
  <c r="X43" i="4"/>
  <c r="X44" i="4"/>
  <c r="X45" i="4"/>
  <c r="X46" i="4"/>
  <c r="X47" i="4"/>
  <c r="X48" i="4"/>
  <c r="X49" i="4"/>
  <c r="X50" i="4"/>
  <c r="X51" i="4"/>
  <c r="X52" i="4"/>
  <c r="X53" i="4"/>
  <c r="X54" i="4"/>
  <c r="X55" i="4"/>
  <c r="X56" i="4"/>
  <c r="X57" i="4"/>
  <c r="X58" i="4"/>
  <c r="X59" i="4"/>
  <c r="X60" i="4"/>
  <c r="X61" i="4"/>
  <c r="X62" i="4"/>
  <c r="X63" i="4"/>
  <c r="X64" i="4"/>
  <c r="X65" i="4"/>
  <c r="X66" i="4"/>
  <c r="X67" i="4"/>
  <c r="X68" i="4"/>
  <c r="X69" i="4"/>
  <c r="R15" i="6"/>
  <c r="S15" i="6"/>
  <c r="T15" i="6"/>
  <c r="U15" i="6"/>
  <c r="V15" i="6"/>
  <c r="W15" i="6"/>
  <c r="X15" i="6"/>
  <c r="Y15" i="6"/>
  <c r="Z15" i="6"/>
  <c r="AF3" i="4"/>
  <c r="AF4" i="4"/>
  <c r="AF5" i="4"/>
  <c r="AF6" i="4"/>
  <c r="AF7" i="4"/>
  <c r="AF8" i="4"/>
  <c r="AF9" i="4"/>
  <c r="AF10" i="4"/>
  <c r="AF11" i="4"/>
  <c r="AF12" i="4"/>
  <c r="AF13" i="4"/>
  <c r="AF14" i="4"/>
  <c r="AF15" i="4"/>
  <c r="AF16" i="4"/>
  <c r="AF17" i="4"/>
  <c r="AF18" i="4"/>
  <c r="AF19" i="4"/>
  <c r="AF20" i="4"/>
  <c r="AF21" i="4"/>
  <c r="AF22" i="4"/>
  <c r="AF23" i="4"/>
  <c r="AF24" i="4"/>
  <c r="AF25" i="4"/>
  <c r="AF26" i="4"/>
  <c r="AF27" i="4"/>
  <c r="R28"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R53" i="4"/>
  <c r="AF53" i="4"/>
  <c r="AF54" i="4"/>
  <c r="AF55" i="4"/>
  <c r="AF56" i="4"/>
  <c r="AF57" i="4"/>
  <c r="AF58" i="4"/>
  <c r="AF59" i="4"/>
  <c r="AF60" i="4"/>
  <c r="AF61" i="4"/>
  <c r="AF62" i="4"/>
  <c r="AF63" i="4"/>
  <c r="AF64" i="4"/>
  <c r="AF65" i="4"/>
  <c r="AF66" i="4"/>
  <c r="AF67" i="4"/>
  <c r="AF68" i="4"/>
  <c r="AF69" i="4"/>
  <c r="R21" i="6"/>
  <c r="S21" i="6"/>
  <c r="T21" i="6"/>
  <c r="U21" i="6"/>
  <c r="V21" i="6"/>
  <c r="W21" i="6"/>
  <c r="X21" i="6"/>
  <c r="Y21" i="6"/>
  <c r="Z21" i="6"/>
  <c r="W3" i="4"/>
  <c r="W4" i="4"/>
  <c r="W5" i="4"/>
  <c r="W6" i="4"/>
  <c r="W7" i="4"/>
  <c r="W8" i="4"/>
  <c r="W9" i="4"/>
  <c r="W10" i="4"/>
  <c r="W11" i="4"/>
  <c r="W12" i="4"/>
  <c r="W13" i="4"/>
  <c r="W14" i="4"/>
  <c r="W15" i="4"/>
  <c r="W16" i="4"/>
  <c r="W17" i="4"/>
  <c r="W18" i="4"/>
  <c r="W19" i="4"/>
  <c r="W20" i="4"/>
  <c r="W21" i="4"/>
  <c r="W22" i="4"/>
  <c r="W23" i="4"/>
  <c r="W24" i="4"/>
  <c r="W25" i="4"/>
  <c r="W26" i="4"/>
  <c r="W27" i="4"/>
  <c r="W28" i="4"/>
  <c r="W29" i="4"/>
  <c r="W30" i="4"/>
  <c r="W31" i="4"/>
  <c r="W32" i="4"/>
  <c r="W33" i="4"/>
  <c r="W34" i="4"/>
  <c r="W35" i="4"/>
  <c r="W36" i="4"/>
  <c r="W37" i="4"/>
  <c r="W38" i="4"/>
  <c r="W39" i="4"/>
  <c r="W40" i="4"/>
  <c r="W41" i="4"/>
  <c r="W42" i="4"/>
  <c r="W43" i="4"/>
  <c r="W44" i="4"/>
  <c r="W45" i="4"/>
  <c r="W46" i="4"/>
  <c r="W47" i="4"/>
  <c r="W48" i="4"/>
  <c r="W49" i="4"/>
  <c r="W50" i="4"/>
  <c r="W51" i="4"/>
  <c r="W52" i="4"/>
  <c r="W53" i="4"/>
  <c r="W54" i="4"/>
  <c r="W55" i="4"/>
  <c r="W56" i="4"/>
  <c r="W57" i="4"/>
  <c r="W58" i="4"/>
  <c r="W59" i="4"/>
  <c r="W60" i="4"/>
  <c r="W61" i="4"/>
  <c r="W62" i="4"/>
  <c r="W63" i="4"/>
  <c r="W64" i="4"/>
  <c r="W65" i="4"/>
  <c r="W66" i="4"/>
  <c r="W67" i="4"/>
  <c r="W68" i="4"/>
  <c r="W69" i="4"/>
  <c r="R23" i="6"/>
  <c r="S23" i="6"/>
  <c r="T23" i="6"/>
  <c r="U23" i="6"/>
  <c r="V23" i="6"/>
  <c r="W23" i="6"/>
  <c r="X23" i="6"/>
  <c r="Y23" i="6"/>
  <c r="Z23" i="6"/>
  <c r="AE3" i="4"/>
  <c r="AE4" i="4"/>
  <c r="AE5" i="4"/>
  <c r="AE6" i="4"/>
  <c r="AE7" i="4"/>
  <c r="AE8" i="4"/>
  <c r="AE9" i="4"/>
  <c r="AE10" i="4"/>
  <c r="AE11" i="4"/>
  <c r="AE12" i="4"/>
  <c r="AE13" i="4"/>
  <c r="AE14" i="4"/>
  <c r="AE15" i="4"/>
  <c r="AE16" i="4"/>
  <c r="AE17" i="4"/>
  <c r="AE18" i="4"/>
  <c r="AE19" i="4"/>
  <c r="AE20" i="4"/>
  <c r="AE21" i="4"/>
  <c r="AE22" i="4"/>
  <c r="AE23" i="4"/>
  <c r="AE24" i="4"/>
  <c r="AE25" i="4"/>
  <c r="AE26" i="4"/>
  <c r="AE27" i="4"/>
  <c r="AE28" i="4"/>
  <c r="AE29" i="4"/>
  <c r="AE30" i="4"/>
  <c r="AE31" i="4"/>
  <c r="AE32" i="4"/>
  <c r="AE33" i="4"/>
  <c r="AE34" i="4"/>
  <c r="AE35" i="4"/>
  <c r="R36" i="4"/>
  <c r="AE36" i="4"/>
  <c r="AE37" i="4"/>
  <c r="AE38" i="4"/>
  <c r="AE39" i="4"/>
  <c r="AE40" i="4"/>
  <c r="AE41" i="4"/>
  <c r="AE42" i="4"/>
  <c r="AE43" i="4"/>
  <c r="P44"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R8" i="6"/>
  <c r="S8" i="6"/>
  <c r="T8" i="6"/>
  <c r="U8" i="6"/>
  <c r="V8" i="6"/>
  <c r="W8" i="6"/>
  <c r="X8" i="6"/>
  <c r="Y8" i="6"/>
  <c r="Z8" i="6"/>
  <c r="T3" i="4"/>
  <c r="T4" i="4"/>
  <c r="T5" i="4"/>
  <c r="T6" i="4"/>
  <c r="T7" i="4"/>
  <c r="T8" i="4"/>
  <c r="T9" i="4"/>
  <c r="T10" i="4"/>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R5" i="6"/>
  <c r="S5" i="6"/>
  <c r="T5" i="6"/>
  <c r="U5" i="6"/>
  <c r="V5" i="6"/>
  <c r="W5" i="6"/>
  <c r="X5" i="6"/>
  <c r="Y5" i="6"/>
  <c r="Z5" i="6"/>
  <c r="AL3" i="4"/>
  <c r="AL4" i="4"/>
  <c r="AL5" i="4"/>
  <c r="AL6" i="4"/>
  <c r="AL7" i="4"/>
  <c r="AL8" i="4"/>
  <c r="AL9" i="4"/>
  <c r="AL10" i="4"/>
  <c r="AL11" i="4"/>
  <c r="AL12" i="4"/>
  <c r="AL13"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R4" i="6"/>
  <c r="S4" i="6"/>
  <c r="T4" i="6"/>
  <c r="U4" i="6"/>
  <c r="V4" i="6"/>
  <c r="W4" i="6"/>
  <c r="X4" i="6"/>
  <c r="Y4" i="6"/>
  <c r="Z4" i="6"/>
  <c r="AA3" i="4"/>
  <c r="AA4" i="4"/>
  <c r="AA5" i="4"/>
  <c r="AA6" i="4"/>
  <c r="AA7" i="4"/>
  <c r="AA8" i="4"/>
  <c r="AA9" i="4"/>
  <c r="AA10" i="4"/>
  <c r="AA11" i="4"/>
  <c r="AA12" i="4"/>
  <c r="AA13" i="4"/>
  <c r="AA14" i="4"/>
  <c r="AA15" i="4"/>
  <c r="AA16" i="4"/>
  <c r="AA17" i="4"/>
  <c r="AA18" i="4"/>
  <c r="AA19" i="4"/>
  <c r="AA20" i="4"/>
  <c r="AA21" i="4"/>
  <c r="AA22" i="4"/>
  <c r="AA23" i="4"/>
  <c r="AA24" i="4"/>
  <c r="AA25" i="4"/>
  <c r="AA26" i="4"/>
  <c r="AA27" i="4"/>
  <c r="AA28" i="4"/>
  <c r="AA29" i="4"/>
  <c r="AA30" i="4"/>
  <c r="AA31" i="4"/>
  <c r="AA32" i="4"/>
  <c r="AA33" i="4"/>
  <c r="AA34" i="4"/>
  <c r="AA35" i="4"/>
  <c r="AA36" i="4"/>
  <c r="AA37" i="4"/>
  <c r="AA38" i="4"/>
  <c r="AA39" i="4"/>
  <c r="AA40" i="4"/>
  <c r="AA41" i="4"/>
  <c r="AA42" i="4"/>
  <c r="AA43" i="4"/>
  <c r="AA44" i="4"/>
  <c r="R45" i="4"/>
  <c r="AA45" i="4"/>
  <c r="AA46" i="4"/>
  <c r="AA47" i="4"/>
  <c r="AA48" i="4"/>
  <c r="R49" i="4"/>
  <c r="AA49" i="4"/>
  <c r="AA50" i="4"/>
  <c r="AA51" i="4"/>
  <c r="AA52" i="4"/>
  <c r="AA53" i="4"/>
  <c r="AA54" i="4"/>
  <c r="AA55" i="4"/>
  <c r="AA56" i="4"/>
  <c r="R57" i="4"/>
  <c r="AA57" i="4"/>
  <c r="AA58" i="4"/>
  <c r="AA59" i="4"/>
  <c r="AA60" i="4"/>
  <c r="AA61" i="4"/>
  <c r="AA62" i="4"/>
  <c r="AA63" i="4"/>
  <c r="AA64" i="4"/>
  <c r="AA65" i="4"/>
  <c r="AA66" i="4"/>
  <c r="AA67" i="4"/>
  <c r="AA68" i="4"/>
  <c r="AA69" i="4"/>
  <c r="R9" i="6"/>
  <c r="S9" i="6"/>
  <c r="T9" i="6"/>
  <c r="U9" i="6"/>
  <c r="V9" i="6"/>
  <c r="W9" i="6"/>
  <c r="X9" i="6"/>
  <c r="Y9" i="6"/>
  <c r="Z9" i="6"/>
  <c r="AI3" i="4"/>
  <c r="AI4" i="4"/>
  <c r="AI5" i="4"/>
  <c r="AI6" i="4"/>
  <c r="AI7" i="4"/>
  <c r="AI8" i="4"/>
  <c r="AI9" i="4"/>
  <c r="AI10" i="4"/>
  <c r="AI11" i="4"/>
  <c r="AI12" i="4"/>
  <c r="AI13" i="4"/>
  <c r="AI14" i="4"/>
  <c r="AI15" i="4"/>
  <c r="AI16" i="4"/>
  <c r="AI17" i="4"/>
  <c r="AI18" i="4"/>
  <c r="AI19" i="4"/>
  <c r="AI20" i="4"/>
  <c r="AI21" i="4"/>
  <c r="AI22" i="4"/>
  <c r="AI23" i="4"/>
  <c r="AI24" i="4"/>
  <c r="AI25" i="4"/>
  <c r="AI26" i="4"/>
  <c r="AI27" i="4"/>
  <c r="AI28" i="4"/>
  <c r="AI29" i="4"/>
  <c r="AI30" i="4"/>
  <c r="AI31" i="4"/>
  <c r="AI32" i="4"/>
  <c r="AI33" i="4"/>
  <c r="AI34" i="4"/>
  <c r="AI35" i="4"/>
  <c r="AI36" i="4"/>
  <c r="AI37" i="4"/>
  <c r="AI38" i="4"/>
  <c r="AI39" i="4"/>
  <c r="AI40" i="4"/>
  <c r="AI41" i="4"/>
  <c r="AI42" i="4"/>
  <c r="AI43" i="4"/>
  <c r="AI44" i="4"/>
  <c r="AI45" i="4"/>
  <c r="AI46" i="4"/>
  <c r="AI47" i="4"/>
  <c r="AI48" i="4"/>
  <c r="AI49" i="4"/>
  <c r="AI50" i="4"/>
  <c r="AI51" i="4"/>
  <c r="AI52" i="4"/>
  <c r="AI53" i="4"/>
  <c r="AI54" i="4"/>
  <c r="AI55" i="4"/>
  <c r="AI56" i="4"/>
  <c r="AI57" i="4"/>
  <c r="AI58" i="4"/>
  <c r="AI59" i="4"/>
  <c r="AI60" i="4"/>
  <c r="AI61" i="4"/>
  <c r="AI62" i="4"/>
  <c r="AI63" i="4"/>
  <c r="AI64" i="4"/>
  <c r="AI65" i="4"/>
  <c r="AI66" i="4"/>
  <c r="AI67" i="4"/>
  <c r="AI68" i="4"/>
  <c r="AI69" i="4"/>
  <c r="R13" i="6"/>
  <c r="S13" i="6"/>
  <c r="T13" i="6"/>
  <c r="U13" i="6"/>
  <c r="V13" i="6"/>
  <c r="W13" i="6"/>
  <c r="X13" i="6"/>
  <c r="Y13" i="6"/>
  <c r="Z13" i="6"/>
  <c r="AK3" i="4"/>
  <c r="AK4" i="4"/>
  <c r="AK5" i="4"/>
  <c r="AK6" i="4"/>
  <c r="AK7" i="4"/>
  <c r="AK8" i="4"/>
  <c r="AK9" i="4"/>
  <c r="AK10" i="4"/>
  <c r="AK11" i="4"/>
  <c r="AK12" i="4"/>
  <c r="AK13"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R22" i="6"/>
  <c r="S22" i="6"/>
  <c r="T22" i="6"/>
  <c r="U22" i="6"/>
  <c r="V22" i="6"/>
  <c r="W22" i="6"/>
  <c r="X22" i="6"/>
  <c r="Y22" i="6"/>
  <c r="Z22" i="6"/>
  <c r="AN3" i="4"/>
  <c r="AN4" i="4"/>
  <c r="AN5" i="4"/>
  <c r="AN6" i="4"/>
  <c r="AN7" i="4"/>
  <c r="AN8" i="4"/>
  <c r="AN9" i="4"/>
  <c r="AN10" i="4"/>
  <c r="AN11" i="4"/>
  <c r="AN12" i="4"/>
  <c r="AN13" i="4"/>
  <c r="AN14" i="4"/>
  <c r="AN15" i="4"/>
  <c r="AN16" i="4"/>
  <c r="AN17" i="4"/>
  <c r="AN18" i="4"/>
  <c r="AN19" i="4"/>
  <c r="AN20" i="4"/>
  <c r="AN21" i="4"/>
  <c r="AN22" i="4"/>
  <c r="AN23" i="4"/>
  <c r="AN24" i="4"/>
  <c r="AN25" i="4"/>
  <c r="AN26" i="4"/>
  <c r="AN27" i="4"/>
  <c r="AN28" i="4"/>
  <c r="AN29" i="4"/>
  <c r="AN30" i="4"/>
  <c r="AN31" i="4"/>
  <c r="AN32" i="4"/>
  <c r="AN33" i="4"/>
  <c r="AN34" i="4"/>
  <c r="AN35" i="4"/>
  <c r="AN36" i="4"/>
  <c r="AN37" i="4"/>
  <c r="AN38" i="4"/>
  <c r="AN39" i="4"/>
  <c r="AN40" i="4"/>
  <c r="AN41" i="4"/>
  <c r="AN42" i="4"/>
  <c r="AN43" i="4"/>
  <c r="AN44" i="4"/>
  <c r="AN45" i="4"/>
  <c r="AN46" i="4"/>
  <c r="AN47" i="4"/>
  <c r="AN48" i="4"/>
  <c r="AN49" i="4"/>
  <c r="AN50" i="4"/>
  <c r="AN51" i="4"/>
  <c r="AN52" i="4"/>
  <c r="AN53" i="4"/>
  <c r="AN54" i="4"/>
  <c r="AN55" i="4"/>
  <c r="AN56" i="4"/>
  <c r="AN57" i="4"/>
  <c r="AN58" i="4"/>
  <c r="AN59" i="4"/>
  <c r="AN60" i="4"/>
  <c r="AN61" i="4"/>
  <c r="AN62" i="4"/>
  <c r="AN63" i="4"/>
  <c r="AN64" i="4"/>
  <c r="AN65" i="4"/>
  <c r="AN66" i="4"/>
  <c r="AN67" i="4"/>
  <c r="AN68" i="4"/>
  <c r="AN69" i="4"/>
  <c r="R24" i="6"/>
  <c r="S24" i="6"/>
  <c r="T24" i="6"/>
  <c r="U24" i="6"/>
  <c r="V24" i="6"/>
  <c r="W24" i="6"/>
  <c r="X24" i="6"/>
  <c r="Y24" i="6"/>
  <c r="Z24" i="6"/>
  <c r="AO3" i="4"/>
  <c r="AO4" i="4"/>
  <c r="AO5" i="4"/>
  <c r="AO6" i="4"/>
  <c r="AO7" i="4"/>
  <c r="AO8" i="4"/>
  <c r="AO9" i="4"/>
  <c r="AO10" i="4"/>
  <c r="AO11" i="4"/>
  <c r="AO12" i="4"/>
  <c r="AO13" i="4"/>
  <c r="AO14" i="4"/>
  <c r="AO15" i="4"/>
  <c r="AO16" i="4"/>
  <c r="AO17" i="4"/>
  <c r="AO18" i="4"/>
  <c r="AO19" i="4"/>
  <c r="AO20" i="4"/>
  <c r="AO21" i="4"/>
  <c r="AO22" i="4"/>
  <c r="AO23" i="4"/>
  <c r="AO24" i="4"/>
  <c r="AO25" i="4"/>
  <c r="AO26" i="4"/>
  <c r="AO27" i="4"/>
  <c r="AO28" i="4"/>
  <c r="AO29" i="4"/>
  <c r="AO30" i="4"/>
  <c r="AO31" i="4"/>
  <c r="AO32" i="4"/>
  <c r="AO33" i="4"/>
  <c r="AO34" i="4"/>
  <c r="AO35" i="4"/>
  <c r="AO36" i="4"/>
  <c r="R37" i="4"/>
  <c r="AO37" i="4"/>
  <c r="AO38" i="4"/>
  <c r="AO39" i="4"/>
  <c r="R40" i="4"/>
  <c r="AO40" i="4"/>
  <c r="AO41" i="4"/>
  <c r="AO42" i="4"/>
  <c r="AO43" i="4"/>
  <c r="AO44" i="4"/>
  <c r="AO45" i="4"/>
  <c r="AO46" i="4"/>
  <c r="AO47" i="4"/>
  <c r="AO48" i="4"/>
  <c r="AO49" i="4"/>
  <c r="AO50" i="4"/>
  <c r="AO51" i="4"/>
  <c r="AO52" i="4"/>
  <c r="AO53" i="4"/>
  <c r="AO54" i="4"/>
  <c r="AO55" i="4"/>
  <c r="AO56" i="4"/>
  <c r="AO57" i="4"/>
  <c r="AO58" i="4"/>
  <c r="AO59" i="4"/>
  <c r="AO60" i="4"/>
  <c r="AO61" i="4"/>
  <c r="AO62" i="4"/>
  <c r="AO63" i="4"/>
  <c r="AO64" i="4"/>
  <c r="AO65" i="4"/>
  <c r="AO66" i="4"/>
  <c r="AO67" i="4"/>
  <c r="AO68" i="4"/>
  <c r="AO69" i="4"/>
  <c r="R12" i="6"/>
  <c r="S12" i="6"/>
  <c r="T12" i="6"/>
  <c r="U12" i="6"/>
  <c r="V12" i="6"/>
  <c r="W12" i="6"/>
  <c r="X12" i="6"/>
  <c r="Y12" i="6"/>
  <c r="Z12" i="6"/>
  <c r="AB23" i="4"/>
  <c r="AB24" i="4"/>
  <c r="AB25" i="4"/>
  <c r="AB26" i="4"/>
  <c r="AB3" i="4"/>
  <c r="AB4" i="4"/>
  <c r="P5" i="4"/>
  <c r="AB5" i="4"/>
  <c r="AB6" i="4"/>
  <c r="AB7" i="4"/>
  <c r="AB8" i="4"/>
  <c r="AB9" i="4"/>
  <c r="AB10" i="4"/>
  <c r="AB11" i="4"/>
  <c r="AB12" i="4"/>
  <c r="AB13" i="4"/>
  <c r="AB14" i="4"/>
  <c r="AB15" i="4"/>
  <c r="AB16" i="4"/>
  <c r="AB17" i="4"/>
  <c r="AB18" i="4"/>
  <c r="AB19" i="4"/>
  <c r="AB20" i="4"/>
  <c r="AB21" i="4"/>
  <c r="AB22" i="4"/>
  <c r="AB27" i="4"/>
  <c r="AB28" i="4"/>
  <c r="AB29" i="4"/>
  <c r="AB30" i="4"/>
  <c r="AB31" i="4"/>
  <c r="AB32" i="4"/>
  <c r="AB33" i="4"/>
  <c r="AB34" i="4"/>
  <c r="AB35" i="4"/>
  <c r="AB36" i="4"/>
  <c r="AB37" i="4"/>
  <c r="AB38" i="4"/>
  <c r="AB39" i="4"/>
  <c r="AB40" i="4"/>
  <c r="AB41" i="4"/>
  <c r="AB42" i="4"/>
  <c r="AB43" i="4"/>
  <c r="AB44" i="4"/>
  <c r="AB45" i="4"/>
  <c r="AB46" i="4"/>
  <c r="AB47" i="4"/>
  <c r="AB48" i="4"/>
  <c r="AB49" i="4"/>
  <c r="AB50" i="4"/>
  <c r="AB51" i="4"/>
  <c r="AB52" i="4"/>
  <c r="AB53" i="4"/>
  <c r="AB54" i="4"/>
  <c r="AB55" i="4"/>
  <c r="AB56" i="4"/>
  <c r="AB57" i="4"/>
  <c r="AB58" i="4"/>
  <c r="AB59" i="4"/>
  <c r="AB60" i="4"/>
  <c r="AB61" i="4"/>
  <c r="AB62" i="4"/>
  <c r="AB63" i="4"/>
  <c r="AB64" i="4"/>
  <c r="AB65" i="4"/>
  <c r="AB66" i="4"/>
  <c r="AB67" i="4"/>
  <c r="AB68" i="4"/>
  <c r="AB69" i="4"/>
  <c r="S19" i="6"/>
  <c r="T19" i="6"/>
  <c r="U19" i="6"/>
  <c r="V19" i="6"/>
  <c r="W19" i="6"/>
  <c r="X19" i="6"/>
  <c r="Y19" i="6"/>
  <c r="Z19" i="6"/>
  <c r="R19" i="6"/>
  <c r="AJ68" i="7"/>
  <c r="AJ66" i="7"/>
  <c r="AJ46" i="7"/>
  <c r="AJ43" i="7"/>
  <c r="AJ45" i="7"/>
  <c r="AJ53" i="7"/>
  <c r="AJ5" i="7"/>
  <c r="AJ6" i="7"/>
  <c r="AJ7" i="7"/>
  <c r="AJ12" i="7"/>
  <c r="AJ34" i="7"/>
  <c r="AJ4" i="7"/>
  <c r="AJ38" i="7"/>
  <c r="AJ13" i="7"/>
  <c r="AJ35" i="7"/>
  <c r="AJ14" i="7"/>
  <c r="AJ22" i="7"/>
  <c r="AJ10" i="7"/>
  <c r="AJ17" i="7"/>
  <c r="AJ29" i="7"/>
  <c r="AJ21" i="7"/>
  <c r="AJ52" i="7"/>
  <c r="AJ59" i="7"/>
  <c r="AJ60" i="7"/>
  <c r="AJ32" i="7"/>
  <c r="AJ61" i="7"/>
  <c r="AJ36" i="7"/>
  <c r="AJ25" i="7"/>
  <c r="AJ37" i="7"/>
  <c r="AJ51" i="7"/>
  <c r="AJ55" i="7"/>
  <c r="AJ57" i="7"/>
  <c r="AJ11" i="7"/>
  <c r="AJ20" i="7"/>
  <c r="AJ30" i="7"/>
  <c r="AJ31" i="7"/>
  <c r="AJ24" i="7"/>
  <c r="AJ23" i="7"/>
  <c r="AJ18" i="7"/>
  <c r="AJ42" i="7"/>
  <c r="AJ64" i="7"/>
  <c r="AJ40" i="7"/>
  <c r="AJ47" i="7"/>
  <c r="AJ3" i="7"/>
  <c r="AJ8" i="7"/>
  <c r="AJ9" i="7"/>
  <c r="AJ26" i="7"/>
  <c r="AJ62" i="7"/>
  <c r="AJ67" i="7"/>
  <c r="AJ65" i="7"/>
  <c r="AJ49" i="7"/>
  <c r="AJ33" i="7"/>
  <c r="AJ44" i="7"/>
  <c r="AJ19" i="7"/>
  <c r="AJ39" i="7"/>
  <c r="AJ63" i="7"/>
  <c r="AJ69" i="7"/>
  <c r="AJ48" i="7"/>
  <c r="AJ56" i="7"/>
  <c r="AJ50" i="7"/>
  <c r="AJ41" i="7"/>
  <c r="AJ54" i="7"/>
  <c r="AJ28" i="7"/>
  <c r="AJ58" i="7"/>
  <c r="AJ16" i="7"/>
  <c r="AJ27" i="7"/>
  <c r="AJ15" i="7"/>
  <c r="T80" i="4"/>
  <c r="U80" i="4"/>
  <c r="V80" i="4"/>
  <c r="W80" i="4"/>
  <c r="X80" i="4"/>
  <c r="Y80" i="4"/>
  <c r="Z80" i="4"/>
  <c r="AA80" i="4"/>
  <c r="AB80" i="4"/>
  <c r="AC80" i="4"/>
  <c r="AD80" i="4"/>
  <c r="AE80" i="4"/>
  <c r="AF80" i="4"/>
  <c r="AG80" i="4"/>
  <c r="AH80" i="4"/>
  <c r="AI80" i="4"/>
  <c r="AJ80" i="4"/>
  <c r="AK80" i="4"/>
  <c r="AL80" i="4"/>
  <c r="AM80" i="4"/>
  <c r="AN80" i="4"/>
  <c r="AO80" i="4"/>
  <c r="AK27" i="7"/>
  <c r="AK16" i="7"/>
  <c r="AK58" i="7"/>
  <c r="AK28" i="7"/>
  <c r="AK54" i="7"/>
  <c r="AK41" i="7"/>
  <c r="AK50" i="7"/>
  <c r="AK56" i="7"/>
  <c r="AK48" i="7"/>
  <c r="AK69" i="7"/>
  <c r="AK63" i="7"/>
  <c r="AK39" i="7"/>
  <c r="AK19" i="7"/>
  <c r="AK44" i="7"/>
  <c r="AK33" i="7"/>
  <c r="AK49" i="7"/>
  <c r="AK65" i="7"/>
  <c r="AK67" i="7"/>
  <c r="AK62" i="7"/>
  <c r="AK26" i="7"/>
  <c r="AK9" i="7"/>
  <c r="AK8" i="7"/>
  <c r="AK3" i="7"/>
  <c r="AK47" i="7"/>
  <c r="AK40" i="7"/>
  <c r="AK64" i="7"/>
  <c r="AK42" i="7"/>
  <c r="AK18" i="7"/>
  <c r="AK23" i="7"/>
  <c r="AK24" i="7"/>
  <c r="AK31" i="7"/>
  <c r="AK30" i="7"/>
  <c r="AK20" i="7"/>
  <c r="AK11" i="7"/>
  <c r="AK57" i="7"/>
  <c r="AK55" i="7"/>
  <c r="AK51" i="7"/>
  <c r="AK37" i="7"/>
  <c r="AK25" i="7"/>
  <c r="AK36" i="7"/>
  <c r="AK61" i="7"/>
  <c r="AK32" i="7"/>
  <c r="AK60" i="7"/>
  <c r="AK59" i="7"/>
  <c r="AK52" i="7"/>
  <c r="AK21" i="7"/>
  <c r="AK29" i="7"/>
  <c r="AK17" i="7"/>
  <c r="AK10" i="7"/>
  <c r="AK22" i="7"/>
  <c r="AK14" i="7"/>
  <c r="AK35" i="7"/>
  <c r="AK13" i="7"/>
  <c r="AK38" i="7"/>
  <c r="AK4" i="7"/>
  <c r="AK34" i="7"/>
  <c r="AK12" i="7"/>
  <c r="AK7" i="7"/>
  <c r="AK6" i="7"/>
  <c r="AK5" i="7"/>
  <c r="AK53" i="7"/>
  <c r="AK45" i="7"/>
  <c r="AK43" i="7"/>
  <c r="AK46" i="7"/>
  <c r="AK66" i="7"/>
  <c r="AK68" i="7"/>
  <c r="AK15" i="7"/>
  <c r="P4" i="4"/>
  <c r="R4" i="4"/>
  <c r="R5" i="4"/>
  <c r="R6" i="4"/>
  <c r="R7" i="4"/>
  <c r="R8" i="4"/>
  <c r="R9" i="4"/>
  <c r="R10" i="4"/>
  <c r="R11" i="4"/>
  <c r="R12" i="4"/>
  <c r="R13" i="4"/>
  <c r="R14" i="4"/>
  <c r="R15" i="4"/>
  <c r="R18" i="4"/>
  <c r="R20" i="4"/>
  <c r="R22" i="4"/>
  <c r="R23" i="4"/>
  <c r="R24" i="4"/>
  <c r="R30" i="4"/>
  <c r="R32" i="4"/>
  <c r="R35" i="4"/>
  <c r="R41" i="4"/>
  <c r="R42" i="4"/>
  <c r="R43" i="4"/>
  <c r="R44" i="4"/>
  <c r="R47" i="4"/>
  <c r="R50" i="4"/>
  <c r="R51" i="4"/>
  <c r="R52" i="4"/>
  <c r="R56" i="4"/>
  <c r="P59" i="4"/>
  <c r="R59" i="4"/>
  <c r="P60" i="4"/>
  <c r="R60" i="4"/>
  <c r="R61" i="4"/>
  <c r="R62" i="4"/>
  <c r="R63" i="4"/>
  <c r="R64" i="4"/>
  <c r="R65" i="4"/>
  <c r="P66" i="4"/>
  <c r="R66" i="4"/>
  <c r="R67" i="4"/>
  <c r="R68" i="4"/>
  <c r="R69" i="4"/>
  <c r="R3" i="4"/>
  <c r="P72" i="4"/>
  <c r="AT71" i="3"/>
  <c r="AT72" i="3"/>
  <c r="AT73" i="3"/>
  <c r="AT74" i="3"/>
  <c r="AR71" i="3"/>
  <c r="AR72" i="3"/>
  <c r="AR73" i="3"/>
  <c r="AR74" i="3"/>
  <c r="AP71" i="3"/>
  <c r="AP72" i="3"/>
  <c r="AP73" i="3"/>
  <c r="AP74" i="3"/>
  <c r="AN71" i="3"/>
  <c r="AN72" i="3"/>
  <c r="AN73" i="3"/>
  <c r="AN74" i="3"/>
  <c r="AL71" i="3"/>
  <c r="AL72" i="3"/>
  <c r="AL73" i="3"/>
  <c r="AL74" i="3"/>
  <c r="AJ71" i="3"/>
  <c r="AJ72" i="3"/>
  <c r="AJ73" i="3"/>
  <c r="AJ74" i="3"/>
  <c r="AH71" i="3"/>
  <c r="AH72" i="3"/>
  <c r="AH73" i="3"/>
  <c r="AH74" i="3"/>
  <c r="AF71" i="3"/>
  <c r="AF72" i="3"/>
  <c r="AF73" i="3"/>
  <c r="AF74" i="3"/>
  <c r="AD71" i="3"/>
  <c r="AD72" i="3"/>
  <c r="AD73" i="3"/>
  <c r="AD74" i="3"/>
  <c r="AB71" i="3"/>
  <c r="AB72" i="3"/>
  <c r="AB73" i="3"/>
  <c r="AB74" i="3"/>
  <c r="Z71" i="3"/>
  <c r="Z72" i="3"/>
  <c r="Z73" i="3"/>
  <c r="Z74" i="3"/>
  <c r="X71" i="3"/>
  <c r="X72" i="3"/>
  <c r="X73" i="3"/>
  <c r="X74" i="3"/>
  <c r="V71" i="3"/>
  <c r="V72" i="3"/>
  <c r="V73" i="3"/>
  <c r="V74" i="3"/>
  <c r="T71" i="3"/>
  <c r="T74" i="3" s="1"/>
  <c r="T72" i="3"/>
  <c r="T73" i="3"/>
  <c r="R71" i="3"/>
  <c r="R72" i="3"/>
  <c r="R73" i="3"/>
  <c r="R74" i="3"/>
  <c r="P71" i="3"/>
  <c r="P72" i="3"/>
  <c r="P73" i="3"/>
  <c r="P74" i="3"/>
  <c r="N71" i="3"/>
  <c r="N72" i="3"/>
  <c r="N73" i="3"/>
  <c r="N74" i="3"/>
  <c r="L71" i="3"/>
  <c r="L72" i="3"/>
  <c r="L73" i="3"/>
  <c r="L74" i="3"/>
  <c r="J71" i="3"/>
  <c r="J72" i="3"/>
  <c r="J73" i="3"/>
  <c r="J74" i="3"/>
  <c r="H71" i="3"/>
  <c r="H72" i="3"/>
  <c r="H73" i="3"/>
  <c r="H74" i="3"/>
  <c r="F71" i="3"/>
  <c r="F72" i="3"/>
  <c r="F74" i="3" s="1"/>
  <c r="F73" i="3"/>
  <c r="D71" i="3"/>
  <c r="D72" i="3"/>
  <c r="D73" i="3"/>
  <c r="G72" i="4"/>
  <c r="Q16" i="6" l="1"/>
  <c r="AI16" i="6" s="1"/>
  <c r="N19" i="6"/>
  <c r="AF19" i="6" s="1"/>
  <c r="N9" i="6"/>
  <c r="AF9" i="6" s="1"/>
  <c r="Q4" i="6"/>
  <c r="AI4" i="6" s="1"/>
  <c r="N6" i="6"/>
  <c r="AF6" i="6" s="1"/>
  <c r="N3" i="6"/>
  <c r="AF3" i="6" s="1"/>
  <c r="Q6" i="6"/>
  <c r="AI6" i="6" s="1"/>
  <c r="Q10" i="6"/>
  <c r="AI10" i="6" s="1"/>
  <c r="M18" i="6"/>
  <c r="AE18" i="6" s="1"/>
  <c r="AG73" i="4"/>
  <c r="AJ3" i="6" s="1"/>
  <c r="Q18" i="6"/>
  <c r="AI18" i="6" s="1"/>
  <c r="Y72" i="4"/>
  <c r="Y73" i="4"/>
  <c r="AJ7" i="6" s="1"/>
  <c r="AJ73" i="4"/>
  <c r="AJ17" i="6" s="1"/>
  <c r="AI73" i="4"/>
  <c r="AJ13" i="6" s="1"/>
  <c r="D74" i="3"/>
  <c r="AH72" i="4"/>
  <c r="AJ72" i="4"/>
  <c r="AD72" i="4"/>
  <c r="AM72" i="4"/>
  <c r="AC72" i="4"/>
  <c r="Z73" i="4"/>
  <c r="AJ10" i="6" s="1"/>
  <c r="M20" i="6"/>
  <c r="AE20" i="6" s="1"/>
  <c r="AD73" i="4"/>
  <c r="AJ20" i="6" s="1"/>
  <c r="AG72" i="4"/>
  <c r="AG74" i="4" s="1"/>
  <c r="C3" i="6" s="1"/>
  <c r="Q13" i="6"/>
  <c r="AI13" i="6" s="1"/>
  <c r="Q15" i="6"/>
  <c r="AI15" i="6" s="1"/>
  <c r="Q9" i="6"/>
  <c r="AI9" i="6" s="1"/>
  <c r="Q14" i="6"/>
  <c r="AI14" i="6" s="1"/>
  <c r="O18" i="6"/>
  <c r="AG18" i="6" s="1"/>
  <c r="M6" i="6"/>
  <c r="AE6" i="6" s="1"/>
  <c r="O22" i="6"/>
  <c r="AG22" i="6" s="1"/>
  <c r="O8" i="6"/>
  <c r="AG8" i="6" s="1"/>
  <c r="N21" i="6"/>
  <c r="AF21" i="6" s="1"/>
  <c r="N18" i="6"/>
  <c r="AF18" i="6" s="1"/>
  <c r="M11" i="6"/>
  <c r="AE11" i="6" s="1"/>
  <c r="N20" i="6"/>
  <c r="AF20" i="6" s="1"/>
  <c r="Q7" i="6"/>
  <c r="AI7" i="6" s="1"/>
  <c r="J12" i="6"/>
  <c r="AB12" i="6" s="1"/>
  <c r="Q22" i="6"/>
  <c r="AI22" i="6" s="1"/>
  <c r="M4" i="6"/>
  <c r="AE4" i="6" s="1"/>
  <c r="Q8" i="6"/>
  <c r="AI8" i="6" s="1"/>
  <c r="K21" i="6"/>
  <c r="AC21" i="6" s="1"/>
  <c r="O13" i="6"/>
  <c r="AG13" i="6" s="1"/>
  <c r="U72" i="4"/>
  <c r="P22" i="6"/>
  <c r="AH22" i="6" s="1"/>
  <c r="P8" i="6"/>
  <c r="AH8" i="6" s="1"/>
  <c r="K15" i="6"/>
  <c r="AC15" i="6" s="1"/>
  <c r="N10" i="6"/>
  <c r="AF10" i="6" s="1"/>
  <c r="Q3" i="6"/>
  <c r="AI3" i="6" s="1"/>
  <c r="N7" i="6"/>
  <c r="AF7" i="6" s="1"/>
  <c r="Q23" i="6"/>
  <c r="AI23" i="6" s="1"/>
  <c r="M16" i="6"/>
  <c r="AE16" i="6" s="1"/>
  <c r="N17" i="6"/>
  <c r="AF17" i="6" s="1"/>
  <c r="Q19" i="6"/>
  <c r="AI19" i="6" s="1"/>
  <c r="Q24" i="6"/>
  <c r="AI24" i="6" s="1"/>
  <c r="N24" i="6"/>
  <c r="AF24" i="6" s="1"/>
  <c r="K24" i="6"/>
  <c r="AC24" i="6" s="1"/>
  <c r="Q5" i="6"/>
  <c r="AI5" i="6" s="1"/>
  <c r="O5" i="6"/>
  <c r="AG5" i="6" s="1"/>
  <c r="K5" i="6"/>
  <c r="AC5" i="6" s="1"/>
  <c r="T73" i="4"/>
  <c r="AJ5" i="6" s="1"/>
  <c r="I16" i="6"/>
  <c r="AA16" i="6" s="1"/>
  <c r="I6" i="6"/>
  <c r="AA6" i="6" s="1"/>
  <c r="K19" i="6"/>
  <c r="AC19" i="6" s="1"/>
  <c r="P13" i="6"/>
  <c r="AH13" i="6" s="1"/>
  <c r="L13" i="6"/>
  <c r="AD13" i="6" s="1"/>
  <c r="P4" i="6"/>
  <c r="AH4" i="6" s="1"/>
  <c r="Q21" i="6"/>
  <c r="AI21" i="6" s="1"/>
  <c r="Q20" i="6"/>
  <c r="AI20" i="6" s="1"/>
  <c r="I20" i="6"/>
  <c r="AA20" i="6" s="1"/>
  <c r="J17" i="6"/>
  <c r="AB17" i="6" s="1"/>
  <c r="N14" i="6"/>
  <c r="AF14" i="6" s="1"/>
  <c r="N16" i="6"/>
  <c r="AF16" i="6" s="1"/>
  <c r="K18" i="6"/>
  <c r="AC18" i="6" s="1"/>
  <c r="N22" i="6"/>
  <c r="AF22" i="6" s="1"/>
  <c r="I11" i="6"/>
  <c r="AA11" i="6" s="1"/>
  <c r="AH73" i="4"/>
  <c r="AJ11" i="6" s="1"/>
  <c r="I3" i="6"/>
  <c r="AA3" i="6" s="1"/>
  <c r="M3" i="6"/>
  <c r="AE3" i="6" s="1"/>
  <c r="J23" i="6"/>
  <c r="AB23" i="6" s="1"/>
  <c r="O17" i="6"/>
  <c r="AG17" i="6" s="1"/>
  <c r="AM73" i="4"/>
  <c r="AJ18" i="6" s="1"/>
  <c r="Q11" i="6"/>
  <c r="AI11" i="6" s="1"/>
  <c r="AK72" i="4"/>
  <c r="AA73" i="4"/>
  <c r="AJ9" i="6" s="1"/>
  <c r="AE72" i="4"/>
  <c r="Q12" i="6"/>
  <c r="AI12" i="6" s="1"/>
  <c r="N12" i="6"/>
  <c r="AF12" i="6" s="1"/>
  <c r="K12" i="6"/>
  <c r="AC12" i="6" s="1"/>
  <c r="K22" i="6"/>
  <c r="AC22" i="6" s="1"/>
  <c r="N5" i="6"/>
  <c r="AF5" i="6" s="1"/>
  <c r="AF72" i="4"/>
  <c r="O16" i="6"/>
  <c r="AG16" i="6" s="1"/>
  <c r="K16" i="6"/>
  <c r="AC16" i="6" s="1"/>
  <c r="O20" i="6"/>
  <c r="AG20" i="6" s="1"/>
  <c r="K20" i="6"/>
  <c r="AC20" i="6" s="1"/>
  <c r="M13" i="6"/>
  <c r="AE13" i="6" s="1"/>
  <c r="J13" i="6"/>
  <c r="AB13" i="6" s="1"/>
  <c r="K9" i="6"/>
  <c r="AC9" i="6" s="1"/>
  <c r="L4" i="6"/>
  <c r="AD4" i="6" s="1"/>
  <c r="M8" i="6"/>
  <c r="AE8" i="6" s="1"/>
  <c r="L8" i="6"/>
  <c r="AD8" i="6" s="1"/>
  <c r="O23" i="6"/>
  <c r="AG23" i="6" s="1"/>
  <c r="P21" i="6"/>
  <c r="AH21" i="6" s="1"/>
  <c r="O15" i="6"/>
  <c r="AG15" i="6" s="1"/>
  <c r="M15" i="6"/>
  <c r="AE15" i="6" s="1"/>
  <c r="L15" i="6"/>
  <c r="AD15" i="6" s="1"/>
  <c r="X72" i="4"/>
  <c r="K14" i="6"/>
  <c r="AC14" i="6" s="1"/>
  <c r="M10" i="6"/>
  <c r="AE10" i="6" s="1"/>
  <c r="J10" i="6"/>
  <c r="AB10" i="6" s="1"/>
  <c r="Z72" i="4"/>
  <c r="Z74" i="4" s="1"/>
  <c r="C10" i="6" s="1"/>
  <c r="H10" i="6" s="1"/>
  <c r="P18" i="6"/>
  <c r="AH18" i="6" s="1"/>
  <c r="L18" i="6"/>
  <c r="AD18" i="6" s="1"/>
  <c r="J11" i="6"/>
  <c r="AB11" i="6" s="1"/>
  <c r="L7" i="6"/>
  <c r="AD7" i="6" s="1"/>
  <c r="I7" i="6"/>
  <c r="AA7" i="6" s="1"/>
  <c r="P17" i="6"/>
  <c r="AH17" i="6" s="1"/>
  <c r="L17" i="6"/>
  <c r="AD17" i="6" s="1"/>
  <c r="K17" i="6"/>
  <c r="AC17" i="6" s="1"/>
  <c r="M19" i="6"/>
  <c r="AE19" i="6" s="1"/>
  <c r="L19" i="6"/>
  <c r="AD19" i="6" s="1"/>
  <c r="M24" i="6"/>
  <c r="AE24" i="6" s="1"/>
  <c r="J24" i="6"/>
  <c r="AB24" i="6" s="1"/>
  <c r="J4" i="6"/>
  <c r="AB4" i="6" s="1"/>
  <c r="I22" i="6"/>
  <c r="AA22" i="6" s="1"/>
  <c r="P9" i="6"/>
  <c r="AH9" i="6" s="1"/>
  <c r="I9" i="6"/>
  <c r="AA9" i="6" s="1"/>
  <c r="O4" i="6"/>
  <c r="AG4" i="6" s="1"/>
  <c r="I5" i="6"/>
  <c r="AA5" i="6" s="1"/>
  <c r="J8" i="6"/>
  <c r="AB8" i="6" s="1"/>
  <c r="N23" i="6"/>
  <c r="AF23" i="6" s="1"/>
  <c r="K23" i="6"/>
  <c r="AC23" i="6" s="1"/>
  <c r="W72" i="4"/>
  <c r="J15" i="6"/>
  <c r="AB15" i="6" s="1"/>
  <c r="P14" i="6"/>
  <c r="AH14" i="6" s="1"/>
  <c r="O10" i="6"/>
  <c r="AG10" i="6" s="1"/>
  <c r="O11" i="6"/>
  <c r="AG11" i="6" s="1"/>
  <c r="K11" i="6"/>
  <c r="AC11" i="6" s="1"/>
  <c r="J7" i="6"/>
  <c r="AB7" i="6" s="1"/>
  <c r="M17" i="6"/>
  <c r="AE17" i="6" s="1"/>
  <c r="AA72" i="4"/>
  <c r="O19" i="6"/>
  <c r="AG19" i="6" s="1"/>
  <c r="P12" i="6"/>
  <c r="AH12" i="6" s="1"/>
  <c r="AO72" i="4"/>
  <c r="O24" i="6"/>
  <c r="AG24" i="6" s="1"/>
  <c r="O21" i="6"/>
  <c r="AG21" i="6" s="1"/>
  <c r="M21" i="6"/>
  <c r="AE21" i="6" s="1"/>
  <c r="L21" i="6"/>
  <c r="AD21" i="6" s="1"/>
  <c r="M14" i="6"/>
  <c r="AE14" i="6" s="1"/>
  <c r="I14" i="6"/>
  <c r="AA14" i="6" s="1"/>
  <c r="P6" i="6"/>
  <c r="AH6" i="6" s="1"/>
  <c r="L6" i="6"/>
  <c r="AD6" i="6" s="1"/>
  <c r="I18" i="6"/>
  <c r="AA18" i="6" s="1"/>
  <c r="J18" i="6"/>
  <c r="AB18" i="6" s="1"/>
  <c r="P3" i="6"/>
  <c r="AH3" i="6" s="1"/>
  <c r="I12" i="6"/>
  <c r="AA12" i="6" s="1"/>
  <c r="L22" i="6"/>
  <c r="AD22" i="6" s="1"/>
  <c r="J22" i="6"/>
  <c r="AB22" i="6" s="1"/>
  <c r="N13" i="6"/>
  <c r="AF13" i="6" s="1"/>
  <c r="K13" i="6"/>
  <c r="AC13" i="6" s="1"/>
  <c r="P5" i="6"/>
  <c r="AH5" i="6" s="1"/>
  <c r="K10" i="6"/>
  <c r="AC10" i="6" s="1"/>
  <c r="N11" i="6"/>
  <c r="AF11" i="6" s="1"/>
  <c r="L3" i="6"/>
  <c r="AD3" i="6" s="1"/>
  <c r="M22" i="6"/>
  <c r="AE22" i="6" s="1"/>
  <c r="AI72" i="4"/>
  <c r="AI74" i="4" s="1"/>
  <c r="C13" i="6" s="1"/>
  <c r="H13" i="6" s="1"/>
  <c r="O9" i="6"/>
  <c r="AG9" i="6" s="1"/>
  <c r="M9" i="6"/>
  <c r="AE9" i="6" s="1"/>
  <c r="L9" i="6"/>
  <c r="AD9" i="6" s="1"/>
  <c r="J9" i="6"/>
  <c r="AB9" i="6" s="1"/>
  <c r="N4" i="6"/>
  <c r="AF4" i="6" s="1"/>
  <c r="K4" i="6"/>
  <c r="AC4" i="6" s="1"/>
  <c r="I4" i="6"/>
  <c r="AA4" i="6" s="1"/>
  <c r="M5" i="6"/>
  <c r="AE5" i="6" s="1"/>
  <c r="L5" i="6"/>
  <c r="AD5" i="6" s="1"/>
  <c r="J5" i="6"/>
  <c r="AB5" i="6" s="1"/>
  <c r="N8" i="6"/>
  <c r="AF8" i="6" s="1"/>
  <c r="P23" i="6"/>
  <c r="AH23" i="6" s="1"/>
  <c r="J21" i="6"/>
  <c r="AB21" i="6" s="1"/>
  <c r="N15" i="6"/>
  <c r="AF15" i="6" s="1"/>
  <c r="L14" i="6"/>
  <c r="AD14" i="6" s="1"/>
  <c r="AC73" i="4"/>
  <c r="AJ14" i="6" s="1"/>
  <c r="P16" i="6"/>
  <c r="AH16" i="6" s="1"/>
  <c r="L16" i="6"/>
  <c r="AD16" i="6" s="1"/>
  <c r="K6" i="6"/>
  <c r="AC6" i="6" s="1"/>
  <c r="J6" i="6"/>
  <c r="AB6" i="6" s="1"/>
  <c r="U73" i="4"/>
  <c r="AJ6" i="6" s="1"/>
  <c r="P20" i="6"/>
  <c r="AH20" i="6" s="1"/>
  <c r="L20" i="6"/>
  <c r="AD20" i="6" s="1"/>
  <c r="O7" i="6"/>
  <c r="AG7" i="6" s="1"/>
  <c r="M7" i="6"/>
  <c r="AE7" i="6" s="1"/>
  <c r="K7" i="6"/>
  <c r="AC7" i="6" s="1"/>
  <c r="Q17" i="6"/>
  <c r="AI17" i="6" s="1"/>
  <c r="I17" i="6"/>
  <c r="AA17" i="6" s="1"/>
  <c r="I19" i="6"/>
  <c r="AA19" i="6" s="1"/>
  <c r="M12" i="6"/>
  <c r="AE12" i="6" s="1"/>
  <c r="K8" i="6"/>
  <c r="AC8" i="6" s="1"/>
  <c r="I13" i="6"/>
  <c r="AA13" i="6" s="1"/>
  <c r="M23" i="6"/>
  <c r="AE23" i="6" s="1"/>
  <c r="L23" i="6"/>
  <c r="AD23" i="6" s="1"/>
  <c r="O14" i="6"/>
  <c r="AG14" i="6" s="1"/>
  <c r="J14" i="6"/>
  <c r="AB14" i="6" s="1"/>
  <c r="P10" i="6"/>
  <c r="AH10" i="6" s="1"/>
  <c r="L10" i="6"/>
  <c r="AD10" i="6" s="1"/>
  <c r="O6" i="6"/>
  <c r="AG6" i="6" s="1"/>
  <c r="O3" i="6"/>
  <c r="AG3" i="6" s="1"/>
  <c r="K3" i="6"/>
  <c r="AC3" i="6" s="1"/>
  <c r="J3" i="6"/>
  <c r="AB3" i="6" s="1"/>
  <c r="P7" i="6"/>
  <c r="AH7" i="6" s="1"/>
  <c r="P19" i="6"/>
  <c r="AH19" i="6" s="1"/>
  <c r="J19" i="6"/>
  <c r="O12" i="6"/>
  <c r="AG12" i="6" s="1"/>
  <c r="L12" i="6"/>
  <c r="AD12" i="6" s="1"/>
  <c r="P24" i="6"/>
  <c r="AH24" i="6" s="1"/>
  <c r="L24" i="6"/>
  <c r="AD24" i="6" s="1"/>
  <c r="AN72" i="4"/>
  <c r="P15" i="6"/>
  <c r="AH15" i="6" s="1"/>
  <c r="I10" i="6"/>
  <c r="AA10" i="6" s="1"/>
  <c r="J16" i="6"/>
  <c r="AB16" i="6" s="1"/>
  <c r="V72" i="4"/>
  <c r="P11" i="6"/>
  <c r="AH11" i="6" s="1"/>
  <c r="L11" i="6"/>
  <c r="AD11" i="6" s="1"/>
  <c r="J20" i="6"/>
  <c r="AB20" i="6" s="1"/>
  <c r="T72" i="4"/>
  <c r="I24" i="6"/>
  <c r="AA24" i="6" s="1"/>
  <c r="AN73" i="4"/>
  <c r="AJ24" i="6" s="1"/>
  <c r="I21" i="6"/>
  <c r="AA21" i="6" s="1"/>
  <c r="I15" i="6"/>
  <c r="AA15" i="6" s="1"/>
  <c r="AE73" i="4"/>
  <c r="AJ8" i="6" s="1"/>
  <c r="AO73" i="4"/>
  <c r="AJ12" i="6" s="1"/>
  <c r="I8" i="6"/>
  <c r="AA8" i="6" s="1"/>
  <c r="I23" i="6"/>
  <c r="AA23" i="6" s="1"/>
  <c r="AK73" i="4"/>
  <c r="AJ22" i="6" s="1"/>
  <c r="AL73" i="4"/>
  <c r="AJ4" i="6" s="1"/>
  <c r="X73" i="4"/>
  <c r="AJ15" i="6" s="1"/>
  <c r="AL72" i="4"/>
  <c r="AB72" i="4"/>
  <c r="AF73" i="4"/>
  <c r="AJ21" i="6" s="1"/>
  <c r="W73" i="4"/>
  <c r="AJ23" i="6" s="1"/>
  <c r="AB73" i="4"/>
  <c r="AJ19" i="6" s="1"/>
  <c r="V73" i="4"/>
  <c r="AJ16" i="6" s="1"/>
  <c r="AF27" i="6" l="1"/>
  <c r="H35" i="6" s="1"/>
  <c r="H3" i="6"/>
  <c r="AH27" i="6"/>
  <c r="H37" i="6" s="1"/>
  <c r="AI27" i="6"/>
  <c r="H39" i="6" s="1"/>
  <c r="AA27" i="6"/>
  <c r="H31" i="6" s="1"/>
  <c r="AC27" i="6"/>
  <c r="H33" i="6" s="1"/>
  <c r="AD27" i="6"/>
  <c r="H34" i="6" s="1"/>
  <c r="AG27" i="6"/>
  <c r="H36" i="6" s="1"/>
  <c r="AE27" i="6"/>
  <c r="H32" i="6" s="1"/>
  <c r="AM21" i="6"/>
  <c r="AM19" i="6"/>
  <c r="AM3" i="6"/>
  <c r="AM18" i="6"/>
  <c r="AM10" i="6"/>
  <c r="AM5" i="6"/>
  <c r="AM13" i="6"/>
  <c r="AM12" i="6"/>
  <c r="AM7" i="6"/>
  <c r="AM11" i="6"/>
  <c r="AM16" i="6"/>
  <c r="AM15" i="6"/>
  <c r="AM8" i="6"/>
  <c r="AM9" i="6"/>
  <c r="AM24" i="6"/>
  <c r="AM17" i="6"/>
  <c r="AM20" i="6"/>
  <c r="AM6" i="6"/>
  <c r="AM14" i="6"/>
  <c r="AM23" i="6"/>
  <c r="AM4" i="6"/>
  <c r="AM22" i="6"/>
  <c r="AS17" i="6"/>
  <c r="AS20" i="6"/>
  <c r="AS6" i="6"/>
  <c r="AS14" i="6"/>
  <c r="AS23" i="6"/>
  <c r="AS4" i="6"/>
  <c r="AS22" i="6"/>
  <c r="AS19" i="6"/>
  <c r="AS3" i="6"/>
  <c r="AS18" i="6"/>
  <c r="AS10" i="6"/>
  <c r="AS21" i="6"/>
  <c r="AS5" i="6"/>
  <c r="AS13" i="6"/>
  <c r="AS12" i="6"/>
  <c r="AS7" i="6"/>
  <c r="AS11" i="6"/>
  <c r="AS16" i="6"/>
  <c r="AS15" i="6"/>
  <c r="AS8" i="6"/>
  <c r="AS9" i="6"/>
  <c r="AS24" i="6"/>
  <c r="AO19" i="6"/>
  <c r="AO3" i="6"/>
  <c r="AO18" i="6"/>
  <c r="AO10" i="6"/>
  <c r="AO21" i="6"/>
  <c r="AO5" i="6"/>
  <c r="AO13" i="6"/>
  <c r="AO12" i="6"/>
  <c r="AO7" i="6"/>
  <c r="AO11" i="6"/>
  <c r="AO16" i="6"/>
  <c r="AO15" i="6"/>
  <c r="AO8" i="6"/>
  <c r="AO9" i="6"/>
  <c r="AO24" i="6"/>
  <c r="AO17" i="6"/>
  <c r="AO20" i="6"/>
  <c r="AO6" i="6"/>
  <c r="AO14" i="6"/>
  <c r="AO23" i="6"/>
  <c r="AO4" i="6"/>
  <c r="AO22" i="6"/>
  <c r="AN19" i="6"/>
  <c r="AN3" i="6"/>
  <c r="AN18" i="6"/>
  <c r="AN10" i="6"/>
  <c r="AN21" i="6"/>
  <c r="AN5" i="6"/>
  <c r="AN13" i="6"/>
  <c r="AN12" i="6"/>
  <c r="AN7" i="6"/>
  <c r="AN11" i="6"/>
  <c r="AN16" i="6"/>
  <c r="AN15" i="6"/>
  <c r="AN8" i="6"/>
  <c r="AN9" i="6"/>
  <c r="AN24" i="6"/>
  <c r="AN17" i="6"/>
  <c r="AN20" i="6"/>
  <c r="AN6" i="6"/>
  <c r="AN14" i="6"/>
  <c r="AN23" i="6"/>
  <c r="AN4" i="6"/>
  <c r="AN22" i="6"/>
  <c r="AQ17" i="6"/>
  <c r="AQ20" i="6"/>
  <c r="AQ6" i="6"/>
  <c r="AQ14" i="6"/>
  <c r="AQ23" i="6"/>
  <c r="AQ4" i="6"/>
  <c r="AQ22" i="6"/>
  <c r="AQ19" i="6"/>
  <c r="AQ3" i="6"/>
  <c r="AQ18" i="6"/>
  <c r="AQ10" i="6"/>
  <c r="AQ21" i="6"/>
  <c r="AQ5" i="6"/>
  <c r="AQ13" i="6"/>
  <c r="AQ12" i="6"/>
  <c r="AQ7" i="6"/>
  <c r="AQ11" i="6"/>
  <c r="AQ16" i="6"/>
  <c r="AQ15" i="6"/>
  <c r="AQ8" i="6"/>
  <c r="AQ9" i="6"/>
  <c r="AQ24" i="6"/>
  <c r="AP17" i="6"/>
  <c r="AP20" i="6"/>
  <c r="AP6" i="6"/>
  <c r="AP14" i="6"/>
  <c r="AP23" i="6"/>
  <c r="AP4" i="6"/>
  <c r="AP22" i="6"/>
  <c r="AP19" i="6"/>
  <c r="AP3" i="6"/>
  <c r="AP18" i="6"/>
  <c r="AP10" i="6"/>
  <c r="AP21" i="6"/>
  <c r="AP5" i="6"/>
  <c r="AP13" i="6"/>
  <c r="AP12" i="6"/>
  <c r="AP8" i="6"/>
  <c r="AP7" i="6"/>
  <c r="AP11" i="6"/>
  <c r="AP16" i="6"/>
  <c r="AP15" i="6"/>
  <c r="AP9" i="6"/>
  <c r="AP24" i="6"/>
  <c r="AR17" i="6"/>
  <c r="AR20" i="6"/>
  <c r="AR6" i="6"/>
  <c r="AR14" i="6"/>
  <c r="AR23" i="6"/>
  <c r="AR4" i="6"/>
  <c r="AR22" i="6"/>
  <c r="AR19" i="6"/>
  <c r="AR3" i="6"/>
  <c r="AR18" i="6"/>
  <c r="AR10" i="6"/>
  <c r="AR21" i="6"/>
  <c r="AR5" i="6"/>
  <c r="AR13" i="6"/>
  <c r="AR12" i="6"/>
  <c r="AR7" i="6"/>
  <c r="AR11" i="6"/>
  <c r="AR16" i="6"/>
  <c r="AR15" i="6"/>
  <c r="AR8" i="6"/>
  <c r="AR9" i="6"/>
  <c r="AR24" i="6"/>
  <c r="AK19" i="6"/>
  <c r="AK17" i="6"/>
  <c r="AK23" i="6"/>
  <c r="AK7" i="6"/>
  <c r="AK8" i="6"/>
  <c r="AK3" i="6"/>
  <c r="AK5" i="6"/>
  <c r="AK20" i="6"/>
  <c r="AK14" i="6"/>
  <c r="AK4" i="6"/>
  <c r="AK11" i="6"/>
  <c r="AK9" i="6"/>
  <c r="AK18" i="6"/>
  <c r="AK13" i="6"/>
  <c r="AK12" i="6"/>
  <c r="AK6" i="6"/>
  <c r="AK22" i="6"/>
  <c r="AK10" i="6"/>
  <c r="AK16" i="6"/>
  <c r="AK24" i="6"/>
  <c r="AK15" i="6"/>
  <c r="AK21" i="6"/>
  <c r="Y74" i="4"/>
  <c r="C7" i="6" s="1"/>
  <c r="H7" i="6" s="1"/>
  <c r="AJ74" i="4"/>
  <c r="AV72" i="7" s="1"/>
  <c r="AD74" i="4"/>
  <c r="C20" i="6" s="1"/>
  <c r="H20" i="6" s="1"/>
  <c r="AH74" i="4"/>
  <c r="C11" i="6" s="1"/>
  <c r="H11" i="6" s="1"/>
  <c r="AC74" i="4"/>
  <c r="C14" i="6" s="1"/>
  <c r="H14" i="6" s="1"/>
  <c r="AA74" i="4"/>
  <c r="C9" i="6" s="1"/>
  <c r="H9" i="6" s="1"/>
  <c r="T74" i="4"/>
  <c r="C5" i="6" s="1"/>
  <c r="H5" i="6" s="1"/>
  <c r="AB74" i="4"/>
  <c r="C19" i="6" s="1"/>
  <c r="H19" i="6" s="1"/>
  <c r="AB19" i="6"/>
  <c r="AB27" i="6" s="1"/>
  <c r="H38" i="6" s="1"/>
  <c r="AM74" i="4"/>
  <c r="C18" i="6" s="1"/>
  <c r="H18" i="6" s="1"/>
  <c r="AK74" i="4"/>
  <c r="C22" i="6" s="1"/>
  <c r="H22" i="6" s="1"/>
  <c r="AN74" i="4"/>
  <c r="C24" i="6" s="1"/>
  <c r="H24" i="6" s="1"/>
  <c r="U74" i="4"/>
  <c r="C6" i="6" s="1"/>
  <c r="H6" i="6" s="1"/>
  <c r="W74" i="4"/>
  <c r="AE74" i="4"/>
  <c r="AL74" i="4"/>
  <c r="V74" i="4"/>
  <c r="AO74" i="4"/>
  <c r="X74" i="4"/>
  <c r="AF74" i="4"/>
  <c r="AL19" i="6" l="1"/>
  <c r="AL3" i="6"/>
  <c r="AL18" i="6"/>
  <c r="AL10" i="6"/>
  <c r="AL21" i="6"/>
  <c r="AL5" i="6"/>
  <c r="AL13" i="6"/>
  <c r="AL12" i="6"/>
  <c r="AL7" i="6"/>
  <c r="AL11" i="6"/>
  <c r="AL16" i="6"/>
  <c r="AL15" i="6"/>
  <c r="AL8" i="6"/>
  <c r="AL9" i="6"/>
  <c r="AL24" i="6"/>
  <c r="AL4" i="6"/>
  <c r="AL23" i="6"/>
  <c r="AL20" i="6"/>
  <c r="AL17" i="6"/>
  <c r="AL6" i="6"/>
  <c r="AL14" i="6"/>
  <c r="AL22" i="6"/>
  <c r="C17" i="6"/>
  <c r="H17" i="6" s="1"/>
  <c r="AT72" i="7"/>
  <c r="U75" i="4"/>
  <c r="D6" i="6" s="1"/>
  <c r="G6" i="6" s="1"/>
  <c r="AD75" i="4"/>
  <c r="D20" i="6" s="1"/>
  <c r="G20" i="6" s="1"/>
  <c r="AE75" i="4"/>
  <c r="D8" i="6" s="1"/>
  <c r="G8" i="6" s="1"/>
  <c r="AW72" i="7"/>
  <c r="C8" i="6"/>
  <c r="H8" i="6" s="1"/>
  <c r="AF75" i="4"/>
  <c r="D21" i="6" s="1"/>
  <c r="G21" i="6" s="1"/>
  <c r="C21" i="6"/>
  <c r="H21" i="6" s="1"/>
  <c r="AI75" i="4"/>
  <c r="D13" i="6" s="1"/>
  <c r="G13" i="6" s="1"/>
  <c r="AY72" i="7"/>
  <c r="C16" i="6"/>
  <c r="H16" i="6" s="1"/>
  <c r="V75" i="4"/>
  <c r="D16" i="6" s="1"/>
  <c r="G16" i="6" s="1"/>
  <c r="AJ75" i="4"/>
  <c r="D17" i="6" s="1"/>
  <c r="G17" i="6" s="1"/>
  <c r="AH75" i="4"/>
  <c r="D11" i="6" s="1"/>
  <c r="G11" i="6" s="1"/>
  <c r="C4" i="6"/>
  <c r="AL75" i="4"/>
  <c r="D4" i="6" s="1"/>
  <c r="G4" i="6" s="1"/>
  <c r="Y75" i="4"/>
  <c r="D7" i="6" s="1"/>
  <c r="G7" i="6" s="1"/>
  <c r="AG75" i="4"/>
  <c r="D3" i="6" s="1"/>
  <c r="G3" i="6" s="1"/>
  <c r="C12" i="6"/>
  <c r="H12" i="6" s="1"/>
  <c r="AO75" i="4"/>
  <c r="D12" i="6" s="1"/>
  <c r="G12" i="6" s="1"/>
  <c r="AX72" i="7"/>
  <c r="T75" i="4"/>
  <c r="D5" i="6" s="1"/>
  <c r="G5" i="6" s="1"/>
  <c r="AB75" i="4"/>
  <c r="D19" i="6" s="1"/>
  <c r="G19" i="6" s="1"/>
  <c r="AK75" i="4"/>
  <c r="D22" i="6" s="1"/>
  <c r="G22" i="6" s="1"/>
  <c r="BA72" i="7"/>
  <c r="AQ74" i="4"/>
  <c r="X75" i="4"/>
  <c r="D15" i="6" s="1"/>
  <c r="G15" i="6" s="1"/>
  <c r="C15" i="6"/>
  <c r="H15" i="6" s="1"/>
  <c r="AU72" i="7"/>
  <c r="C23" i="6"/>
  <c r="H23" i="6" s="1"/>
  <c r="W75" i="4"/>
  <c r="D23" i="6" s="1"/>
  <c r="G23" i="6" s="1"/>
  <c r="AN75" i="4"/>
  <c r="D24" i="6" s="1"/>
  <c r="G24" i="6" s="1"/>
  <c r="AC75" i="4"/>
  <c r="D14" i="6" s="1"/>
  <c r="G14" i="6" s="1"/>
  <c r="AZ72" i="7"/>
  <c r="AA75" i="4"/>
  <c r="D9" i="6" s="1"/>
  <c r="G9" i="6" s="1"/>
  <c r="Z75" i="4"/>
  <c r="D10" i="6" s="1"/>
  <c r="G10" i="6" s="1"/>
  <c r="AM75" i="4"/>
  <c r="D18" i="6" s="1"/>
  <c r="G18" i="6" s="1"/>
  <c r="H4" i="6" l="1"/>
  <c r="C27" i="6"/>
  <c r="E28" i="6" s="1"/>
  <c r="AO72" i="7"/>
  <c r="K63" i="7"/>
  <c r="K45" i="7"/>
  <c r="K35" i="7"/>
  <c r="K24" i="7"/>
  <c r="K23" i="7"/>
  <c r="K47" i="7"/>
  <c r="K65" i="7"/>
  <c r="K5" i="7"/>
  <c r="K41" i="7"/>
  <c r="K40" i="7"/>
  <c r="K28" i="7"/>
  <c r="K43" i="7"/>
  <c r="K34" i="7"/>
  <c r="K39" i="7"/>
  <c r="K61" i="7"/>
  <c r="K33" i="7"/>
  <c r="K38" i="7"/>
  <c r="K59" i="7"/>
  <c r="K31" i="7"/>
  <c r="K12" i="7"/>
  <c r="K69" i="7"/>
  <c r="K48" i="7"/>
  <c r="K50" i="7"/>
  <c r="K60" i="7"/>
  <c r="K29" i="7"/>
  <c r="K14" i="7"/>
  <c r="K21" i="7"/>
  <c r="K44" i="7"/>
  <c r="K64" i="7"/>
  <c r="K52" i="7"/>
  <c r="K13" i="7"/>
  <c r="K66" i="7"/>
  <c r="K19" i="7"/>
  <c r="K22" i="7"/>
  <c r="K7" i="7"/>
  <c r="K6" i="7"/>
  <c r="K49" i="7"/>
  <c r="K42" i="7"/>
  <c r="K26" i="7"/>
  <c r="K67" i="7"/>
  <c r="K54" i="7"/>
  <c r="K58" i="7"/>
  <c r="K32" i="7"/>
  <c r="K16" i="7"/>
  <c r="K15" i="7"/>
  <c r="K53" i="7"/>
  <c r="K30" i="7"/>
  <c r="K37" i="7"/>
  <c r="K8" i="7"/>
  <c r="K11" i="7"/>
  <c r="K20" i="7"/>
  <c r="K18" i="7"/>
  <c r="K4" i="7"/>
  <c r="K56" i="7"/>
  <c r="K3" i="7"/>
  <c r="K27" i="7"/>
  <c r="K10" i="7"/>
  <c r="K25" i="7"/>
  <c r="K9" i="7"/>
  <c r="K51" i="7"/>
  <c r="K55" i="7"/>
  <c r="K36" i="7"/>
  <c r="K68" i="7"/>
  <c r="K57" i="7"/>
  <c r="K62" i="7"/>
  <c r="K46" i="7"/>
  <c r="K17" i="7"/>
  <c r="N9" i="7"/>
  <c r="N12" i="7"/>
  <c r="N51" i="7"/>
  <c r="N23" i="7"/>
  <c r="N22" i="7"/>
  <c r="N68" i="7"/>
  <c r="N53" i="7"/>
  <c r="N65" i="7"/>
  <c r="N32" i="7"/>
  <c r="N34" i="7"/>
  <c r="N29" i="7"/>
  <c r="N56" i="7"/>
  <c r="N40" i="7"/>
  <c r="N27" i="7"/>
  <c r="N30" i="7"/>
  <c r="N10" i="7"/>
  <c r="N52" i="7"/>
  <c r="N25" i="7"/>
  <c r="N57" i="7"/>
  <c r="N18" i="7"/>
  <c r="N8" i="7"/>
  <c r="N55" i="7"/>
  <c r="N38" i="7"/>
  <c r="N31" i="7"/>
  <c r="N19" i="7"/>
  <c r="N42" i="7"/>
  <c r="N48" i="7"/>
  <c r="N58" i="7"/>
  <c r="N61" i="7"/>
  <c r="N54" i="7"/>
  <c r="N44" i="7"/>
  <c r="N17" i="7"/>
  <c r="N28" i="7"/>
  <c r="N39" i="7"/>
  <c r="N62" i="7"/>
  <c r="N15" i="7"/>
  <c r="N41" i="7"/>
  <c r="N20" i="7"/>
  <c r="N11" i="7"/>
  <c r="N3" i="7"/>
  <c r="N59" i="7"/>
  <c r="N60" i="7"/>
  <c r="N7" i="7"/>
  <c r="N45" i="7"/>
  <c r="N49" i="7"/>
  <c r="N63" i="7"/>
  <c r="N35" i="7"/>
  <c r="N6" i="7"/>
  <c r="N37" i="7"/>
  <c r="N13" i="7"/>
  <c r="N33" i="7"/>
  <c r="N4" i="7"/>
  <c r="N14" i="7"/>
  <c r="N26" i="7"/>
  <c r="N69" i="7"/>
  <c r="N50" i="7"/>
  <c r="N24" i="7"/>
  <c r="N21" i="7"/>
  <c r="N64" i="7"/>
  <c r="N5" i="7"/>
  <c r="N47" i="7"/>
  <c r="N43" i="7"/>
  <c r="N16" i="7"/>
  <c r="N66" i="7"/>
  <c r="N67" i="7"/>
  <c r="N46" i="7"/>
  <c r="N36" i="7"/>
  <c r="P8" i="7"/>
  <c r="P68" i="7"/>
  <c r="P7" i="7"/>
  <c r="P37" i="7"/>
  <c r="P60" i="7"/>
  <c r="P22" i="7"/>
  <c r="P41" i="7"/>
  <c r="P34" i="7"/>
  <c r="P16" i="7"/>
  <c r="P28" i="7"/>
  <c r="P15" i="7"/>
  <c r="P24" i="7"/>
  <c r="P48" i="7"/>
  <c r="P43" i="7"/>
  <c r="P13" i="7"/>
  <c r="P33" i="7"/>
  <c r="P38" i="7"/>
  <c r="P54" i="7"/>
  <c r="P31" i="7"/>
  <c r="P67" i="7"/>
  <c r="P66" i="7"/>
  <c r="P3" i="7"/>
  <c r="P47" i="7"/>
  <c r="P11" i="7"/>
  <c r="P57" i="7"/>
  <c r="P69" i="7"/>
  <c r="P39" i="7"/>
  <c r="P9" i="7"/>
  <c r="P53" i="7"/>
  <c r="P40" i="7"/>
  <c r="P25" i="7"/>
  <c r="P44" i="7"/>
  <c r="P29" i="7"/>
  <c r="P59" i="7"/>
  <c r="P26" i="7"/>
  <c r="P19" i="7"/>
  <c r="P50" i="7"/>
  <c r="P18" i="7"/>
  <c r="P32" i="7"/>
  <c r="P42" i="7"/>
  <c r="P10" i="7"/>
  <c r="P30" i="7"/>
  <c r="P36" i="7"/>
  <c r="P27" i="7"/>
  <c r="P64" i="7"/>
  <c r="P5" i="7"/>
  <c r="P56" i="7"/>
  <c r="P6" i="7"/>
  <c r="P17" i="7"/>
  <c r="P4" i="7"/>
  <c r="P45" i="7"/>
  <c r="P51" i="7"/>
  <c r="P55" i="7"/>
  <c r="P20" i="7"/>
  <c r="P63" i="7"/>
  <c r="P58" i="7"/>
  <c r="P62" i="7"/>
  <c r="P21" i="7"/>
  <c r="P35" i="7"/>
  <c r="P12" i="7"/>
  <c r="P65" i="7"/>
  <c r="P23" i="7"/>
  <c r="P49" i="7"/>
  <c r="P52" i="7"/>
  <c r="P61" i="7"/>
  <c r="P46" i="7"/>
  <c r="P14" i="7"/>
  <c r="R21" i="7"/>
  <c r="R9" i="7"/>
  <c r="R22" i="7"/>
  <c r="R29" i="7"/>
  <c r="R65" i="7"/>
  <c r="R11" i="7"/>
  <c r="R49" i="7"/>
  <c r="R44" i="7"/>
  <c r="R42" i="7"/>
  <c r="R54" i="7"/>
  <c r="R53" i="7"/>
  <c r="R50" i="7"/>
  <c r="R37" i="7"/>
  <c r="R7" i="7"/>
  <c r="R3" i="7"/>
  <c r="R30" i="7"/>
  <c r="R8" i="7"/>
  <c r="R48" i="7"/>
  <c r="R52" i="7"/>
  <c r="R16" i="7"/>
  <c r="R15" i="7"/>
  <c r="R56" i="7"/>
  <c r="R63" i="7"/>
  <c r="R60" i="7"/>
  <c r="R64" i="7"/>
  <c r="R4" i="7"/>
  <c r="R6" i="7"/>
  <c r="R10" i="7"/>
  <c r="R67" i="7"/>
  <c r="R25" i="7"/>
  <c r="R34" i="7"/>
  <c r="R57" i="7"/>
  <c r="R32" i="7"/>
  <c r="R59" i="7"/>
  <c r="R33" i="7"/>
  <c r="R18" i="7"/>
  <c r="R27" i="7"/>
  <c r="R39" i="7"/>
  <c r="R12" i="7"/>
  <c r="R47" i="7"/>
  <c r="R28" i="7"/>
  <c r="R40" i="7"/>
  <c r="R5" i="7"/>
  <c r="R51" i="7"/>
  <c r="R26" i="7"/>
  <c r="R55" i="7"/>
  <c r="R19" i="7"/>
  <c r="R68" i="7"/>
  <c r="R43" i="7"/>
  <c r="R61" i="7"/>
  <c r="R20" i="7"/>
  <c r="R45" i="7"/>
  <c r="R13" i="7"/>
  <c r="R31" i="7"/>
  <c r="R69" i="7"/>
  <c r="R58" i="7"/>
  <c r="R62" i="7"/>
  <c r="R35" i="7"/>
  <c r="R17" i="7"/>
  <c r="R38" i="7"/>
  <c r="R66" i="7"/>
  <c r="R14" i="7"/>
  <c r="R23" i="7"/>
  <c r="R41" i="7"/>
  <c r="R24" i="7"/>
  <c r="R46" i="7"/>
  <c r="R36" i="7"/>
  <c r="Q37" i="7"/>
  <c r="Q50" i="7"/>
  <c r="Q36" i="7"/>
  <c r="Q67" i="7"/>
  <c r="Q29" i="7"/>
  <c r="Q33" i="7"/>
  <c r="Q5" i="7"/>
  <c r="Q49" i="7"/>
  <c r="Q55" i="7"/>
  <c r="Q4" i="7"/>
  <c r="Q12" i="7"/>
  <c r="Q35" i="7"/>
  <c r="Q13" i="7"/>
  <c r="Q59" i="7"/>
  <c r="Q65" i="7"/>
  <c r="Q39" i="7"/>
  <c r="Q61" i="7"/>
  <c r="Q3" i="7"/>
  <c r="Q34" i="7"/>
  <c r="Q56" i="7"/>
  <c r="Q63" i="7"/>
  <c r="Q30" i="7"/>
  <c r="Q25" i="7"/>
  <c r="Q41" i="7"/>
  <c r="Q42" i="7"/>
  <c r="Q14" i="7"/>
  <c r="Q9" i="7"/>
  <c r="Q38" i="7"/>
  <c r="Q7" i="7"/>
  <c r="Q62" i="7"/>
  <c r="Q52" i="7"/>
  <c r="Q58" i="7"/>
  <c r="Q48" i="7"/>
  <c r="Q10" i="7"/>
  <c r="Q45" i="7"/>
  <c r="Q40" i="7"/>
  <c r="Q68" i="7"/>
  <c r="Q57" i="7"/>
  <c r="Q6" i="7"/>
  <c r="Q19" i="7"/>
  <c r="Q31" i="7"/>
  <c r="Q11" i="7"/>
  <c r="Q21" i="7"/>
  <c r="Q51" i="7"/>
  <c r="Q54" i="7"/>
  <c r="Q69" i="7"/>
  <c r="Q66" i="7"/>
  <c r="Q16" i="7"/>
  <c r="Q8" i="7"/>
  <c r="Q24" i="7"/>
  <c r="Q28" i="7"/>
  <c r="Q20" i="7"/>
  <c r="Q22" i="7"/>
  <c r="Q26" i="7"/>
  <c r="Q23" i="7"/>
  <c r="Q47" i="7"/>
  <c r="Q53" i="7"/>
  <c r="Q18" i="7"/>
  <c r="Q60" i="7"/>
  <c r="Q17" i="7"/>
  <c r="Q32" i="7"/>
  <c r="Q64" i="7"/>
  <c r="Q15" i="7"/>
  <c r="Q43" i="7"/>
  <c r="Q44" i="7"/>
  <c r="Q46" i="7"/>
  <c r="Q27" i="7"/>
  <c r="J50" i="7"/>
  <c r="J8" i="7"/>
  <c r="J12" i="7"/>
  <c r="J11" i="7"/>
  <c r="J53" i="7"/>
  <c r="J5" i="7"/>
  <c r="J31" i="7"/>
  <c r="J3" i="7"/>
  <c r="J60" i="7"/>
  <c r="J33" i="7"/>
  <c r="J39" i="7"/>
  <c r="J7" i="7"/>
  <c r="J19" i="7"/>
  <c r="J56" i="7"/>
  <c r="J34" i="7"/>
  <c r="J43" i="7"/>
  <c r="J45" i="7"/>
  <c r="J44" i="7"/>
  <c r="J58" i="7"/>
  <c r="J51" i="7"/>
  <c r="J35" i="7"/>
  <c r="J9" i="7"/>
  <c r="J18" i="7"/>
  <c r="J24" i="7"/>
  <c r="J47" i="7"/>
  <c r="J63" i="7"/>
  <c r="J59" i="7"/>
  <c r="J64" i="7"/>
  <c r="J37" i="7"/>
  <c r="J49" i="7"/>
  <c r="J40" i="7"/>
  <c r="J4" i="7"/>
  <c r="J42" i="7"/>
  <c r="J25" i="7"/>
  <c r="J22" i="7"/>
  <c r="J54" i="7"/>
  <c r="J61" i="7"/>
  <c r="J15" i="7"/>
  <c r="J68" i="7"/>
  <c r="J69" i="7"/>
  <c r="J32" i="7"/>
  <c r="J55" i="7"/>
  <c r="J6" i="7"/>
  <c r="J28" i="7"/>
  <c r="J30" i="7"/>
  <c r="J17" i="7"/>
  <c r="J21" i="7"/>
  <c r="J67" i="7"/>
  <c r="J16" i="7"/>
  <c r="J41" i="7"/>
  <c r="J48" i="7"/>
  <c r="J65" i="7"/>
  <c r="J13" i="7"/>
  <c r="J66" i="7"/>
  <c r="J62" i="7"/>
  <c r="J23" i="7"/>
  <c r="J14" i="7"/>
  <c r="J38" i="7"/>
  <c r="J26" i="7"/>
  <c r="J20" i="7"/>
  <c r="J27" i="7"/>
  <c r="J57" i="7"/>
  <c r="J29" i="7"/>
  <c r="J52" i="7"/>
  <c r="J10" i="7"/>
  <c r="J46" i="7"/>
  <c r="J36" i="7"/>
  <c r="U57" i="7"/>
  <c r="U8" i="7"/>
  <c r="U58" i="7"/>
  <c r="U18" i="7"/>
  <c r="U7" i="7"/>
  <c r="U30" i="7"/>
  <c r="U54" i="7"/>
  <c r="U11" i="7"/>
  <c r="U14" i="7"/>
  <c r="U10" i="7"/>
  <c r="U26" i="7"/>
  <c r="U43" i="7"/>
  <c r="U38" i="7"/>
  <c r="U13" i="7"/>
  <c r="U50" i="7"/>
  <c r="U53" i="7"/>
  <c r="U39" i="7"/>
  <c r="U60" i="7"/>
  <c r="U24" i="7"/>
  <c r="U52" i="7"/>
  <c r="U34" i="7"/>
  <c r="U36" i="7"/>
  <c r="U35" i="7"/>
  <c r="U17" i="7"/>
  <c r="U65" i="7"/>
  <c r="U56" i="7"/>
  <c r="U25" i="7"/>
  <c r="U62" i="7"/>
  <c r="U67" i="7"/>
  <c r="U27" i="7"/>
  <c r="U69" i="7"/>
  <c r="U45" i="7"/>
  <c r="U21" i="7"/>
  <c r="U41" i="7"/>
  <c r="U61" i="7"/>
  <c r="U66" i="7"/>
  <c r="U37" i="7"/>
  <c r="U16" i="7"/>
  <c r="U22" i="7"/>
  <c r="U63" i="7"/>
  <c r="U40" i="7"/>
  <c r="U6" i="7"/>
  <c r="U23" i="7"/>
  <c r="U4" i="7"/>
  <c r="U48" i="7"/>
  <c r="U47" i="7"/>
  <c r="U44" i="7"/>
  <c r="U33" i="7"/>
  <c r="U19" i="7"/>
  <c r="U49" i="7"/>
  <c r="U64" i="7"/>
  <c r="U12" i="7"/>
  <c r="U42" i="7"/>
  <c r="U68" i="7"/>
  <c r="U59" i="7"/>
  <c r="U51" i="7"/>
  <c r="U55" i="7"/>
  <c r="U3" i="7"/>
  <c r="U31" i="7"/>
  <c r="U9" i="7"/>
  <c r="U20" i="7"/>
  <c r="U29" i="7"/>
  <c r="U28" i="7"/>
  <c r="U15" i="7"/>
  <c r="U32" i="7"/>
  <c r="U5" i="7"/>
  <c r="U46" i="7"/>
  <c r="I16" i="7"/>
  <c r="I42" i="7"/>
  <c r="I4" i="7"/>
  <c r="I44" i="7"/>
  <c r="I29" i="7"/>
  <c r="I55" i="7"/>
  <c r="I18" i="7"/>
  <c r="I27" i="7"/>
  <c r="I68" i="7"/>
  <c r="I67" i="7"/>
  <c r="I6" i="7"/>
  <c r="I11" i="7"/>
  <c r="I50" i="7"/>
  <c r="I31" i="7"/>
  <c r="I15" i="7"/>
  <c r="I38" i="7"/>
  <c r="I56" i="7"/>
  <c r="I34" i="7"/>
  <c r="I14" i="7"/>
  <c r="I5" i="7"/>
  <c r="I63" i="7"/>
  <c r="I25" i="7"/>
  <c r="I57" i="7"/>
  <c r="I39" i="7"/>
  <c r="I12" i="7"/>
  <c r="I19" i="7"/>
  <c r="I7" i="7"/>
  <c r="I22" i="7"/>
  <c r="I62" i="7"/>
  <c r="I59" i="7"/>
  <c r="I20" i="7"/>
  <c r="I40" i="7"/>
  <c r="I35" i="7"/>
  <c r="I3" i="7"/>
  <c r="I53" i="7"/>
  <c r="I60" i="7"/>
  <c r="I33" i="7"/>
  <c r="I54" i="7"/>
  <c r="I30" i="7"/>
  <c r="I69" i="7"/>
  <c r="I24" i="7"/>
  <c r="I43" i="7"/>
  <c r="I21" i="7"/>
  <c r="I52" i="7"/>
  <c r="I28" i="7"/>
  <c r="I36" i="7"/>
  <c r="I10" i="7"/>
  <c r="I37" i="7"/>
  <c r="I13" i="7"/>
  <c r="I45" i="7"/>
  <c r="I8" i="7"/>
  <c r="I58" i="7"/>
  <c r="I47" i="7"/>
  <c r="I48" i="7"/>
  <c r="I51" i="7"/>
  <c r="I26" i="7"/>
  <c r="I65" i="7"/>
  <c r="I61" i="7"/>
  <c r="I66" i="7"/>
  <c r="I41" i="7"/>
  <c r="I23" i="7"/>
  <c r="I49" i="7"/>
  <c r="I64" i="7"/>
  <c r="I9" i="7"/>
  <c r="I32" i="7"/>
  <c r="I46" i="7"/>
  <c r="I17" i="7"/>
  <c r="G62" i="7"/>
  <c r="G63" i="7"/>
  <c r="G28" i="7"/>
  <c r="G37" i="7"/>
  <c r="G54" i="7"/>
  <c r="G10" i="7"/>
  <c r="G55" i="7"/>
  <c r="G17" i="7"/>
  <c r="G57" i="7"/>
  <c r="G30" i="7"/>
  <c r="G60" i="7"/>
  <c r="G31" i="7"/>
  <c r="G61" i="7"/>
  <c r="G19" i="7"/>
  <c r="G12" i="7"/>
  <c r="G39" i="7"/>
  <c r="G16" i="7"/>
  <c r="G67" i="7"/>
  <c r="G29" i="7"/>
  <c r="G6" i="7"/>
  <c r="G35" i="7"/>
  <c r="G51" i="7"/>
  <c r="G52" i="7"/>
  <c r="G3" i="7"/>
  <c r="G4" i="7"/>
  <c r="G20" i="7"/>
  <c r="G65" i="7"/>
  <c r="G13" i="7"/>
  <c r="G7" i="7"/>
  <c r="G15" i="7"/>
  <c r="G40" i="7"/>
  <c r="G22" i="7"/>
  <c r="G8" i="7"/>
  <c r="G59" i="7"/>
  <c r="G50" i="7"/>
  <c r="G21" i="7"/>
  <c r="G34" i="7"/>
  <c r="G42" i="7"/>
  <c r="G11" i="7"/>
  <c r="G45" i="7"/>
  <c r="G32" i="7"/>
  <c r="G14" i="7"/>
  <c r="G49" i="7"/>
  <c r="G43" i="7"/>
  <c r="G23" i="7"/>
  <c r="G27" i="7"/>
  <c r="G41" i="7"/>
  <c r="G26" i="7"/>
  <c r="G38" i="7"/>
  <c r="G18" i="7"/>
  <c r="G56" i="7"/>
  <c r="G24" i="7"/>
  <c r="G9" i="7"/>
  <c r="G5" i="7"/>
  <c r="G58" i="7"/>
  <c r="G33" i="7"/>
  <c r="G66" i="7"/>
  <c r="G36" i="7"/>
  <c r="G68" i="7"/>
  <c r="G64" i="7"/>
  <c r="G44" i="7"/>
  <c r="G53" i="7"/>
  <c r="G25" i="7"/>
  <c r="G48" i="7"/>
  <c r="G69" i="7"/>
  <c r="G46" i="7"/>
  <c r="G47" i="7"/>
  <c r="E27" i="7"/>
  <c r="E56" i="7"/>
  <c r="E49" i="7"/>
  <c r="E37" i="7"/>
  <c r="E67" i="7"/>
  <c r="E15" i="7"/>
  <c r="E50" i="7"/>
  <c r="E62" i="7"/>
  <c r="E30" i="7"/>
  <c r="E48" i="7"/>
  <c r="E60" i="7"/>
  <c r="E12" i="7"/>
  <c r="E51" i="7"/>
  <c r="E33" i="7"/>
  <c r="E58" i="7"/>
  <c r="E52" i="7"/>
  <c r="E25" i="7"/>
  <c r="E38" i="7"/>
  <c r="E10" i="7"/>
  <c r="E19" i="7"/>
  <c r="E13" i="7"/>
  <c r="E69" i="7"/>
  <c r="E40" i="7"/>
  <c r="E32" i="7"/>
  <c r="E11" i="7"/>
  <c r="E16" i="7"/>
  <c r="E20" i="7"/>
  <c r="E59" i="7"/>
  <c r="E23" i="7"/>
  <c r="E55" i="7"/>
  <c r="E42" i="7"/>
  <c r="E66" i="7"/>
  <c r="E68" i="7"/>
  <c r="E8" i="7"/>
  <c r="E34" i="7"/>
  <c r="E53" i="7"/>
  <c r="E5" i="7"/>
  <c r="E65" i="7"/>
  <c r="E29" i="7"/>
  <c r="E9" i="7"/>
  <c r="E6" i="7"/>
  <c r="E39" i="7"/>
  <c r="E35" i="7"/>
  <c r="E22" i="7"/>
  <c r="E63" i="7"/>
  <c r="E45" i="7"/>
  <c r="E21" i="7"/>
  <c r="E41" i="7"/>
  <c r="E61" i="7"/>
  <c r="E28" i="7"/>
  <c r="E14" i="7"/>
  <c r="E31" i="7"/>
  <c r="E54" i="7"/>
  <c r="E3" i="7"/>
  <c r="E36" i="7"/>
  <c r="E26" i="7"/>
  <c r="E24" i="7"/>
  <c r="E57" i="7"/>
  <c r="E44" i="7"/>
  <c r="E43" i="7"/>
  <c r="E64" i="7"/>
  <c r="E4" i="7"/>
  <c r="E47" i="7"/>
  <c r="E18" i="7"/>
  <c r="E17" i="7"/>
  <c r="E46" i="7"/>
  <c r="E7" i="7"/>
  <c r="V4" i="7"/>
  <c r="V23" i="7"/>
  <c r="V47" i="7"/>
  <c r="V25" i="7"/>
  <c r="V58" i="7"/>
  <c r="V59" i="7"/>
  <c r="V16" i="7"/>
  <c r="V40" i="7"/>
  <c r="V30" i="7"/>
  <c r="V66" i="7"/>
  <c r="V18" i="7"/>
  <c r="V29" i="7"/>
  <c r="V27" i="7"/>
  <c r="V38" i="7"/>
  <c r="V28" i="7"/>
  <c r="V41" i="7"/>
  <c r="V35" i="7"/>
  <c r="V65" i="7"/>
  <c r="V43" i="7"/>
  <c r="V31" i="7"/>
  <c r="V69" i="7"/>
  <c r="V3" i="7"/>
  <c r="V10" i="7"/>
  <c r="V9" i="7"/>
  <c r="V13" i="7"/>
  <c r="V19" i="7"/>
  <c r="V34" i="7"/>
  <c r="V17" i="7"/>
  <c r="V20" i="7"/>
  <c r="V39" i="7"/>
  <c r="V48" i="7"/>
  <c r="V24" i="7"/>
  <c r="V12" i="7"/>
  <c r="V57" i="7"/>
  <c r="V62" i="7"/>
  <c r="V14" i="7"/>
  <c r="V6" i="7"/>
  <c r="V37" i="7"/>
  <c r="V60" i="7"/>
  <c r="V61" i="7"/>
  <c r="V54" i="7"/>
  <c r="V36" i="7"/>
  <c r="V67" i="7"/>
  <c r="V42" i="7"/>
  <c r="V44" i="7"/>
  <c r="V21" i="7"/>
  <c r="V7" i="7"/>
  <c r="V15" i="7"/>
  <c r="V51" i="7"/>
  <c r="V63" i="7"/>
  <c r="V49" i="7"/>
  <c r="V50" i="7"/>
  <c r="V22" i="7"/>
  <c r="V55" i="7"/>
  <c r="V33" i="7"/>
  <c r="V56" i="7"/>
  <c r="V64" i="7"/>
  <c r="V26" i="7"/>
  <c r="V68" i="7"/>
  <c r="V8" i="7"/>
  <c r="V52" i="7"/>
  <c r="V32" i="7"/>
  <c r="V45" i="7"/>
  <c r="V53" i="7"/>
  <c r="V5" i="7"/>
  <c r="V46" i="7"/>
  <c r="V11" i="7"/>
  <c r="H47" i="7"/>
  <c r="H40" i="7"/>
  <c r="H67" i="7"/>
  <c r="H5" i="7"/>
  <c r="H18" i="7"/>
  <c r="H57" i="7"/>
  <c r="H37" i="7"/>
  <c r="H50" i="7"/>
  <c r="H33" i="7"/>
  <c r="H23" i="7"/>
  <c r="H14" i="7"/>
  <c r="H62" i="7"/>
  <c r="H3" i="7"/>
  <c r="H42" i="7"/>
  <c r="H45" i="7"/>
  <c r="H28" i="7"/>
  <c r="H56" i="7"/>
  <c r="H64" i="7"/>
  <c r="H63" i="7"/>
  <c r="H59" i="7"/>
  <c r="H36" i="7"/>
  <c r="H48" i="7"/>
  <c r="H17" i="7"/>
  <c r="H15" i="7"/>
  <c r="H44" i="7"/>
  <c r="H53" i="7"/>
  <c r="H13" i="7"/>
  <c r="H43" i="7"/>
  <c r="H27" i="7"/>
  <c r="H19" i="7"/>
  <c r="H52" i="7"/>
  <c r="H66" i="7"/>
  <c r="H31" i="7"/>
  <c r="H6" i="7"/>
  <c r="H20" i="7"/>
  <c r="H32" i="7"/>
  <c r="H25" i="7"/>
  <c r="H69" i="7"/>
  <c r="H21" i="7"/>
  <c r="H39" i="7"/>
  <c r="H26" i="7"/>
  <c r="H30" i="7"/>
  <c r="H65" i="7"/>
  <c r="H12" i="7"/>
  <c r="H7" i="7"/>
  <c r="H9" i="7"/>
  <c r="H68" i="7"/>
  <c r="H29" i="7"/>
  <c r="H54" i="7"/>
  <c r="H38" i="7"/>
  <c r="H11" i="7"/>
  <c r="H22" i="7"/>
  <c r="H61" i="7"/>
  <c r="H55" i="7"/>
  <c r="H49" i="7"/>
  <c r="H24" i="7"/>
  <c r="H34" i="7"/>
  <c r="H41" i="7"/>
  <c r="H10" i="7"/>
  <c r="H60" i="7"/>
  <c r="H4" i="7"/>
  <c r="H58" i="7"/>
  <c r="H51" i="7"/>
  <c r="H8" i="7"/>
  <c r="H35" i="7"/>
  <c r="H46" i="7"/>
  <c r="H16" i="7"/>
  <c r="S5" i="7"/>
  <c r="S59" i="7"/>
  <c r="S55" i="7"/>
  <c r="S14" i="7"/>
  <c r="S18" i="7"/>
  <c r="S62" i="7"/>
  <c r="S63" i="7"/>
  <c r="S3" i="7"/>
  <c r="S43" i="7"/>
  <c r="S13" i="7"/>
  <c r="S34" i="7"/>
  <c r="S6" i="7"/>
  <c r="S50" i="7"/>
  <c r="S24" i="7"/>
  <c r="S32" i="7"/>
  <c r="S27" i="7"/>
  <c r="S31" i="7"/>
  <c r="S8" i="7"/>
  <c r="S56" i="7"/>
  <c r="S66" i="7"/>
  <c r="S48" i="7"/>
  <c r="S15" i="7"/>
  <c r="S58" i="7"/>
  <c r="S10" i="7"/>
  <c r="S54" i="7"/>
  <c r="S65" i="7"/>
  <c r="S7" i="7"/>
  <c r="S25" i="7"/>
  <c r="S49" i="7"/>
  <c r="S45" i="7"/>
  <c r="S41" i="7"/>
  <c r="S60" i="7"/>
  <c r="S42" i="7"/>
  <c r="S19" i="7"/>
  <c r="S47" i="7"/>
  <c r="S44" i="7"/>
  <c r="S40" i="7"/>
  <c r="S61" i="7"/>
  <c r="S57" i="7"/>
  <c r="S16" i="7"/>
  <c r="S37" i="7"/>
  <c r="S21" i="7"/>
  <c r="S33" i="7"/>
  <c r="S39" i="7"/>
  <c r="S35" i="7"/>
  <c r="S20" i="7"/>
  <c r="S67" i="7"/>
  <c r="S4" i="7"/>
  <c r="S51" i="7"/>
  <c r="S52" i="7"/>
  <c r="S29" i="7"/>
  <c r="S9" i="7"/>
  <c r="S17" i="7"/>
  <c r="S53" i="7"/>
  <c r="S23" i="7"/>
  <c r="S69" i="7"/>
  <c r="S11" i="7"/>
  <c r="S30" i="7"/>
  <c r="S64" i="7"/>
  <c r="S22" i="7"/>
  <c r="S38" i="7"/>
  <c r="S68" i="7"/>
  <c r="S36" i="7"/>
  <c r="S28" i="7"/>
  <c r="S12" i="7"/>
  <c r="S46" i="7"/>
  <c r="S26" i="7"/>
  <c r="F64" i="7"/>
  <c r="F42" i="7"/>
  <c r="F26" i="7"/>
  <c r="F69" i="7"/>
  <c r="F5" i="7"/>
  <c r="F52" i="7"/>
  <c r="F62" i="7"/>
  <c r="F29" i="7"/>
  <c r="F67" i="7"/>
  <c r="F25" i="7"/>
  <c r="F6" i="7"/>
  <c r="F44" i="7"/>
  <c r="F32" i="7"/>
  <c r="F51" i="7"/>
  <c r="F39" i="7"/>
  <c r="F36" i="7"/>
  <c r="F12" i="7"/>
  <c r="F7" i="7"/>
  <c r="F4" i="7"/>
  <c r="F15" i="7"/>
  <c r="F16" i="7"/>
  <c r="F17" i="7"/>
  <c r="F35" i="7"/>
  <c r="F8" i="7"/>
  <c r="F13" i="7"/>
  <c r="F61" i="7"/>
  <c r="F14" i="7"/>
  <c r="F59" i="7"/>
  <c r="F53" i="7"/>
  <c r="F37" i="7"/>
  <c r="F34" i="7"/>
  <c r="F58" i="7"/>
  <c r="F43" i="7"/>
  <c r="F49" i="7"/>
  <c r="F41" i="7"/>
  <c r="F22" i="7"/>
  <c r="F63" i="7"/>
  <c r="F27" i="7"/>
  <c r="F3" i="7"/>
  <c r="F55" i="7"/>
  <c r="F24" i="7"/>
  <c r="F30" i="7"/>
  <c r="F68" i="7"/>
  <c r="F47" i="7"/>
  <c r="F57" i="7"/>
  <c r="F45" i="7"/>
  <c r="F31" i="7"/>
  <c r="F56" i="7"/>
  <c r="F54" i="7"/>
  <c r="F10" i="7"/>
  <c r="F11" i="7"/>
  <c r="F50" i="7"/>
  <c r="F33" i="7"/>
  <c r="F66" i="7"/>
  <c r="F9" i="7"/>
  <c r="F38" i="7"/>
  <c r="F40" i="7"/>
  <c r="F28" i="7"/>
  <c r="F19" i="7"/>
  <c r="F65" i="7"/>
  <c r="F18" i="7"/>
  <c r="F20" i="7"/>
  <c r="F21" i="7"/>
  <c r="F48" i="7"/>
  <c r="F23" i="7"/>
  <c r="F46" i="7"/>
  <c r="F60" i="7"/>
  <c r="O45" i="7"/>
  <c r="O27" i="7"/>
  <c r="O25" i="7"/>
  <c r="O52" i="7"/>
  <c r="O57" i="7"/>
  <c r="O23" i="7"/>
  <c r="O6" i="7"/>
  <c r="O35" i="7"/>
  <c r="O4" i="7"/>
  <c r="O37" i="7"/>
  <c r="O38" i="7"/>
  <c r="O29" i="7"/>
  <c r="O13" i="7"/>
  <c r="O33" i="7"/>
  <c r="O15" i="7"/>
  <c r="O54" i="7"/>
  <c r="O64" i="7"/>
  <c r="O9" i="7"/>
  <c r="O20" i="7"/>
  <c r="O68" i="7"/>
  <c r="O16" i="7"/>
  <c r="O17" i="7"/>
  <c r="O41" i="7"/>
  <c r="O19" i="7"/>
  <c r="O58" i="7"/>
  <c r="O47" i="7"/>
  <c r="O42" i="7"/>
  <c r="O61" i="7"/>
  <c r="O66" i="7"/>
  <c r="O53" i="7"/>
  <c r="O60" i="7"/>
  <c r="O26" i="7"/>
  <c r="O34" i="7"/>
  <c r="O63" i="7"/>
  <c r="O5" i="7"/>
  <c r="O36" i="7"/>
  <c r="O7" i="7"/>
  <c r="O43" i="7"/>
  <c r="O69" i="7"/>
  <c r="O8" i="7"/>
  <c r="O31" i="7"/>
  <c r="O10" i="7"/>
  <c r="O65" i="7"/>
  <c r="O48" i="7"/>
  <c r="O3" i="7"/>
  <c r="O21" i="7"/>
  <c r="O32" i="7"/>
  <c r="O24" i="7"/>
  <c r="O55" i="7"/>
  <c r="O22" i="7"/>
  <c r="O49" i="7"/>
  <c r="O59" i="7"/>
  <c r="O40" i="7"/>
  <c r="O11" i="7"/>
  <c r="O44" i="7"/>
  <c r="O62" i="7"/>
  <c r="O67" i="7"/>
  <c r="O51" i="7"/>
  <c r="O50" i="7"/>
  <c r="O14" i="7"/>
  <c r="O39" i="7"/>
  <c r="O30" i="7"/>
  <c r="O18" i="7"/>
  <c r="O28" i="7"/>
  <c r="O12" i="7"/>
  <c r="O46" i="7"/>
  <c r="O56" i="7"/>
  <c r="T43" i="7"/>
  <c r="T38" i="7"/>
  <c r="T25" i="7"/>
  <c r="T15" i="7"/>
  <c r="T23" i="7"/>
  <c r="T41" i="7"/>
  <c r="T26" i="7"/>
  <c r="T5" i="7"/>
  <c r="T57" i="7"/>
  <c r="T65" i="7"/>
  <c r="T10" i="7"/>
  <c r="T3" i="7"/>
  <c r="T63" i="7"/>
  <c r="T62" i="7"/>
  <c r="T58" i="7"/>
  <c r="T16" i="7"/>
  <c r="T21" i="7"/>
  <c r="T64" i="7"/>
  <c r="T27" i="7"/>
  <c r="T33" i="7"/>
  <c r="T31" i="7"/>
  <c r="T6" i="7"/>
  <c r="T44" i="7"/>
  <c r="T49" i="7"/>
  <c r="T11" i="7"/>
  <c r="T53" i="7"/>
  <c r="T8" i="7"/>
  <c r="T67" i="7"/>
  <c r="T35" i="7"/>
  <c r="T39" i="7"/>
  <c r="T22" i="7"/>
  <c r="T4" i="7"/>
  <c r="T55" i="7"/>
  <c r="T51" i="7"/>
  <c r="T50" i="7"/>
  <c r="T29" i="7"/>
  <c r="T32" i="7"/>
  <c r="T28" i="7"/>
  <c r="T24" i="7"/>
  <c r="T48" i="7"/>
  <c r="T60" i="7"/>
  <c r="T42" i="7"/>
  <c r="T61" i="7"/>
  <c r="T34" i="7"/>
  <c r="T30" i="7"/>
  <c r="T54" i="7"/>
  <c r="T69" i="7"/>
  <c r="T9" i="7"/>
  <c r="T7" i="7"/>
  <c r="T45" i="7"/>
  <c r="T20" i="7"/>
  <c r="T12" i="7"/>
  <c r="T14" i="7"/>
  <c r="T40" i="7"/>
  <c r="T47" i="7"/>
  <c r="T59" i="7"/>
  <c r="T19" i="7"/>
  <c r="T56" i="7"/>
  <c r="T36" i="7"/>
  <c r="T52" i="7"/>
  <c r="T13" i="7"/>
  <c r="T37" i="7"/>
  <c r="T18" i="7"/>
  <c r="T17" i="7"/>
  <c r="T66" i="7"/>
  <c r="T46" i="7"/>
  <c r="T68" i="7"/>
  <c r="Y32" i="7"/>
  <c r="Y10" i="7"/>
  <c r="Y34" i="7"/>
  <c r="Y57" i="7"/>
  <c r="Y48" i="7"/>
  <c r="Y39" i="7"/>
  <c r="Y4" i="7"/>
  <c r="Y20" i="7"/>
  <c r="Y56" i="7"/>
  <c r="Y52" i="7"/>
  <c r="Y45" i="7"/>
  <c r="Y50" i="7"/>
  <c r="Y14" i="7"/>
  <c r="Y35" i="7"/>
  <c r="Y67" i="7"/>
  <c r="Y63" i="7"/>
  <c r="Y65" i="7"/>
  <c r="Y26" i="7"/>
  <c r="Y54" i="7"/>
  <c r="Y24" i="7"/>
  <c r="Y38" i="7"/>
  <c r="Y22" i="7"/>
  <c r="Y5" i="7"/>
  <c r="Y44" i="7"/>
  <c r="Y7" i="7"/>
  <c r="Y61" i="7"/>
  <c r="Y15" i="7"/>
  <c r="Y36" i="7"/>
  <c r="Y40" i="7"/>
  <c r="Y30" i="7"/>
  <c r="Y43" i="7"/>
  <c r="Y49" i="7"/>
  <c r="Y53" i="7"/>
  <c r="Y16" i="7"/>
  <c r="Y47" i="7"/>
  <c r="Y66" i="7"/>
  <c r="Y31" i="7"/>
  <c r="Y42" i="7"/>
  <c r="Y64" i="7"/>
  <c r="Y68" i="7"/>
  <c r="Y59" i="7"/>
  <c r="Y3" i="7"/>
  <c r="Y27" i="7"/>
  <c r="Y28" i="7"/>
  <c r="Y62" i="7"/>
  <c r="Y51" i="7"/>
  <c r="Y19" i="7"/>
  <c r="Y29" i="7"/>
  <c r="Y17" i="7"/>
  <c r="Y11" i="7"/>
  <c r="Y13" i="7"/>
  <c r="Y37" i="7"/>
  <c r="Y58" i="7"/>
  <c r="Y33" i="7"/>
  <c r="Y25" i="7"/>
  <c r="Y18" i="7"/>
  <c r="Y12" i="7"/>
  <c r="Y55" i="7"/>
  <c r="Y6" i="7"/>
  <c r="Y60" i="7"/>
  <c r="Y41" i="7"/>
  <c r="Y8" i="7"/>
  <c r="Y9" i="7"/>
  <c r="Y21" i="7"/>
  <c r="Y23" i="7"/>
  <c r="Y46" i="7"/>
  <c r="Y69" i="7"/>
  <c r="M20" i="7"/>
  <c r="M47" i="7"/>
  <c r="M25" i="7"/>
  <c r="M69" i="7"/>
  <c r="M9" i="7"/>
  <c r="M16" i="7"/>
  <c r="M57" i="7"/>
  <c r="M6" i="7"/>
  <c r="M24" i="7"/>
  <c r="M8" i="7"/>
  <c r="M49" i="7"/>
  <c r="M63" i="7"/>
  <c r="M62" i="7"/>
  <c r="M32" i="7"/>
  <c r="M54" i="7"/>
  <c r="M52" i="7"/>
  <c r="M38" i="7"/>
  <c r="M67" i="7"/>
  <c r="M59" i="7"/>
  <c r="M35" i="7"/>
  <c r="M56" i="7"/>
  <c r="M19" i="7"/>
  <c r="M48" i="7"/>
  <c r="M14" i="7"/>
  <c r="M36" i="7"/>
  <c r="M5" i="7"/>
  <c r="M42" i="7"/>
  <c r="M29" i="7"/>
  <c r="M17" i="7"/>
  <c r="M43" i="7"/>
  <c r="M28" i="7"/>
  <c r="M55" i="7"/>
  <c r="M60" i="7"/>
  <c r="M13" i="7"/>
  <c r="M4" i="7"/>
  <c r="M21" i="7"/>
  <c r="M3" i="7"/>
  <c r="M45" i="7"/>
  <c r="M53" i="7"/>
  <c r="M18" i="7"/>
  <c r="M33" i="7"/>
  <c r="M64" i="7"/>
  <c r="M41" i="7"/>
  <c r="M68" i="7"/>
  <c r="M23" i="7"/>
  <c r="M44" i="7"/>
  <c r="M26" i="7"/>
  <c r="M65" i="7"/>
  <c r="M15" i="7"/>
  <c r="M61" i="7"/>
  <c r="M50" i="7"/>
  <c r="M39" i="7"/>
  <c r="M66" i="7"/>
  <c r="M27" i="7"/>
  <c r="M58" i="7"/>
  <c r="M51" i="7"/>
  <c r="M34" i="7"/>
  <c r="M7" i="7"/>
  <c r="M37" i="7"/>
  <c r="M40" i="7"/>
  <c r="M31" i="7"/>
  <c r="M11" i="7"/>
  <c r="M12" i="7"/>
  <c r="M10" i="7"/>
  <c r="M22" i="7"/>
  <c r="M46" i="7"/>
  <c r="M30" i="7"/>
  <c r="X25" i="7"/>
  <c r="X68" i="7"/>
  <c r="X30" i="7"/>
  <c r="X57" i="7"/>
  <c r="X59" i="7"/>
  <c r="X67" i="7"/>
  <c r="X45" i="7"/>
  <c r="X44" i="7"/>
  <c r="X63" i="7"/>
  <c r="X33" i="7"/>
  <c r="X5" i="7"/>
  <c r="X36" i="7"/>
  <c r="X23" i="7"/>
  <c r="X7" i="7"/>
  <c r="X54" i="7"/>
  <c r="X27" i="7"/>
  <c r="X43" i="7"/>
  <c r="X50" i="7"/>
  <c r="X19" i="7"/>
  <c r="X38" i="7"/>
  <c r="X62" i="7"/>
  <c r="X48" i="7"/>
  <c r="X12" i="7"/>
  <c r="X41" i="7"/>
  <c r="X13" i="7"/>
  <c r="X69" i="7"/>
  <c r="X58" i="7"/>
  <c r="X60" i="7"/>
  <c r="X34" i="7"/>
  <c r="X29" i="7"/>
  <c r="X20" i="7"/>
  <c r="X35" i="7"/>
  <c r="X16" i="7"/>
  <c r="X49" i="7"/>
  <c r="X51" i="7"/>
  <c r="X21" i="7"/>
  <c r="X47" i="7"/>
  <c r="X15" i="7"/>
  <c r="X14" i="7"/>
  <c r="X10" i="7"/>
  <c r="X26" i="7"/>
  <c r="X53" i="7"/>
  <c r="X8" i="7"/>
  <c r="X56" i="7"/>
  <c r="X3" i="7"/>
  <c r="X40" i="7"/>
  <c r="X42" i="7"/>
  <c r="X66" i="7"/>
  <c r="X64" i="7"/>
  <c r="X24" i="7"/>
  <c r="X65" i="7"/>
  <c r="X61" i="7"/>
  <c r="X32" i="7"/>
  <c r="X37" i="7"/>
  <c r="X22" i="7"/>
  <c r="X11" i="7"/>
  <c r="X28" i="7"/>
  <c r="X31" i="7"/>
  <c r="X18" i="7"/>
  <c r="X6" i="7"/>
  <c r="X4" i="7"/>
  <c r="X39" i="7"/>
  <c r="X52" i="7"/>
  <c r="X55" i="7"/>
  <c r="X9" i="7"/>
  <c r="X46" i="7"/>
  <c r="X17" i="7"/>
  <c r="W37" i="7"/>
  <c r="W69" i="7"/>
  <c r="W55" i="7"/>
  <c r="W54" i="7"/>
  <c r="W34" i="7"/>
  <c r="W33" i="7"/>
  <c r="W8" i="7"/>
  <c r="W40" i="7"/>
  <c r="W63" i="7"/>
  <c r="W10" i="7"/>
  <c r="W31" i="7"/>
  <c r="W57" i="7"/>
  <c r="W50" i="7"/>
  <c r="W35" i="7"/>
  <c r="W38" i="7"/>
  <c r="W45" i="7"/>
  <c r="W62" i="7"/>
  <c r="W43" i="7"/>
  <c r="W25" i="7"/>
  <c r="W24" i="7"/>
  <c r="W15" i="7"/>
  <c r="W16" i="7"/>
  <c r="W6" i="7"/>
  <c r="W22" i="7"/>
  <c r="W17" i="7"/>
  <c r="W67" i="7"/>
  <c r="W28" i="7"/>
  <c r="W11" i="7"/>
  <c r="W48" i="7"/>
  <c r="W36" i="7"/>
  <c r="W59" i="7"/>
  <c r="W23" i="7"/>
  <c r="W12" i="7"/>
  <c r="W68" i="7"/>
  <c r="W14" i="7"/>
  <c r="W47" i="7"/>
  <c r="W61" i="7"/>
  <c r="W64" i="7"/>
  <c r="W20" i="7"/>
  <c r="W66" i="7"/>
  <c r="W13" i="7"/>
  <c r="W27" i="7"/>
  <c r="W51" i="7"/>
  <c r="W9" i="7"/>
  <c r="W49" i="7"/>
  <c r="W39" i="7"/>
  <c r="W21" i="7"/>
  <c r="W32" i="7"/>
  <c r="W7" i="7"/>
  <c r="W56" i="7"/>
  <c r="W19" i="7"/>
  <c r="W53" i="7"/>
  <c r="W29" i="7"/>
  <c r="W52" i="7"/>
  <c r="W3" i="7"/>
  <c r="W18" i="7"/>
  <c r="W26" i="7"/>
  <c r="W5" i="7"/>
  <c r="W41" i="7"/>
  <c r="W60" i="7"/>
  <c r="W30" i="7"/>
  <c r="W44" i="7"/>
  <c r="W4" i="7"/>
  <c r="W42" i="7"/>
  <c r="W58" i="7"/>
  <c r="W46" i="7"/>
  <c r="W65" i="7"/>
  <c r="L11" i="7"/>
  <c r="L36" i="7"/>
  <c r="L7" i="7"/>
  <c r="L67" i="7"/>
  <c r="L9" i="7"/>
  <c r="L62" i="7"/>
  <c r="L27" i="7"/>
  <c r="L29" i="7"/>
  <c r="L21" i="7"/>
  <c r="L50" i="7"/>
  <c r="L58" i="7"/>
  <c r="L57" i="7"/>
  <c r="L42" i="7"/>
  <c r="L17" i="7"/>
  <c r="L5" i="7"/>
  <c r="L61" i="7"/>
  <c r="L53" i="7"/>
  <c r="L32" i="7"/>
  <c r="L59" i="7"/>
  <c r="L18" i="7"/>
  <c r="L51" i="7"/>
  <c r="L34" i="7"/>
  <c r="L52" i="7"/>
  <c r="L23" i="7"/>
  <c r="L68" i="7"/>
  <c r="L4" i="7"/>
  <c r="L33" i="7"/>
  <c r="L40" i="7"/>
  <c r="L8" i="7"/>
  <c r="L15" i="7"/>
  <c r="L64" i="7"/>
  <c r="L19" i="7"/>
  <c r="L55" i="7"/>
  <c r="L13" i="7"/>
  <c r="L38" i="7"/>
  <c r="L44" i="7"/>
  <c r="L24" i="7"/>
  <c r="L35" i="7"/>
  <c r="L6" i="7"/>
  <c r="L10" i="7"/>
  <c r="L56" i="7"/>
  <c r="L31" i="7"/>
  <c r="L37" i="7"/>
  <c r="L60" i="7"/>
  <c r="L41" i="7"/>
  <c r="L3" i="7"/>
  <c r="L20" i="7"/>
  <c r="L16" i="7"/>
  <c r="L45" i="7"/>
  <c r="L69" i="7"/>
  <c r="L48" i="7"/>
  <c r="L65" i="7"/>
  <c r="L39" i="7"/>
  <c r="L63" i="7"/>
  <c r="L25" i="7"/>
  <c r="L66" i="7"/>
  <c r="L47" i="7"/>
  <c r="L43" i="7"/>
  <c r="L28" i="7"/>
  <c r="L12" i="7"/>
  <c r="L54" i="7"/>
  <c r="L14" i="7"/>
  <c r="L26" i="7"/>
  <c r="L30" i="7"/>
  <c r="L22" i="7"/>
  <c r="L46" i="7"/>
  <c r="L49" i="7"/>
  <c r="D64" i="7"/>
  <c r="AY64" i="7" s="1"/>
  <c r="D67" i="7"/>
  <c r="D19" i="7"/>
  <c r="D55" i="7"/>
  <c r="D62" i="7"/>
  <c r="D5" i="7"/>
  <c r="D50" i="7"/>
  <c r="D36" i="7"/>
  <c r="D43" i="7"/>
  <c r="D21" i="7"/>
  <c r="D63" i="7"/>
  <c r="AY63" i="7" s="1"/>
  <c r="D28" i="7"/>
  <c r="D69" i="7"/>
  <c r="D52" i="7"/>
  <c r="AB52" i="7" s="1"/>
  <c r="AL52" i="7" s="1"/>
  <c r="AN52" i="7" s="1"/>
  <c r="AR52" i="7" s="1"/>
  <c r="D15" i="7"/>
  <c r="D11" i="7"/>
  <c r="D40" i="7"/>
  <c r="D6" i="7"/>
  <c r="D12" i="7"/>
  <c r="D4" i="7"/>
  <c r="D30" i="7"/>
  <c r="D16" i="7"/>
  <c r="D35" i="7"/>
  <c r="D14" i="7"/>
  <c r="D49" i="7"/>
  <c r="D68" i="7"/>
  <c r="D10" i="7"/>
  <c r="D9" i="7"/>
  <c r="D32" i="7"/>
  <c r="D45" i="7"/>
  <c r="D48" i="7"/>
  <c r="D51" i="7"/>
  <c r="D41" i="7"/>
  <c r="D17" i="7"/>
  <c r="D39" i="7"/>
  <c r="D7" i="7"/>
  <c r="D29" i="7"/>
  <c r="D27" i="7"/>
  <c r="D33" i="7"/>
  <c r="D65" i="7"/>
  <c r="D23" i="7"/>
  <c r="D57" i="7"/>
  <c r="AB57" i="7" s="1"/>
  <c r="D18" i="7"/>
  <c r="D38" i="7"/>
  <c r="D22" i="7"/>
  <c r="D34" i="7"/>
  <c r="AB34" i="7" s="1"/>
  <c r="D20" i="7"/>
  <c r="D58" i="7"/>
  <c r="AD58" i="7" s="1"/>
  <c r="AM58" i="7" s="1"/>
  <c r="AO58" i="7" s="1"/>
  <c r="AS58" i="7" s="1"/>
  <c r="D44" i="7"/>
  <c r="D13" i="7"/>
  <c r="D66" i="7"/>
  <c r="AB66" i="7" s="1"/>
  <c r="D37" i="7"/>
  <c r="D53" i="7"/>
  <c r="AU53" i="7" s="1"/>
  <c r="D26" i="7"/>
  <c r="AB26" i="7" s="1"/>
  <c r="D56" i="7"/>
  <c r="D42" i="7"/>
  <c r="D59" i="7"/>
  <c r="AW59" i="7" s="1"/>
  <c r="D24" i="7"/>
  <c r="AB24" i="7" s="1"/>
  <c r="D61" i="7"/>
  <c r="D8" i="7"/>
  <c r="D3" i="7"/>
  <c r="AB3" i="7" s="1"/>
  <c r="D60" i="7"/>
  <c r="AD60" i="7" s="1"/>
  <c r="AM60" i="7" s="1"/>
  <c r="AO60" i="7" s="1"/>
  <c r="AS60" i="7" s="1"/>
  <c r="D47" i="7"/>
  <c r="D54" i="7"/>
  <c r="D31" i="7"/>
  <c r="D46" i="7"/>
  <c r="AT46" i="7" s="1"/>
  <c r="D25" i="7"/>
  <c r="AY25" i="7" s="1"/>
  <c r="AB6" i="7" l="1"/>
  <c r="AW39" i="7"/>
  <c r="AB43" i="7"/>
  <c r="AL43" i="7" s="1"/>
  <c r="AN43" i="7" s="1"/>
  <c r="AR43" i="7" s="1"/>
  <c r="AT44" i="7"/>
  <c r="AY20" i="7"/>
  <c r="AZ42" i="7"/>
  <c r="AF15" i="7"/>
  <c r="AF10" i="7"/>
  <c r="AB69" i="7"/>
  <c r="AH41" i="7"/>
  <c r="AZ35" i="7"/>
  <c r="AW16" i="7"/>
  <c r="AD21" i="7"/>
  <c r="AM21" i="7" s="1"/>
  <c r="AO21" i="7" s="1"/>
  <c r="AS21" i="7" s="1"/>
  <c r="AB51" i="7"/>
  <c r="AL51" i="7" s="1"/>
  <c r="AN51" i="7" s="1"/>
  <c r="AR51" i="7" s="1"/>
  <c r="AB36" i="7"/>
  <c r="AL36" i="7" s="1"/>
  <c r="AN36" i="7" s="1"/>
  <c r="AR36" i="7" s="1"/>
  <c r="AB60" i="7"/>
  <c r="AL60" i="7" s="1"/>
  <c r="AN60" i="7" s="1"/>
  <c r="AR60" i="7" s="1"/>
  <c r="AB55" i="7"/>
  <c r="AB33" i="7"/>
  <c r="AL33" i="7" s="1"/>
  <c r="AN33" i="7" s="1"/>
  <c r="AR33" i="7" s="1"/>
  <c r="AY19" i="7"/>
  <c r="AH66" i="7"/>
  <c r="AZ7" i="7"/>
  <c r="AD28" i="7"/>
  <c r="AM28" i="7" s="1"/>
  <c r="AO28" i="7" s="1"/>
  <c r="AS28" i="7" s="1"/>
  <c r="AB17" i="7"/>
  <c r="AB38" i="7"/>
  <c r="AV4" i="7"/>
  <c r="AB22" i="7"/>
  <c r="AL22" i="7" s="1"/>
  <c r="AN22" i="7" s="1"/>
  <c r="AR22" i="7" s="1"/>
  <c r="AB48" i="7"/>
  <c r="AL48" i="7" s="1"/>
  <c r="AN48" i="7" s="1"/>
  <c r="AR48" i="7" s="1"/>
  <c r="AY50" i="7"/>
  <c r="AD56" i="7"/>
  <c r="AM56" i="7" s="1"/>
  <c r="AO56" i="7" s="1"/>
  <c r="AS56" i="7" s="1"/>
  <c r="AY37" i="7"/>
  <c r="AW32" i="7"/>
  <c r="AT30" i="7"/>
  <c r="AB18" i="7"/>
  <c r="AF55" i="7"/>
  <c r="BA51" i="7"/>
  <c r="AB54" i="7"/>
  <c r="AB23" i="7"/>
  <c r="AD11" i="7"/>
  <c r="AM11" i="7" s="1"/>
  <c r="AO11" i="7" s="1"/>
  <c r="AS11" i="7" s="1"/>
  <c r="AD59" i="7"/>
  <c r="AM59" i="7" s="1"/>
  <c r="AO59" i="7" s="1"/>
  <c r="AS59" i="7" s="1"/>
  <c r="AB8" i="7"/>
  <c r="AL8" i="7" s="1"/>
  <c r="AN8" i="7" s="1"/>
  <c r="AR8" i="7" s="1"/>
  <c r="AB13" i="7"/>
  <c r="AL13" i="7" s="1"/>
  <c r="AN13" i="7" s="1"/>
  <c r="AR13" i="7" s="1"/>
  <c r="AY27" i="7"/>
  <c r="BA68" i="7"/>
  <c r="AB62" i="7"/>
  <c r="AL62" i="7" s="1"/>
  <c r="AN62" i="7" s="1"/>
  <c r="AR62" i="7" s="1"/>
  <c r="AD14" i="7"/>
  <c r="AM14" i="7" s="1"/>
  <c r="AO14" i="7" s="1"/>
  <c r="AS14" i="7" s="1"/>
  <c r="BA30" i="7"/>
  <c r="AB35" i="7"/>
  <c r="AB10" i="7"/>
  <c r="AL10" i="7" s="1"/>
  <c r="AN10" i="7" s="1"/>
  <c r="AR10" i="7" s="1"/>
  <c r="AB42" i="7"/>
  <c r="AB7" i="7"/>
  <c r="AL7" i="7" s="1"/>
  <c r="AN7" i="7" s="1"/>
  <c r="AR7" i="7" s="1"/>
  <c r="AV26" i="7"/>
  <c r="BA66" i="7"/>
  <c r="AB56" i="7"/>
  <c r="AY4" i="7"/>
  <c r="AV69" i="7"/>
  <c r="AB16" i="7"/>
  <c r="AL16" i="7" s="1"/>
  <c r="AN16" i="7" s="1"/>
  <c r="AR16" i="7" s="1"/>
  <c r="AU67" i="7"/>
  <c r="AD40" i="7"/>
  <c r="AM40" i="7" s="1"/>
  <c r="AO40" i="7" s="1"/>
  <c r="AS40" i="7" s="1"/>
  <c r="AB61" i="7"/>
  <c r="AL61" i="7" s="1"/>
  <c r="AN61" i="7" s="1"/>
  <c r="AR61" i="7" s="1"/>
  <c r="BA14" i="7"/>
  <c r="AB29" i="7"/>
  <c r="AL29" i="7" s="1"/>
  <c r="AN29" i="7" s="1"/>
  <c r="AR29" i="7" s="1"/>
  <c r="AD15" i="7"/>
  <c r="AM15" i="7" s="1"/>
  <c r="AO15" i="7" s="1"/>
  <c r="AS15" i="7" s="1"/>
  <c r="AT62" i="7"/>
  <c r="AB20" i="7"/>
  <c r="AL20" i="7" s="1"/>
  <c r="AN20" i="7" s="1"/>
  <c r="AR20" i="7" s="1"/>
  <c r="AD18" i="7"/>
  <c r="AM18" i="7" s="1"/>
  <c r="AO18" i="7" s="1"/>
  <c r="AS18" i="7" s="1"/>
  <c r="AB25" i="7"/>
  <c r="AL25" i="7" s="1"/>
  <c r="AN25" i="7" s="1"/>
  <c r="AR25" i="7" s="1"/>
  <c r="AB21" i="7"/>
  <c r="AL21" i="7" s="1"/>
  <c r="AN21" i="7" s="1"/>
  <c r="AR21" i="7" s="1"/>
  <c r="AX23" i="7"/>
  <c r="AD33" i="7"/>
  <c r="AM33" i="7" s="1"/>
  <c r="AO33" i="7" s="1"/>
  <c r="AS33" i="7" s="1"/>
  <c r="AB53" i="7"/>
  <c r="AB12" i="7"/>
  <c r="AL12" i="7" s="1"/>
  <c r="AN12" i="7" s="1"/>
  <c r="AR12" i="7" s="1"/>
  <c r="AZ5" i="7"/>
  <c r="AB44" i="7"/>
  <c r="AB49" i="7"/>
  <c r="AL49" i="7" s="1"/>
  <c r="AN49" i="7" s="1"/>
  <c r="AR49" i="7" s="1"/>
  <c r="AU65" i="7"/>
  <c r="AD19" i="7"/>
  <c r="AM19" i="7" s="1"/>
  <c r="AO19" i="7" s="1"/>
  <c r="AS19" i="7" s="1"/>
  <c r="AB45" i="7"/>
  <c r="AL45" i="7" s="1"/>
  <c r="AN45" i="7" s="1"/>
  <c r="AR45" i="7" s="1"/>
  <c r="AB39" i="7"/>
  <c r="AL39" i="7" s="1"/>
  <c r="AN39" i="7" s="1"/>
  <c r="AR39" i="7" s="1"/>
  <c r="AV58" i="7"/>
  <c r="AW48" i="7"/>
  <c r="AD55" i="7"/>
  <c r="AM55" i="7" s="1"/>
  <c r="AO55" i="7" s="1"/>
  <c r="AS55" i="7" s="1"/>
  <c r="AL23" i="7"/>
  <c r="AN23" i="7" s="1"/>
  <c r="AR23" i="7" s="1"/>
  <c r="AL53" i="7"/>
  <c r="AN53" i="7" s="1"/>
  <c r="AR53" i="7" s="1"/>
  <c r="AL54" i="7"/>
  <c r="AN54" i="7" s="1"/>
  <c r="AR54" i="7" s="1"/>
  <c r="AL34" i="7"/>
  <c r="AN34" i="7" s="1"/>
  <c r="AR34" i="7" s="1"/>
  <c r="AL55" i="7"/>
  <c r="AN55" i="7" s="1"/>
  <c r="AR55" i="7" s="1"/>
  <c r="AL17" i="7"/>
  <c r="AN17" i="7" s="1"/>
  <c r="AR17" i="7" s="1"/>
  <c r="AL69" i="7"/>
  <c r="AN69" i="7" s="1"/>
  <c r="AR69" i="7" s="1"/>
  <c r="AL26" i="7"/>
  <c r="AN26" i="7" s="1"/>
  <c r="AR26" i="7" s="1"/>
  <c r="AL38" i="7"/>
  <c r="AN38" i="7" s="1"/>
  <c r="AR38" i="7" s="1"/>
  <c r="AL18" i="7"/>
  <c r="AN18" i="7" s="1"/>
  <c r="AR18" i="7" s="1"/>
  <c r="AL3" i="7"/>
  <c r="AN3" i="7" s="1"/>
  <c r="AR3" i="7" s="1"/>
  <c r="AL57" i="7"/>
  <c r="AN57" i="7" s="1"/>
  <c r="AR57" i="7" s="1"/>
  <c r="AL44" i="7"/>
  <c r="AN44" i="7" s="1"/>
  <c r="AR44" i="7" s="1"/>
  <c r="AL24" i="7"/>
  <c r="AN24" i="7" s="1"/>
  <c r="AR24" i="7" s="1"/>
  <c r="AL6" i="7"/>
  <c r="AN6" i="7" s="1"/>
  <c r="AR6" i="7" s="1"/>
  <c r="BA65" i="7"/>
  <c r="AF65" i="7"/>
  <c r="AV65" i="7"/>
  <c r="AT65" i="7"/>
  <c r="AH65" i="7"/>
  <c r="AZ14" i="7"/>
  <c r="AY14" i="7"/>
  <c r="AW14" i="7"/>
  <c r="AT14" i="7"/>
  <c r="AV14" i="7"/>
  <c r="AU14" i="7"/>
  <c r="AH14" i="7"/>
  <c r="AU39" i="7"/>
  <c r="AT39" i="7"/>
  <c r="AD39" i="7"/>
  <c r="AM39" i="7" s="1"/>
  <c r="AO39" i="7" s="1"/>
  <c r="AS39" i="7" s="1"/>
  <c r="AX39" i="7"/>
  <c r="AV39" i="7"/>
  <c r="AH39" i="7"/>
  <c r="AZ39" i="7"/>
  <c r="AY39" i="7"/>
  <c r="BA39" i="7"/>
  <c r="BA12" i="7"/>
  <c r="AW12" i="7"/>
  <c r="AV12" i="7"/>
  <c r="AX12" i="7"/>
  <c r="AF12" i="7"/>
  <c r="AY12" i="7"/>
  <c r="AZ12" i="7"/>
  <c r="AU12" i="7"/>
  <c r="AD65" i="7"/>
  <c r="AM65" i="7" s="1"/>
  <c r="AO65" i="7" s="1"/>
  <c r="AS65" i="7" s="1"/>
  <c r="AY30" i="7"/>
  <c r="AU4" i="7"/>
  <c r="AV55" i="7"/>
  <c r="AW34" i="7"/>
  <c r="AY17" i="7"/>
  <c r="AY22" i="7"/>
  <c r="BA47" i="7"/>
  <c r="AZ47" i="7"/>
  <c r="AX47" i="7"/>
  <c r="AH47" i="7"/>
  <c r="AU47" i="7"/>
  <c r="AV47" i="7"/>
  <c r="AT47" i="7"/>
  <c r="AF31" i="7"/>
  <c r="AZ31" i="7"/>
  <c r="AW31" i="7"/>
  <c r="AD31" i="7"/>
  <c r="AM31" i="7" s="1"/>
  <c r="AO31" i="7" s="1"/>
  <c r="AS31" i="7" s="1"/>
  <c r="AH31" i="7"/>
  <c r="AT31" i="7"/>
  <c r="AU31" i="7"/>
  <c r="AX31" i="7"/>
  <c r="AV31" i="7"/>
  <c r="AY31" i="7"/>
  <c r="AZ37" i="7"/>
  <c r="AV37" i="7"/>
  <c r="AW37" i="7"/>
  <c r="BA37" i="7"/>
  <c r="AU37" i="7"/>
  <c r="AT37" i="7"/>
  <c r="AD37" i="7"/>
  <c r="AM37" i="7" s="1"/>
  <c r="AO37" i="7" s="1"/>
  <c r="AS37" i="7" s="1"/>
  <c r="AX37" i="7"/>
  <c r="AF37" i="7"/>
  <c r="AH37" i="7"/>
  <c r="AD3" i="7"/>
  <c r="AM3" i="7" s="1"/>
  <c r="AO3" i="7" s="1"/>
  <c r="AS3" i="7" s="1"/>
  <c r="AU41" i="7"/>
  <c r="AW41" i="7"/>
  <c r="AV41" i="7"/>
  <c r="AX41" i="7"/>
  <c r="AF41" i="7"/>
  <c r="AT41" i="7"/>
  <c r="BA41" i="7"/>
  <c r="AT59" i="7"/>
  <c r="AZ59" i="7"/>
  <c r="AY59" i="7"/>
  <c r="AH59" i="7"/>
  <c r="AF59" i="7"/>
  <c r="AU59" i="7"/>
  <c r="BA59" i="7"/>
  <c r="AV59" i="7"/>
  <c r="AD26" i="7"/>
  <c r="AM26" i="7" s="1"/>
  <c r="AO26" i="7" s="1"/>
  <c r="AS26" i="7" s="1"/>
  <c r="AV15" i="7"/>
  <c r="AU15" i="7"/>
  <c r="AZ15" i="7"/>
  <c r="AH15" i="7"/>
  <c r="AX15" i="7"/>
  <c r="AZ65" i="7"/>
  <c r="AV57" i="7"/>
  <c r="AU66" i="7"/>
  <c r="AW33" i="7"/>
  <c r="AF3" i="7"/>
  <c r="AW67" i="7"/>
  <c r="AT54" i="7"/>
  <c r="AU56" i="7"/>
  <c r="AV60" i="7"/>
  <c r="BA60" i="7"/>
  <c r="AY60" i="7"/>
  <c r="AU60" i="7"/>
  <c r="AF60" i="7"/>
  <c r="AX60" i="7"/>
  <c r="AW60" i="7"/>
  <c r="AT60" i="7"/>
  <c r="AB68" i="7"/>
  <c r="AL35" i="7"/>
  <c r="AN35" i="7" s="1"/>
  <c r="AR35" i="7" s="1"/>
  <c r="AB28" i="7"/>
  <c r="AD66" i="7"/>
  <c r="AM66" i="7" s="1"/>
  <c r="AO66" i="7" s="1"/>
  <c r="AS66" i="7" s="1"/>
  <c r="AD30" i="7"/>
  <c r="AM30" i="7" s="1"/>
  <c r="AO30" i="7" s="1"/>
  <c r="AS30" i="7" s="1"/>
  <c r="AB5" i="7"/>
  <c r="AD47" i="7"/>
  <c r="AM47" i="7" s="1"/>
  <c r="AO47" i="7" s="1"/>
  <c r="AS47" i="7" s="1"/>
  <c r="AY65" i="7"/>
  <c r="AH57" i="7"/>
  <c r="AD7" i="7"/>
  <c r="AM7" i="7" s="1"/>
  <c r="AO7" i="7" s="1"/>
  <c r="AS7" i="7" s="1"/>
  <c r="AW30" i="7"/>
  <c r="AT66" i="7"/>
  <c r="AT4" i="7"/>
  <c r="AF14" i="7"/>
  <c r="AU55" i="7"/>
  <c r="AF54" i="7"/>
  <c r="AX59" i="7"/>
  <c r="AZ11" i="7"/>
  <c r="AF5" i="7"/>
  <c r="AW47" i="7"/>
  <c r="AU48" i="7"/>
  <c r="AT48" i="7"/>
  <c r="AD48" i="7"/>
  <c r="AM48" i="7" s="1"/>
  <c r="AO48" i="7" s="1"/>
  <c r="AS48" i="7" s="1"/>
  <c r="AV48" i="7"/>
  <c r="AX48" i="7"/>
  <c r="AZ48" i="7"/>
  <c r="AY48" i="7"/>
  <c r="AF48" i="7"/>
  <c r="AH48" i="7"/>
  <c r="AT68" i="7"/>
  <c r="AU68" i="7"/>
  <c r="AX68" i="7"/>
  <c r="AH68" i="7"/>
  <c r="AF68" i="7"/>
  <c r="AZ68" i="7"/>
  <c r="AV68" i="7"/>
  <c r="AW68" i="7"/>
  <c r="AB40" i="7"/>
  <c r="AV5" i="7"/>
  <c r="AY68" i="7"/>
  <c r="AT11" i="7"/>
  <c r="AY9" i="7"/>
  <c r="AX9" i="7"/>
  <c r="AH9" i="7"/>
  <c r="AT9" i="7"/>
  <c r="AW9" i="7"/>
  <c r="AF9" i="7"/>
  <c r="AU9" i="7"/>
  <c r="BA9" i="7"/>
  <c r="AF20" i="7"/>
  <c r="AH61" i="7"/>
  <c r="AT61" i="7"/>
  <c r="AF61" i="7"/>
  <c r="AW61" i="7"/>
  <c r="AZ61" i="7"/>
  <c r="AY61" i="7"/>
  <c r="AU61" i="7"/>
  <c r="AY13" i="7"/>
  <c r="AH13" i="7"/>
  <c r="AV13" i="7"/>
  <c r="BA13" i="7"/>
  <c r="AT13" i="7"/>
  <c r="AW13" i="7"/>
  <c r="AZ13" i="7"/>
  <c r="AF13" i="7"/>
  <c r="BA20" i="7"/>
  <c r="AX20" i="7"/>
  <c r="AH20" i="7"/>
  <c r="AD20" i="7"/>
  <c r="AM20" i="7" s="1"/>
  <c r="AO20" i="7" s="1"/>
  <c r="AS20" i="7" s="1"/>
  <c r="AT20" i="7"/>
  <c r="AU20" i="7"/>
  <c r="AV20" i="7"/>
  <c r="AW20" i="7"/>
  <c r="AU29" i="7"/>
  <c r="BA29" i="7"/>
  <c r="AT29" i="7"/>
  <c r="AH29" i="7"/>
  <c r="AV29" i="7"/>
  <c r="AZ29" i="7"/>
  <c r="AX29" i="7"/>
  <c r="AF29" i="7"/>
  <c r="AU35" i="7"/>
  <c r="AX35" i="7"/>
  <c r="AF35" i="7"/>
  <c r="AD35" i="7"/>
  <c r="AM35" i="7" s="1"/>
  <c r="AO35" i="7" s="1"/>
  <c r="AS35" i="7" s="1"/>
  <c r="AW35" i="7"/>
  <c r="AH35" i="7"/>
  <c r="AT35" i="7"/>
  <c r="BA35" i="7"/>
  <c r="AY35" i="7"/>
  <c r="AB30" i="7"/>
  <c r="AB4" i="7"/>
  <c r="AT40" i="7"/>
  <c r="AW40" i="7"/>
  <c r="AX40" i="7"/>
  <c r="AV40" i="7"/>
  <c r="AH40" i="7"/>
  <c r="AY40" i="7"/>
  <c r="AF40" i="7"/>
  <c r="AU40" i="7"/>
  <c r="AF52" i="7"/>
  <c r="AU52" i="7"/>
  <c r="AZ52" i="7"/>
  <c r="AT52" i="7"/>
  <c r="BA52" i="7"/>
  <c r="AY52" i="7"/>
  <c r="AX52" i="7"/>
  <c r="AH52" i="7"/>
  <c r="AD52" i="7"/>
  <c r="AM52" i="7" s="1"/>
  <c r="AO52" i="7" s="1"/>
  <c r="AS52" i="7" s="1"/>
  <c r="AW65" i="7"/>
  <c r="AX14" i="7"/>
  <c r="BA32" i="7"/>
  <c r="AX61" i="7"/>
  <c r="AZ20" i="7"/>
  <c r="AV35" i="7"/>
  <c r="AV24" i="7"/>
  <c r="AU6" i="7"/>
  <c r="BA54" i="7"/>
  <c r="AV54" i="7"/>
  <c r="AW54" i="7"/>
  <c r="AH54" i="7"/>
  <c r="AX54" i="7"/>
  <c r="AY54" i="7"/>
  <c r="AZ54" i="7"/>
  <c r="AU54" i="7"/>
  <c r="AL42" i="7"/>
  <c r="AN42" i="7" s="1"/>
  <c r="AR42" i="7" s="1"/>
  <c r="AL66" i="7"/>
  <c r="AN66" i="7" s="1"/>
  <c r="AR66" i="7" s="1"/>
  <c r="BA57" i="7"/>
  <c r="AY57" i="7"/>
  <c r="AT57" i="7"/>
  <c r="AF57" i="7"/>
  <c r="AU57" i="7"/>
  <c r="AW57" i="7"/>
  <c r="AD57" i="7"/>
  <c r="AM57" i="7" s="1"/>
  <c r="AO57" i="7" s="1"/>
  <c r="AS57" i="7" s="1"/>
  <c r="AV33" i="7"/>
  <c r="AX33" i="7"/>
  <c r="AH33" i="7"/>
  <c r="AU33" i="7"/>
  <c r="BA33" i="7"/>
  <c r="AY33" i="7"/>
  <c r="AF33" i="7"/>
  <c r="AZ33" i="7"/>
  <c r="AU51" i="7"/>
  <c r="AZ51" i="7"/>
  <c r="AV51" i="7"/>
  <c r="AF51" i="7"/>
  <c r="AD51" i="7"/>
  <c r="AM51" i="7" s="1"/>
  <c r="AO51" i="7" s="1"/>
  <c r="AS51" i="7" s="1"/>
  <c r="AT51" i="7"/>
  <c r="AH51" i="7"/>
  <c r="AY51" i="7"/>
  <c r="AX51" i="7"/>
  <c r="AB32" i="7"/>
  <c r="AV30" i="7"/>
  <c r="AX30" i="7"/>
  <c r="AZ30" i="7"/>
  <c r="AH30" i="7"/>
  <c r="AF30" i="7"/>
  <c r="AU30" i="7"/>
  <c r="AF4" i="7"/>
  <c r="BA4" i="7"/>
  <c r="AH4" i="7"/>
  <c r="AW4" i="7"/>
  <c r="AX4" i="7"/>
  <c r="AZ4" i="7"/>
  <c r="AY55" i="7"/>
  <c r="AX55" i="7"/>
  <c r="AW55" i="7"/>
  <c r="AH55" i="7"/>
  <c r="AI55" i="7" s="1"/>
  <c r="BA55" i="7"/>
  <c r="AZ55" i="7"/>
  <c r="AT55" i="7"/>
  <c r="AD44" i="7"/>
  <c r="AM44" i="7" s="1"/>
  <c r="AO44" i="7" s="1"/>
  <c r="AS44" i="7" s="1"/>
  <c r="AD69" i="7"/>
  <c r="AM69" i="7" s="1"/>
  <c r="AO69" i="7" s="1"/>
  <c r="AS69" i="7" s="1"/>
  <c r="AD41" i="7"/>
  <c r="AM41" i="7" s="1"/>
  <c r="AO41" i="7" s="1"/>
  <c r="AS41" i="7" s="1"/>
  <c r="AV64" i="7"/>
  <c r="AH64" i="7"/>
  <c r="AU64" i="7"/>
  <c r="AB64" i="7"/>
  <c r="AX64" i="7"/>
  <c r="BA64" i="7"/>
  <c r="AF64" i="7"/>
  <c r="AZ64" i="7"/>
  <c r="AD64" i="7"/>
  <c r="AM64" i="7" s="1"/>
  <c r="AO64" i="7" s="1"/>
  <c r="AS64" i="7" s="1"/>
  <c r="AW64" i="7"/>
  <c r="AY58" i="7"/>
  <c r="BA44" i="7"/>
  <c r="AV19" i="7"/>
  <c r="AW42" i="7"/>
  <c r="AV61" i="7"/>
  <c r="AH21" i="7"/>
  <c r="AZ40" i="7"/>
  <c r="BA24" i="7"/>
  <c r="AF6" i="7"/>
  <c r="AY29" i="7"/>
  <c r="AW36" i="7"/>
  <c r="AV3" i="7"/>
  <c r="AT3" i="7"/>
  <c r="AY3" i="7"/>
  <c r="BA3" i="7"/>
  <c r="AX3" i="7"/>
  <c r="AW3" i="7"/>
  <c r="AH3" i="7"/>
  <c r="AF32" i="7"/>
  <c r="AU32" i="7"/>
  <c r="AZ32" i="7"/>
  <c r="AX32" i="7"/>
  <c r="AH32" i="7"/>
  <c r="AT32" i="7"/>
  <c r="AV32" i="7"/>
  <c r="AY32" i="7"/>
  <c r="AZ50" i="7"/>
  <c r="AX50" i="7"/>
  <c r="AU50" i="7"/>
  <c r="AB50" i="7"/>
  <c r="AF50" i="7"/>
  <c r="AT50" i="7"/>
  <c r="AV50" i="7"/>
  <c r="BA50" i="7"/>
  <c r="AU58" i="7"/>
  <c r="AD50" i="7"/>
  <c r="AM50" i="7" s="1"/>
  <c r="AO50" i="7" s="1"/>
  <c r="AS50" i="7" s="1"/>
  <c r="AD68" i="7"/>
  <c r="AM68" i="7" s="1"/>
  <c r="AO68" i="7" s="1"/>
  <c r="AS68" i="7" s="1"/>
  <c r="AU44" i="7"/>
  <c r="AU19" i="7"/>
  <c r="AW8" i="7"/>
  <c r="BA61" i="7"/>
  <c r="BA40" i="7"/>
  <c r="AT12" i="7"/>
  <c r="AW29" i="7"/>
  <c r="AZ36" i="7"/>
  <c r="AD45" i="7"/>
  <c r="AM45" i="7" s="1"/>
  <c r="AO45" i="7" s="1"/>
  <c r="AS45" i="7" s="1"/>
  <c r="AF25" i="7"/>
  <c r="AX25" i="7"/>
  <c r="AD25" i="7"/>
  <c r="AM25" i="7" s="1"/>
  <c r="AO25" i="7" s="1"/>
  <c r="AS25" i="7" s="1"/>
  <c r="BA25" i="7"/>
  <c r="AZ25" i="7"/>
  <c r="AU25" i="7"/>
  <c r="AH25" i="7"/>
  <c r="AW25" i="7"/>
  <c r="AT25" i="7"/>
  <c r="AV25" i="7"/>
  <c r="AY42" i="7"/>
  <c r="AT42" i="7"/>
  <c r="AH42" i="7"/>
  <c r="AD42" i="7"/>
  <c r="AM42" i="7" s="1"/>
  <c r="AO42" i="7" s="1"/>
  <c r="AS42" i="7" s="1"/>
  <c r="AF42" i="7"/>
  <c r="AX42" i="7"/>
  <c r="AU42" i="7"/>
  <c r="AV42" i="7"/>
  <c r="AX53" i="7"/>
  <c r="AH53" i="7"/>
  <c r="AZ53" i="7"/>
  <c r="AF53" i="7"/>
  <c r="AW53" i="7"/>
  <c r="AT53" i="7"/>
  <c r="BA53" i="7"/>
  <c r="AV53" i="7"/>
  <c r="AZ66" i="7"/>
  <c r="AX66" i="7"/>
  <c r="AV66" i="7"/>
  <c r="AF66" i="7"/>
  <c r="AY66" i="7"/>
  <c r="AW66" i="7"/>
  <c r="AB27" i="7"/>
  <c r="AF45" i="7"/>
  <c r="AX45" i="7"/>
  <c r="AV45" i="7"/>
  <c r="BA45" i="7"/>
  <c r="AZ45" i="7"/>
  <c r="AU45" i="7"/>
  <c r="AT45" i="7"/>
  <c r="AW49" i="7"/>
  <c r="AD49" i="7"/>
  <c r="AM49" i="7" s="1"/>
  <c r="AO49" i="7" s="1"/>
  <c r="AS49" i="7" s="1"/>
  <c r="AV49" i="7"/>
  <c r="AZ49" i="7"/>
  <c r="AF49" i="7"/>
  <c r="AX49" i="7"/>
  <c r="AY49" i="7"/>
  <c r="BA49" i="7"/>
  <c r="AU49" i="7"/>
  <c r="AX63" i="7"/>
  <c r="AT63" i="7"/>
  <c r="BA63" i="7"/>
  <c r="AD63" i="7"/>
  <c r="AM63" i="7" s="1"/>
  <c r="AO63" i="7" s="1"/>
  <c r="AS63" i="7" s="1"/>
  <c r="AZ63" i="7"/>
  <c r="AF63" i="7"/>
  <c r="AH63" i="7"/>
  <c r="AV63" i="7"/>
  <c r="AB63" i="7"/>
  <c r="AU63" i="7"/>
  <c r="AF21" i="7"/>
  <c r="AI21" i="7" s="1"/>
  <c r="AD8" i="7"/>
  <c r="AM8" i="7" s="1"/>
  <c r="AO8" i="7" s="1"/>
  <c r="AS8" i="7" s="1"/>
  <c r="AD62" i="7"/>
  <c r="AM62" i="7" s="1"/>
  <c r="AO62" i="7" s="1"/>
  <c r="AS62" i="7" s="1"/>
  <c r="AT58" i="7"/>
  <c r="AD61" i="7"/>
  <c r="AM61" i="7" s="1"/>
  <c r="AO61" i="7" s="1"/>
  <c r="AS61" i="7" s="1"/>
  <c r="AD9" i="7"/>
  <c r="AM9" i="7" s="1"/>
  <c r="AO9" i="7" s="1"/>
  <c r="AS9" i="7" s="1"/>
  <c r="AF44" i="7"/>
  <c r="AW19" i="7"/>
  <c r="AY45" i="7"/>
  <c r="BA42" i="7"/>
  <c r="AY8" i="7"/>
  <c r="AZ9" i="7"/>
  <c r="AY53" i="7"/>
  <c r="AU62" i="7"/>
  <c r="AH12" i="7"/>
  <c r="AX10" i="7"/>
  <c r="AU13" i="7"/>
  <c r="AH26" i="7"/>
  <c r="BA26" i="7"/>
  <c r="AX26" i="7"/>
  <c r="AW26" i="7"/>
  <c r="AY26" i="7"/>
  <c r="AT26" i="7"/>
  <c r="AZ38" i="7"/>
  <c r="AX38" i="7"/>
  <c r="AD38" i="7"/>
  <c r="AM38" i="7" s="1"/>
  <c r="AO38" i="7" s="1"/>
  <c r="AS38" i="7" s="1"/>
  <c r="AF38" i="7"/>
  <c r="AV38" i="7"/>
  <c r="AT38" i="7"/>
  <c r="AY38" i="7"/>
  <c r="AW38" i="7"/>
  <c r="AH38" i="7"/>
  <c r="AU28" i="7"/>
  <c r="AF28" i="7"/>
  <c r="AV28" i="7"/>
  <c r="AX28" i="7"/>
  <c r="AH28" i="7"/>
  <c r="AT28" i="7"/>
  <c r="AW28" i="7"/>
  <c r="BA28" i="7"/>
  <c r="AW46" i="7"/>
  <c r="AZ46" i="7"/>
  <c r="AU46" i="7"/>
  <c r="AD46" i="7"/>
  <c r="AM46" i="7" s="1"/>
  <c r="AO46" i="7" s="1"/>
  <c r="AS46" i="7" s="1"/>
  <c r="BA46" i="7"/>
  <c r="AY46" i="7"/>
  <c r="AX46" i="7"/>
  <c r="AH46" i="7"/>
  <c r="AV46" i="7"/>
  <c r="AF46" i="7"/>
  <c r="AH34" i="7"/>
  <c r="AX34" i="7"/>
  <c r="AD34" i="7"/>
  <c r="AM34" i="7" s="1"/>
  <c r="AO34" i="7" s="1"/>
  <c r="AS34" i="7" s="1"/>
  <c r="AY34" i="7"/>
  <c r="AZ34" i="7"/>
  <c r="AU34" i="7"/>
  <c r="AV34" i="7"/>
  <c r="AF34" i="7"/>
  <c r="AY23" i="7"/>
  <c r="AH23" i="7"/>
  <c r="BA23" i="7"/>
  <c r="AW23" i="7"/>
  <c r="AV23" i="7"/>
  <c r="AT23" i="7"/>
  <c r="AU23" i="7"/>
  <c r="AZ23" i="7"/>
  <c r="AD23" i="7"/>
  <c r="AM23" i="7" s="1"/>
  <c r="AO23" i="7" s="1"/>
  <c r="AS23" i="7" s="1"/>
  <c r="AF23" i="7"/>
  <c r="AX69" i="7"/>
  <c r="AT69" i="7"/>
  <c r="BA69" i="7"/>
  <c r="AU69" i="7"/>
  <c r="AY69" i="7"/>
  <c r="AF69" i="7"/>
  <c r="AW69" i="7"/>
  <c r="AH69" i="7"/>
  <c r="AY36" i="7"/>
  <c r="AT36" i="7"/>
  <c r="AV36" i="7"/>
  <c r="AD36" i="7"/>
  <c r="AM36" i="7" s="1"/>
  <c r="AO36" i="7" s="1"/>
  <c r="AS36" i="7" s="1"/>
  <c r="AU36" i="7"/>
  <c r="AX36" i="7"/>
  <c r="AF36" i="7"/>
  <c r="AH36" i="7"/>
  <c r="BA36" i="7"/>
  <c r="AD13" i="7"/>
  <c r="AM13" i="7" s="1"/>
  <c r="AO13" i="7" s="1"/>
  <c r="AS13" i="7" s="1"/>
  <c r="AZ58" i="7"/>
  <c r="AD27" i="7"/>
  <c r="AM27" i="7" s="1"/>
  <c r="AO27" i="7" s="1"/>
  <c r="AS27" i="7" s="1"/>
  <c r="AW15" i="7"/>
  <c r="AF19" i="7"/>
  <c r="AH45" i="7"/>
  <c r="AH49" i="7"/>
  <c r="AW50" i="7"/>
  <c r="AX16" i="7"/>
  <c r="AV9" i="7"/>
  <c r="AH60" i="7"/>
  <c r="AX13" i="7"/>
  <c r="AY11" i="7"/>
  <c r="AH11" i="7"/>
  <c r="AF11" i="7"/>
  <c r="AU11" i="7"/>
  <c r="BA11" i="7"/>
  <c r="AX11" i="7"/>
  <c r="AV11" i="7"/>
  <c r="AW11" i="7"/>
  <c r="AX24" i="7"/>
  <c r="AF24" i="7"/>
  <c r="AT24" i="7"/>
  <c r="AH24" i="7"/>
  <c r="AU24" i="7"/>
  <c r="AD24" i="7"/>
  <c r="AM24" i="7" s="1"/>
  <c r="AO24" i="7" s="1"/>
  <c r="AS24" i="7" s="1"/>
  <c r="AW24" i="7"/>
  <c r="AY24" i="7"/>
  <c r="AZ24" i="7"/>
  <c r="AZ18" i="7"/>
  <c r="AY18" i="7"/>
  <c r="AW18" i="7"/>
  <c r="AF18" i="7"/>
  <c r="AV18" i="7"/>
  <c r="AX18" i="7"/>
  <c r="AT18" i="7"/>
  <c r="BA18" i="7"/>
  <c r="AF27" i="7"/>
  <c r="AW27" i="7"/>
  <c r="AU27" i="7"/>
  <c r="AV27" i="7"/>
  <c r="AT27" i="7"/>
  <c r="AH27" i="7"/>
  <c r="BA27" i="7"/>
  <c r="AZ27" i="7"/>
  <c r="AX27" i="7"/>
  <c r="AU17" i="7"/>
  <c r="AH17" i="7"/>
  <c r="AX17" i="7"/>
  <c r="AT17" i="7"/>
  <c r="AF17" i="7"/>
  <c r="BA17" i="7"/>
  <c r="AW17" i="7"/>
  <c r="AD17" i="7"/>
  <c r="AM17" i="7" s="1"/>
  <c r="AO17" i="7" s="1"/>
  <c r="AS17" i="7" s="1"/>
  <c r="AV17" i="7"/>
  <c r="AZ17" i="7"/>
  <c r="AD54" i="7"/>
  <c r="AM54" i="7" s="1"/>
  <c r="AO54" i="7" s="1"/>
  <c r="AS54" i="7" s="1"/>
  <c r="AB47" i="7"/>
  <c r="AL56" i="7"/>
  <c r="AN56" i="7" s="1"/>
  <c r="AR56" i="7" s="1"/>
  <c r="AZ44" i="7"/>
  <c r="AV44" i="7"/>
  <c r="AH44" i="7"/>
  <c r="AW44" i="7"/>
  <c r="AX44" i="7"/>
  <c r="AY44" i="7"/>
  <c r="AH7" i="7"/>
  <c r="AT7" i="7"/>
  <c r="AY7" i="7"/>
  <c r="AU7" i="7"/>
  <c r="AF7" i="7"/>
  <c r="AW7" i="7"/>
  <c r="AV7" i="7"/>
  <c r="BA7" i="7"/>
  <c r="AX7" i="7"/>
  <c r="AB9" i="7"/>
  <c r="AB11" i="7"/>
  <c r="AD4" i="7"/>
  <c r="AM4" i="7" s="1"/>
  <c r="AO4" i="7" s="1"/>
  <c r="AS4" i="7" s="1"/>
  <c r="AD53" i="7"/>
  <c r="AM53" i="7" s="1"/>
  <c r="AO53" i="7" s="1"/>
  <c r="AS53" i="7" s="1"/>
  <c r="BA58" i="7"/>
  <c r="AD12" i="7"/>
  <c r="AM12" i="7" s="1"/>
  <c r="AO12" i="7" s="1"/>
  <c r="AS12" i="7" s="1"/>
  <c r="AT15" i="7"/>
  <c r="AF26" i="7"/>
  <c r="AW45" i="7"/>
  <c r="AT49" i="7"/>
  <c r="AH50" i="7"/>
  <c r="BA16" i="7"/>
  <c r="BA48" i="7"/>
  <c r="AZ60" i="7"/>
  <c r="AW51" i="7"/>
  <c r="AT64" i="7"/>
  <c r="AW63" i="7"/>
  <c r="AF39" i="7"/>
  <c r="AX8" i="7"/>
  <c r="AZ8" i="7"/>
  <c r="AT8" i="7"/>
  <c r="BA8" i="7"/>
  <c r="AH8" i="7"/>
  <c r="AV8" i="7"/>
  <c r="AU8" i="7"/>
  <c r="AF8" i="7"/>
  <c r="BA21" i="7"/>
  <c r="AB31" i="7"/>
  <c r="AX56" i="7"/>
  <c r="AF56" i="7"/>
  <c r="AT56" i="7"/>
  <c r="AV56" i="7"/>
  <c r="AZ56" i="7"/>
  <c r="BA56" i="7"/>
  <c r="AH56" i="7"/>
  <c r="AW56" i="7"/>
  <c r="AY56" i="7"/>
  <c r="AB37" i="7"/>
  <c r="AB65" i="7"/>
  <c r="AB41" i="7"/>
  <c r="AU10" i="7"/>
  <c r="AT10" i="7"/>
  <c r="BA10" i="7"/>
  <c r="AV10" i="7"/>
  <c r="AW10" i="7"/>
  <c r="AY10" i="7"/>
  <c r="AZ10" i="7"/>
  <c r="AD10" i="7"/>
  <c r="AM10" i="7" s="1"/>
  <c r="AO10" i="7" s="1"/>
  <c r="AS10" i="7" s="1"/>
  <c r="AH10" i="7"/>
  <c r="AB14" i="7"/>
  <c r="AB15" i="7"/>
  <c r="AT43" i="7"/>
  <c r="AV43" i="7"/>
  <c r="BA43" i="7"/>
  <c r="AZ43" i="7"/>
  <c r="AH43" i="7"/>
  <c r="AX43" i="7"/>
  <c r="AY43" i="7"/>
  <c r="AF43" i="7"/>
  <c r="AH62" i="7"/>
  <c r="AZ57" i="7"/>
  <c r="BA15" i="7"/>
  <c r="AZ26" i="7"/>
  <c r="AZ41" i="7"/>
  <c r="AY47" i="7"/>
  <c r="AZ69" i="7"/>
  <c r="AW43" i="7"/>
  <c r="AZ3" i="7"/>
  <c r="AT34" i="7"/>
  <c r="AY28" i="7"/>
  <c r="AU38" i="7"/>
  <c r="AV52" i="7"/>
  <c r="AU18" i="7"/>
  <c r="BA31" i="7"/>
  <c r="AW58" i="7"/>
  <c r="AB58" i="7"/>
  <c r="AF58" i="7"/>
  <c r="AX58" i="7"/>
  <c r="AH58" i="7"/>
  <c r="AF22" i="7"/>
  <c r="AW22" i="7"/>
  <c r="AH22" i="7"/>
  <c r="AD22" i="7"/>
  <c r="AM22" i="7" s="1"/>
  <c r="AO22" i="7" s="1"/>
  <c r="AS22" i="7" s="1"/>
  <c r="BA22" i="7"/>
  <c r="AT22" i="7"/>
  <c r="AX22" i="7"/>
  <c r="AV22" i="7"/>
  <c r="AU22" i="7"/>
  <c r="AB46" i="7"/>
  <c r="AZ16" i="7"/>
  <c r="AD16" i="7"/>
  <c r="AM16" i="7" s="1"/>
  <c r="AO16" i="7" s="1"/>
  <c r="AS16" i="7" s="1"/>
  <c r="AF16" i="7"/>
  <c r="AY16" i="7"/>
  <c r="AT16" i="7"/>
  <c r="AH16" i="7"/>
  <c r="AV16" i="7"/>
  <c r="AU16" i="7"/>
  <c r="AW6" i="7"/>
  <c r="AT6" i="7"/>
  <c r="AY6" i="7"/>
  <c r="AH6" i="7"/>
  <c r="BA6" i="7"/>
  <c r="AD6" i="7"/>
  <c r="AM6" i="7" s="1"/>
  <c r="AO6" i="7" s="1"/>
  <c r="AS6" i="7" s="1"/>
  <c r="AZ6" i="7"/>
  <c r="AV6" i="7"/>
  <c r="AX6" i="7"/>
  <c r="AB59" i="7"/>
  <c r="AD32" i="7"/>
  <c r="AM32" i="7" s="1"/>
  <c r="AO32" i="7" s="1"/>
  <c r="AS32" i="7" s="1"/>
  <c r="AT67" i="7"/>
  <c r="AH67" i="7"/>
  <c r="AV67" i="7"/>
  <c r="AF67" i="7"/>
  <c r="AB67" i="7"/>
  <c r="AD67" i="7"/>
  <c r="AM67" i="7" s="1"/>
  <c r="AO67" i="7" s="1"/>
  <c r="AS67" i="7" s="1"/>
  <c r="BA67" i="7"/>
  <c r="AZ67" i="7"/>
  <c r="AX67" i="7"/>
  <c r="AY67" i="7"/>
  <c r="AD43" i="7"/>
  <c r="AM43" i="7" s="1"/>
  <c r="AO43" i="7" s="1"/>
  <c r="AS43" i="7" s="1"/>
  <c r="AX65" i="7"/>
  <c r="AX57" i="7"/>
  <c r="AD29" i="7"/>
  <c r="AM29" i="7" s="1"/>
  <c r="AO29" i="7" s="1"/>
  <c r="AS29" i="7" s="1"/>
  <c r="AY15" i="7"/>
  <c r="AU26" i="7"/>
  <c r="AY41" i="7"/>
  <c r="AF47" i="7"/>
  <c r="AT33" i="7"/>
  <c r="AU43" i="7"/>
  <c r="AU3" i="7"/>
  <c r="BA34" i="7"/>
  <c r="AZ28" i="7"/>
  <c r="BA38" i="7"/>
  <c r="AW52" i="7"/>
  <c r="AH18" i="7"/>
  <c r="AZ22" i="7"/>
  <c r="AW21" i="7"/>
  <c r="AY62" i="7"/>
  <c r="AH5" i="7"/>
  <c r="AB19" i="7"/>
  <c r="AT19" i="7"/>
  <c r="AU21" i="7"/>
  <c r="AF62" i="7"/>
  <c r="AI62" i="7" s="1"/>
  <c r="AX5" i="7"/>
  <c r="AX19" i="7"/>
  <c r="AU5" i="7"/>
  <c r="AZ19" i="7"/>
  <c r="AY21" i="7"/>
  <c r="AT5" i="7"/>
  <c r="AV21" i="7"/>
  <c r="AW62" i="7"/>
  <c r="BA5" i="7"/>
  <c r="AD5" i="7"/>
  <c r="AM5" i="7" s="1"/>
  <c r="AO5" i="7" s="1"/>
  <c r="AS5" i="7" s="1"/>
  <c r="BA19" i="7"/>
  <c r="AZ21" i="7"/>
  <c r="AV62" i="7"/>
  <c r="AY5" i="7"/>
  <c r="AH19" i="7"/>
  <c r="AX21" i="7"/>
  <c r="BA62" i="7"/>
  <c r="AW5" i="7"/>
  <c r="AT21" i="7"/>
  <c r="AZ62" i="7"/>
  <c r="AX62" i="7"/>
  <c r="AI56" i="7" l="1"/>
  <c r="AI33" i="7"/>
  <c r="AI7" i="7"/>
  <c r="AI18" i="7"/>
  <c r="AI60" i="7"/>
  <c r="AL14" i="7"/>
  <c r="AN14" i="7" s="1"/>
  <c r="AR14" i="7" s="1"/>
  <c r="AI14" i="7"/>
  <c r="AI37" i="7"/>
  <c r="AL37" i="7"/>
  <c r="AN37" i="7" s="1"/>
  <c r="AR37" i="7" s="1"/>
  <c r="AI24" i="7"/>
  <c r="AI44" i="7"/>
  <c r="AI22" i="7"/>
  <c r="AI43" i="7"/>
  <c r="AI32" i="7"/>
  <c r="AL32" i="7"/>
  <c r="AN32" i="7" s="1"/>
  <c r="AR32" i="7" s="1"/>
  <c r="AI4" i="7"/>
  <c r="AL4" i="7"/>
  <c r="AN4" i="7" s="1"/>
  <c r="AR4" i="7" s="1"/>
  <c r="AI35" i="7"/>
  <c r="AI30" i="7"/>
  <c r="AL30" i="7"/>
  <c r="AN30" i="7" s="1"/>
  <c r="AR30" i="7" s="1"/>
  <c r="AI8" i="7"/>
  <c r="AI17" i="7"/>
  <c r="AI54" i="7"/>
  <c r="AI59" i="7"/>
  <c r="AL59" i="7"/>
  <c r="AN59" i="7" s="1"/>
  <c r="AR59" i="7" s="1"/>
  <c r="AL9" i="7"/>
  <c r="AN9" i="7" s="1"/>
  <c r="AR9" i="7" s="1"/>
  <c r="AI9" i="7"/>
  <c r="AI48" i="7"/>
  <c r="AL5" i="7"/>
  <c r="AN5" i="7" s="1"/>
  <c r="AR5" i="7" s="1"/>
  <c r="AI5" i="7"/>
  <c r="AI61" i="7"/>
  <c r="AI38" i="7"/>
  <c r="AI53" i="7"/>
  <c r="AI10" i="7"/>
  <c r="AI36" i="7"/>
  <c r="AI66" i="7"/>
  <c r="AI57" i="7"/>
  <c r="AI12" i="7"/>
  <c r="AI39" i="7"/>
  <c r="AI25" i="7"/>
  <c r="AI11" i="7"/>
  <c r="AL11" i="7"/>
  <c r="AN11" i="7" s="1"/>
  <c r="AR11" i="7" s="1"/>
  <c r="AL28" i="7"/>
  <c r="AN28" i="7" s="1"/>
  <c r="AR28" i="7" s="1"/>
  <c r="AI28" i="7"/>
  <c r="AI3" i="7"/>
  <c r="AI26" i="7"/>
  <c r="AI20" i="7"/>
  <c r="AL47" i="7"/>
  <c r="AN47" i="7" s="1"/>
  <c r="AR47" i="7" s="1"/>
  <c r="AI47" i="7"/>
  <c r="AI13" i="7"/>
  <c r="AL40" i="7"/>
  <c r="AN40" i="7" s="1"/>
  <c r="AR40" i="7" s="1"/>
  <c r="AI40" i="7"/>
  <c r="AI52" i="7"/>
  <c r="AI6" i="7"/>
  <c r="AI45" i="7"/>
  <c r="AI29" i="7"/>
  <c r="AI19" i="7"/>
  <c r="AL19" i="7"/>
  <c r="AN19" i="7" s="1"/>
  <c r="AR19" i="7" s="1"/>
  <c r="AI67" i="7"/>
  <c r="AL67" i="7"/>
  <c r="AN67" i="7" s="1"/>
  <c r="AR67" i="7" s="1"/>
  <c r="AI46" i="7"/>
  <c r="AL46" i="7"/>
  <c r="AN46" i="7" s="1"/>
  <c r="AR46" i="7" s="1"/>
  <c r="AL63" i="7"/>
  <c r="AN63" i="7" s="1"/>
  <c r="AR63" i="7" s="1"/>
  <c r="AI63" i="7"/>
  <c r="AI16" i="7"/>
  <c r="AI69" i="7"/>
  <c r="AI42" i="7"/>
  <c r="AI58" i="7"/>
  <c r="AL58" i="7"/>
  <c r="AN58" i="7" s="1"/>
  <c r="AR58" i="7" s="1"/>
  <c r="AL41" i="7"/>
  <c r="AN41" i="7" s="1"/>
  <c r="AR41" i="7" s="1"/>
  <c r="AI41" i="7"/>
  <c r="AL31" i="7"/>
  <c r="AN31" i="7" s="1"/>
  <c r="AR31" i="7" s="1"/>
  <c r="AI31" i="7"/>
  <c r="AL27" i="7"/>
  <c r="AN27" i="7" s="1"/>
  <c r="AR27" i="7" s="1"/>
  <c r="AI27" i="7"/>
  <c r="AI68" i="7"/>
  <c r="AL68" i="7"/>
  <c r="AN68" i="7" s="1"/>
  <c r="AR68" i="7" s="1"/>
  <c r="AI23" i="7"/>
  <c r="AL15" i="7"/>
  <c r="AN15" i="7" s="1"/>
  <c r="AR15" i="7" s="1"/>
  <c r="AI15" i="7"/>
  <c r="AI65" i="7"/>
  <c r="AL65" i="7"/>
  <c r="AN65" i="7" s="1"/>
  <c r="AR65" i="7" s="1"/>
  <c r="AL50" i="7"/>
  <c r="AN50" i="7" s="1"/>
  <c r="AR50" i="7" s="1"/>
  <c r="AI50" i="7"/>
  <c r="AI64" i="7"/>
  <c r="AL64" i="7"/>
  <c r="AN64" i="7" s="1"/>
  <c r="AR64" i="7" s="1"/>
  <c r="AI49" i="7"/>
  <c r="AI51" i="7"/>
  <c r="AI34" i="7"/>
</calcChain>
</file>

<file path=xl/comments1.xml><?xml version="1.0" encoding="utf-8"?>
<comments xmlns="http://schemas.openxmlformats.org/spreadsheetml/2006/main">
  <authors>
    <author>Michal</author>
  </authors>
  <commentList>
    <comment ref="AT15" authorId="0" shapeId="0">
      <text>
        <r>
          <rPr>
            <b/>
            <sz val="9"/>
            <color indexed="81"/>
            <rFont val="Segoe UI"/>
            <family val="2"/>
            <charset val="238"/>
          </rPr>
          <t>Michal:</t>
        </r>
        <r>
          <rPr>
            <sz val="9"/>
            <color indexed="81"/>
            <rFont val="Segoe UI"/>
            <family val="2"/>
            <charset val="238"/>
          </rPr>
          <t xml:space="preserve">
This number means, that X% of "central regions" answered "yes" in this question. </t>
        </r>
      </text>
    </comment>
    <comment ref="AT72" authorId="0" shapeId="0">
      <text>
        <r>
          <rPr>
            <b/>
            <sz val="9"/>
            <color indexed="81"/>
            <rFont val="Segoe UI"/>
            <family val="2"/>
            <charset val="238"/>
          </rPr>
          <t>Michal:</t>
        </r>
        <r>
          <rPr>
            <sz val="9"/>
            <color indexed="81"/>
            <rFont val="Segoe UI"/>
            <family val="2"/>
            <charset val="238"/>
          </rPr>
          <t xml:space="preserve">
This number means average total score for the "central regions".</t>
        </r>
      </text>
    </comment>
  </commentList>
</comments>
</file>

<file path=xl/comments2.xml><?xml version="1.0" encoding="utf-8"?>
<comments xmlns="http://schemas.openxmlformats.org/spreadsheetml/2006/main">
  <authors>
    <author>Michal</author>
  </authors>
  <commentList>
    <comment ref="AO2" authorId="0" shapeId="0">
      <text>
        <r>
          <rPr>
            <b/>
            <sz val="9"/>
            <color indexed="81"/>
            <rFont val="Segoe UI"/>
            <family val="2"/>
            <charset val="238"/>
          </rPr>
          <t>Michal:</t>
        </r>
        <r>
          <rPr>
            <sz val="9"/>
            <color indexed="81"/>
            <rFont val="Segoe UI"/>
            <family val="2"/>
            <charset val="238"/>
          </rPr>
          <t xml:space="preserve">
This number means, that 50% of "central regions" answered "yes" in this question. </t>
        </r>
      </text>
    </comment>
    <comment ref="AO71" authorId="0" shapeId="0">
      <text>
        <r>
          <rPr>
            <b/>
            <sz val="9"/>
            <color indexed="81"/>
            <rFont val="Segoe UI"/>
            <family val="2"/>
            <charset val="238"/>
          </rPr>
          <t>Michal:</t>
        </r>
        <r>
          <rPr>
            <sz val="9"/>
            <color indexed="81"/>
            <rFont val="Segoe UI"/>
            <family val="2"/>
            <charset val="238"/>
          </rPr>
          <t xml:space="preserve">
This number means average total score for the "central cities".</t>
        </r>
      </text>
    </comment>
  </commentList>
</comments>
</file>

<file path=xl/sharedStrings.xml><?xml version="1.0" encoding="utf-8"?>
<sst xmlns="http://schemas.openxmlformats.org/spreadsheetml/2006/main" count="9849" uniqueCount="1414">
  <si>
    <t>questionID</t>
  </si>
  <si>
    <t>question</t>
  </si>
  <si>
    <t>Vinnytsia region</t>
  </si>
  <si>
    <t>Vinnytsia region_comment</t>
  </si>
  <si>
    <t>Volyn region</t>
  </si>
  <si>
    <t>Volyn region_comment</t>
  </si>
  <si>
    <t>Dnipropetrovsk region</t>
  </si>
  <si>
    <t>Dnipropetrovsk region_comment</t>
  </si>
  <si>
    <t>Zhytomyr region</t>
  </si>
  <si>
    <t>Zhytomyr region_comment</t>
  </si>
  <si>
    <t>Zakarpattia region</t>
  </si>
  <si>
    <t>Zakarpattia region_comment</t>
  </si>
  <si>
    <t>Zaporizhzhia region</t>
  </si>
  <si>
    <t>Zaporizhzhia region_comment</t>
  </si>
  <si>
    <t>Ivano-Frankivsk region</t>
  </si>
  <si>
    <t>Ivano-Frankivsk region_comment</t>
  </si>
  <si>
    <t>Kyiv region</t>
  </si>
  <si>
    <t>Kyiv region_comment</t>
  </si>
  <si>
    <t>Kirovohrad region</t>
  </si>
  <si>
    <t>Kirovohrad region_comment</t>
  </si>
  <si>
    <t>Lviv region</t>
  </si>
  <si>
    <t>Lviv region_comment</t>
  </si>
  <si>
    <t>Mykolaiv region</t>
  </si>
  <si>
    <t>Mykolaiv region_comment</t>
  </si>
  <si>
    <t>Odesa region</t>
  </si>
  <si>
    <t>Odesa region_comment</t>
  </si>
  <si>
    <t>Poltava region</t>
  </si>
  <si>
    <t>Poltava region_comment</t>
  </si>
  <si>
    <t>Rivne region</t>
  </si>
  <si>
    <t>Rivne region_comment</t>
  </si>
  <si>
    <t>Sumy region</t>
  </si>
  <si>
    <t>Sumy region_comment</t>
  </si>
  <si>
    <t>Ternopil region</t>
  </si>
  <si>
    <t>Ternopil region_comment</t>
  </si>
  <si>
    <t>Kharkiv region</t>
  </si>
  <si>
    <t>Kharkiv region_comment</t>
  </si>
  <si>
    <t>Kherson region</t>
  </si>
  <si>
    <t>Kherson region_comment</t>
  </si>
  <si>
    <t>Khmelnytskyi region</t>
  </si>
  <si>
    <t>Khmelnytskyi region_comment</t>
  </si>
  <si>
    <t>Cherkasy region</t>
  </si>
  <si>
    <t>Cherkasy region_comment</t>
  </si>
  <si>
    <t>Chernivtsi region</t>
  </si>
  <si>
    <t>Chernivtsi region_comment</t>
  </si>
  <si>
    <t>Chernihiv region</t>
  </si>
  <si>
    <t>Chernihiv region_comment</t>
  </si>
  <si>
    <t>Q1</t>
  </si>
  <si>
    <t xml:space="preserve">Is there an online platform for communication between citizens and the Regional Council available on the Regional Council website for filing complaints, suggestions and appeals, as well as requests for information? </t>
  </si>
  <si>
    <t>no</t>
  </si>
  <si>
    <t>yes</t>
  </si>
  <si>
    <t>http://oblrada.rv.ua/sklad_struktura/electronic_address.php</t>
  </si>
  <si>
    <t>http://te-rada.org/profile/?ref=appeal</t>
  </si>
  <si>
    <t>https://chor.gov.ua/zv-yazki-z-gromadskistyu/elektronna-priymalnya</t>
  </si>
  <si>
    <t>Q2</t>
  </si>
  <si>
    <t>Do the responds to citizens' appeals, suggestions, and complaints are available on the respective online platform for public observation?</t>
  </si>
  <si>
    <t>Q3</t>
  </si>
  <si>
    <t>Is there a possibility to track the progress of appeals, complaints, and suggestions on the respective online platform?</t>
  </si>
  <si>
    <t>Q4</t>
  </si>
  <si>
    <t xml:space="preserve">Does the Regional Council provide the response to requests for information within the statutory deadlines (official request of ICPS)? </t>
  </si>
  <si>
    <t>Q5</t>
  </si>
  <si>
    <t>Does the Regional Council provide the response to requests for information in full (official request of ICPS)?</t>
  </si>
  <si>
    <t>Q6</t>
  </si>
  <si>
    <t xml:space="preserve">Does the Regional Council provide the response to requests for information within the statutory deadlines (Secret shopper’s request)? </t>
  </si>
  <si>
    <t>Q7</t>
  </si>
  <si>
    <t xml:space="preserve">Does the Regional Council provide the response to requests for information in full (Secret shopper’s request)? </t>
  </si>
  <si>
    <t>Q8</t>
  </si>
  <si>
    <t xml:space="preserve">Is the information about the head of the Regional Council, Regional Council deputies (including CVs or biographical information, contact information, time and place of reception of citizens) published on the Regional Council website? </t>
  </si>
  <si>
    <t>https://chor.gov.ua/2012-07-25-11-44-50; https://chor.gov.ua/oblasna-rada/deputati.</t>
  </si>
  <si>
    <t>Q9</t>
  </si>
  <si>
    <t xml:space="preserve"> Is the information on the list and contact details of the Regional Council standing committees, as well as names of Council standing committees’ members published on the Regional Council website?</t>
  </si>
  <si>
    <t>http://volynrada.gov.ua/standing_committees</t>
  </si>
  <si>
    <t>https://kor.gov.ua/sklad_rady/komisii.html</t>
  </si>
  <si>
    <t>http://oblrada.rv.ua/sklad_struktura/komisii.php</t>
  </si>
  <si>
    <t>http://te-rada.org/user/#&amp;type=4</t>
  </si>
  <si>
    <t>http://www.oblrada.kharkov.ua/ua/deputies/commission</t>
  </si>
  <si>
    <t>https://chor.gov.ua/oblasna-rada/postijni-komisiji</t>
  </si>
  <si>
    <t>Q10</t>
  </si>
  <si>
    <t>Is the information on the contact details of the Regional Council executive body and names of its members published on the Regional Council website?</t>
  </si>
  <si>
    <t>http://www.vinrada.gov.ua/zagalniy_spisok_pracivnikiv.htm</t>
  </si>
  <si>
    <t>http://volynrada.gov.ua/aparat</t>
  </si>
  <si>
    <t>https://kor.gov.ua/sklad_rady/vykonavchyi_aparat.html</t>
  </si>
  <si>
    <t>http://oblrada.odessa.gov.ua/pro-oblasnu-radu/aparat-oblasnoyi-rady/struktura-aparatu/</t>
  </si>
  <si>
    <t>http://oblrada.rv.ua/sklad_struktura/vikonavchiy_aparat/</t>
  </si>
  <si>
    <t>http://te-rada.org/?id=64</t>
  </si>
  <si>
    <t>http://www.oblrada.kharkov.ua/ua/board-structure/executive-body</t>
  </si>
  <si>
    <t>https://chor.gov.ua/oblasna-rada/vikonavchiy-aparat</t>
  </si>
  <si>
    <t>Q11</t>
  </si>
  <si>
    <t>Is the information on convening the session published on the Regional Council website no later than 10 days prior to the session in user-friendly access (e.g. in a separate section)?</t>
  </si>
  <si>
    <t>http://www.vinrada.gov.ua/grafik-provedennya-zasidan-postijnih-komisij.htm</t>
  </si>
  <si>
    <t>http://zor.gov.ua/content/proekty-rishen-do-rozglyadu-na-sesiyi</t>
  </si>
  <si>
    <t>http://te-rada.org/list/?t=4&amp;s=rada</t>
  </si>
  <si>
    <t>http://oblrada.cv.ua/news/</t>
  </si>
  <si>
    <t>Q12</t>
  </si>
  <si>
    <t xml:space="preserve">Are the preparatory materials to all sessions (including agenda, draft documents for approval) published on the Regional Council website at least two days before the meeting? </t>
  </si>
  <si>
    <t>http://www.vinrada.gov.ua/proekti_rishen.htm</t>
  </si>
  <si>
    <t>https://kor.gov.ua/robota_rady/proekty_rishen.html</t>
  </si>
  <si>
    <t>http://oblrada.odessa.gov.ua/dokumenty/proekty-rishen/</t>
  </si>
  <si>
    <t>http://oblrada.rv.ua/documents/proekty_rishen_oblasnoyi_rady/</t>
  </si>
  <si>
    <t>https://chor.gov.ua/normativni-dokumenti/proekti-regulyatornih-aktiv-ta-rishen</t>
  </si>
  <si>
    <t>Q13</t>
  </si>
  <si>
    <t>Are the materials as well as minutes of the meetings and the results of roll-call votes of the Regional Council sessions published on the Regional Council website?</t>
  </si>
  <si>
    <t>http://www.ts.lica.com.ua/?type=0&amp;base=77&amp;menu=373666&amp;id=1489</t>
  </si>
  <si>
    <t>Q14</t>
  </si>
  <si>
    <t>Are materials as well as audio/video recording of the meetings published on the Regional Council?</t>
  </si>
  <si>
    <t>http://www.vinrada.gov.ua/audio-ta-videozapis-10.htm</t>
  </si>
  <si>
    <t>http://archieve.oblrada.lviv.ua/index.php?option=com_content&amp;view=article&amp;id=159&amp;Itemid=91</t>
  </si>
  <si>
    <t>http://oblrada.odessa.gov.ua/dokumenty/stenogramy/</t>
  </si>
  <si>
    <t>http://te-rada.org/meeting/</t>
  </si>
  <si>
    <t>partially</t>
  </si>
  <si>
    <t>Q15</t>
  </si>
  <si>
    <t>Are materials of the Regional Council standing committees published on the Regional Council website (including transcripts, audio/video recording of the meetings, minutes of the meetings and the results of roll-call votes)?</t>
  </si>
  <si>
    <t>Q16</t>
  </si>
  <si>
    <t>Are the Regional Council decisions published on the Regional Council website?</t>
  </si>
  <si>
    <t>http://www.vinrada.gov.ua/rishennya-5.htm</t>
  </si>
  <si>
    <t>http://volynrada.gov.ua/session</t>
  </si>
  <si>
    <t>https://kor.gov.ua/robota_rady/rishennia.html</t>
  </si>
  <si>
    <t>http://oblrada.odessa.gov.ua/dokumenty/rishennya/</t>
  </si>
  <si>
    <t>https://sorada.gov.ua/dokumenty-oblrady.html</t>
  </si>
  <si>
    <t>http://te-rada.org/document/</t>
  </si>
  <si>
    <t>Q17</t>
  </si>
  <si>
    <t>Are the regular reports on the work of the head of the Regional Council published on the Regional Council website (at least annually)?</t>
  </si>
  <si>
    <t>http://www.vinrada.gov.ua/dodatok-do-proektu-rishennya-pro-zvit-golovi-oblasnoi-radi-olijnika-ad-video.htm</t>
  </si>
  <si>
    <t>http://www.oblrada.kharkov.ua/ua/board-structure/direction/602-chernov-serhiy-ivanovych</t>
  </si>
  <si>
    <t>Q18</t>
  </si>
  <si>
    <t>Are the reports on the processing of requests for public information published periodically (at least annually) on the Regional Council website?</t>
  </si>
  <si>
    <t>http://volynrada.gov.ua/node/26153</t>
  </si>
  <si>
    <t>http://te-rada.org/list/?t=25&amp;s=rada</t>
  </si>
  <si>
    <t>http://oblrada.cv.ua/document/pub_info/</t>
  </si>
  <si>
    <t>Q19</t>
  </si>
  <si>
    <t>Is the information on the approved socio-economic and cultural development programs, target programs, as well as reports on their implementation published on the Regional Council website?</t>
  </si>
  <si>
    <t>http://oblrada.rv.ua/documents/oblprogram/oblprogram.php</t>
  </si>
  <si>
    <t>http://te-rada.org/?id=300</t>
  </si>
  <si>
    <t>Q20</t>
  </si>
  <si>
    <t>Is the basic information about the region published on the Regional Council website (administrative-territorial structure, culture, nature, etc.)?</t>
  </si>
  <si>
    <t>http://volynrada.gov.ua/general-information</t>
  </si>
  <si>
    <t>http://zt.gov.ua/index.php/zhitomirshchina/pro-nash-kraj/vizitivka-oblasti.html</t>
  </si>
  <si>
    <t>http://zor.gov.ua/zap-krai</t>
  </si>
  <si>
    <t>https://kor.gov.ua/kyivska_oblast/pro_oblast.html</t>
  </si>
  <si>
    <t>http://www.oblrada.lviv.ua/%D0%BF%D0%B0%D1%81%D0%BF%D0%BE%D1%80%D1%82_%D0%BB%D1%8C%D0%B2%D1%96%D0%B2%D1%81%D1%8C%D0%BA%D0%BE%D1%97_%D0%BE%D0%B1%D0%BB%D0%B0%D1%81%D1%82%D1%96_394cms.htm</t>
  </si>
  <si>
    <t>https://sorada.gov.ua/pro-sumsku-oblast.html</t>
  </si>
  <si>
    <t>http://te-rada.org/?id=45</t>
  </si>
  <si>
    <t>http://www.oblrada.kharkov.ua/ua/kharkiv-region</t>
  </si>
  <si>
    <t>http://oblrada.cv.ua/passport/</t>
  </si>
  <si>
    <t>Q21</t>
  </si>
  <si>
    <t xml:space="preserve">Is the procedure for the public access to the Regional Council sessions published in the user-friendly access on the Regional Council website? </t>
  </si>
  <si>
    <t>Q22</t>
  </si>
  <si>
    <t xml:space="preserve">Is there an instrument allowing the public to submit, track and sign electronic petitions to the Regional Council on the Regional Council website? </t>
  </si>
  <si>
    <t>https://petition.kor.gov.ua/</t>
  </si>
  <si>
    <t>http://oblrada.rv.ua/petition/</t>
  </si>
  <si>
    <t>Q23</t>
  </si>
  <si>
    <t xml:space="preserve">Are the conditions for providing grants and funding of business projects from the regional budget to the regional residents published on the Regional Council website? </t>
  </si>
  <si>
    <t>http://volynrada.gov.ua/design</t>
  </si>
  <si>
    <t>http://www.oblrada.kharkov.ua/ua/contests-grants/grants</t>
  </si>
  <si>
    <t>Q24</t>
  </si>
  <si>
    <t xml:space="preserve">Is the information on the given grants and business projects financed from the regional budget published on the Regional Council website? </t>
  </si>
  <si>
    <t>Q25</t>
  </si>
  <si>
    <t xml:space="preserve">Is the information on the completed and ongoing projects with foreign funding, implemented in the region (grant projects, international technical assistance projects), including reports on their implementation published on the Regional Council website? </t>
  </si>
  <si>
    <t>https://sorada.gov.ua/grants.html</t>
  </si>
  <si>
    <t>Q26</t>
  </si>
  <si>
    <t xml:space="preserve">Is the information on the open educational and cultural competitions for participation of youth and citizens published on the Regional Council website? </t>
  </si>
  <si>
    <t>Q27</t>
  </si>
  <si>
    <t xml:space="preserve">Is there a separate section in English on the Regional Council website, where the foreigners may find postal contact details, phone numbers of the Regional Council management in specific fields and the head of the Regional Council?    </t>
  </si>
  <si>
    <t>http://www.vinrada.gov.ua/aktualno-205.htm</t>
  </si>
  <si>
    <t>http://www.oblrada.kharkov.ua/en/</t>
  </si>
  <si>
    <t>Q28</t>
  </si>
  <si>
    <t>Is the Regional Council procurement plan for the current period published on the Regional Council website?</t>
  </si>
  <si>
    <t>http://oblrada.rv.ua/komunalna_vlasnist/konkursni_torgy/oblrada/</t>
  </si>
  <si>
    <t>https://sorada.gov.ua/derzhavni-zakupivli.html</t>
  </si>
  <si>
    <t>http://te-rada.org/list/?t=35&amp;s=rada</t>
  </si>
  <si>
    <t>http://km-oblrada.gov.ua/derzhavni-zakupivli-orenda/</t>
  </si>
  <si>
    <t>Q29</t>
  </si>
  <si>
    <t>Are the procurement plans for 2014, 2015, 2016 published on the Regional Council website?</t>
  </si>
  <si>
    <t>http://oblrada.cv.ua/activity/purchases/</t>
  </si>
  <si>
    <t>https://chor.gov.ua/oblasna-rada/derzhavni-zakupivli</t>
  </si>
  <si>
    <t>Q30</t>
  </si>
  <si>
    <t>Is there a separate section on the Regional Council website containing publication of information on the Regional Council procurements, including notifications on the planned Regional Council procurements?</t>
  </si>
  <si>
    <t>http://oblrada.odessa.gov.ua/pro-oblasnu-radu/derzhavni-zakupivli/odeska-oblasna-rada/</t>
  </si>
  <si>
    <t>Q31</t>
  </si>
  <si>
    <t xml:space="preserve">Is the information on the completed Regional Council procurements published in the respective section (type of procurement, date, price, candidates, their proposals, minutes of meetings of the Commission)? </t>
  </si>
  <si>
    <t>http://zor.gov.ua/content/derzhavni-zakupivli</t>
  </si>
  <si>
    <t>Q32</t>
  </si>
  <si>
    <t xml:space="preserve">Are all the contracts and the amendments thereto published on the Regional Council website on a regular basis (providing hyperlinks between contracts, invoices and amendments to contracts for easy access to all the documents relating to the respective contract)? </t>
  </si>
  <si>
    <t>Q33</t>
  </si>
  <si>
    <t xml:space="preserve">Is there a possibility to track on the Regional Council website in a real-time mode the information on procurements carried out through the e-procurement system with the respective hyperlinks to the current offers?  </t>
  </si>
  <si>
    <t>http://oblrada.rv.ua/komunalna_vlasnist/konkursni_torgy/oblrada/index.php?SECTION_ID=165&amp;ELEMENT_ID=14681</t>
  </si>
  <si>
    <t>Q34</t>
  </si>
  <si>
    <t>Does the Regional Council publish on its website the list of agencies, institutions, enterprises joint property of territorial communities of villages, towns and cities in the region?</t>
  </si>
  <si>
    <t>http://www.vinrada.gov.ua/reestr_obektiv.htm</t>
  </si>
  <si>
    <t>https://kor.gov.ua/kyivska_oblast/pidporiadkovani_pidpryiemstva/komunalni_pidpryiemstva.html</t>
  </si>
  <si>
    <t>http://www.oblrada.lviv.ua/%D0%BF%D1%96%D0%B4%D0%BF%D1%80%D0%B8%D1%94%D0%BC%D1%81%D1%82%D0%B2%D0%B0_%D0%BA%D0%BE%D0%BC%D1%83%D0%BD%D0%B0%D0%BB%D1%8C%D0%BD%D0%BE%D1%97_%D0%B2%D0%BB%D0%B0%D1%81%D0%BD%D0%BE%D1%81%D1%82%D1%96_%D0%BB%D0%BE%D1%80_405cms.htm</t>
  </si>
  <si>
    <t>http://oblrada.rv.ua/komunalna_vlasnist/perilik_oblasnyh_komunalnyh_zakladiv_pidpryjemstv_ustanov/</t>
  </si>
  <si>
    <t>http://mayno.sm.gov.ua/node/13</t>
  </si>
  <si>
    <t>http://te-rada.org/?id=70</t>
  </si>
  <si>
    <t>http://oblrada.cv.ua/activity/communal/</t>
  </si>
  <si>
    <t>Q35</t>
  </si>
  <si>
    <t>Does the Regional Council publish on its website the list of real property of joint property of territorial communities of villages, towns and cities in the region?</t>
  </si>
  <si>
    <t>http://zt.gov.ua/index.php/upravlinnya-majnom/robocha-grupa-z-pitan-vikoristannya-majna/vilne-nerukhome-majno-yake-ne-vikoristovuetsya-ta-mozhe-buti-nadano-v-orendu.html</t>
  </si>
  <si>
    <t>http://www.oblrada.lviv.ua/mayno</t>
  </si>
  <si>
    <t>Q36</t>
  </si>
  <si>
    <t>Are the procedure and conditions of communal property objects’ privatization published on the Regional Council website?</t>
  </si>
  <si>
    <t>Q37</t>
  </si>
  <si>
    <t xml:space="preserve">Are the procedure and conditions for the deprivation of the right to use communal property objects published on the Regional Council website? </t>
  </si>
  <si>
    <t>http://volynrada.gov.ua/communal/polozhennya-pro-poryadok-vidchuzhennya-maina-shcho-perebuvaye-u-spilnii-vlasnosti-teritoria</t>
  </si>
  <si>
    <t>http://6.zt.gov.ua/index.php/ofitsijni-dokumenti/normativni-dokumenti/rishennya-oblasnoji-radi/3837-%E2%84%96-817-%D0%BF%D1%80%D0%BE-%D0%B7%D0%B0%D1%82%D0%B2%D0%B5%D1%80%D0%B4%D0%B6%D0%B5%D0%BD%D0%BD%D1%8F-%D0%BF%D0%BE%D0%BB%D0%BE%D0%B6%D0%B5%D0%BD%D0%BD%D1%8F-%D0%BF%D1%80%D0%BE-%D0%BF%D0%BE%D1%80%D1%8F%D0%B4%D0%BE%D0%BA-%D0%B2%D1%96%D0%B4%D1%87%D1%83%D0%B6%D0%B5%D0%BD%D0%BD%D1%8F-%D0%BC%D0%B0%D0%B9%D0%BD%D0%B0,-%D1%89%D0%BE-%D0%BF%D0%B5%D1%80%D0%B5%D0%B1%D1%83%D0%B2%D0%B0%D1%94-%D1%83-%D1%81%D0%BF%D1%96%D0%BB%D1%8C%D0%BD%D1%96%D0%B9-%D0%B2%D0%BB%D0%B0%D1%81%D0%BD%D0%BE%D1%81%D1%82%D1%96-%D1%82%D0%B5%D1%80%D0%B8%D1%82%D0%BE%D1%80%D1%96%D0%B0%D0%BB%D1%8C%D0%BD%D0%B8%D1%85-%D0%B3%D1%80%D0%BE%D0%BC%D0%B0%D0%B4-%D1%81%D1%96%D0%BB,-%D1%81%D0%B5%D0%BB%D0%B8%D1%89,-%D0%BC%D1%96%D1%81%D1%82-%D0%BE%D0%B1%D0%BB%D0%B0%D1%81%D1%82%D1%96,-%D1%83-%D0%BD%D0%BE%D0%B2%D1%96%D0%B9-%D1%80%D0%B5%D0%B4%D0%B0%D0%BA%D1%86%D1%96%D1%97.html</t>
  </si>
  <si>
    <t>Q38</t>
  </si>
  <si>
    <t>Are the procedure and conditions of the territorial community’s property rental published on the Regional Council website?</t>
  </si>
  <si>
    <t>http://volynrada.gov.ua/communal/polozhennya-pro-orendu-nerukhomogo-maina-spilnoyi-vlasnosti-teritorialnikh-gromad-sil-selis</t>
  </si>
  <si>
    <t>http://te-rada.org/list/?t=31&amp;s=rada</t>
  </si>
  <si>
    <t>Q39</t>
  </si>
  <si>
    <t xml:space="preserve">Is the procedure of competition for the right to purchase/rent the territorial community’s property published on the Regional Council website?   </t>
  </si>
  <si>
    <t>Q40</t>
  </si>
  <si>
    <t xml:space="preserve">Is the information on the planned competitive procedures for the sale/rental of the territorial community’s property published on the Regional Council website? </t>
  </si>
  <si>
    <t>http://te-rada.org/list/?t=29&amp;s=rada</t>
  </si>
  <si>
    <t>Q41</t>
  </si>
  <si>
    <t xml:space="preserve">Is the information on results of the competitive procedures of the sale/rental of the communal property objects published on the Regional Council website? </t>
  </si>
  <si>
    <t>Q42</t>
  </si>
  <si>
    <t xml:space="preserve">Is the analysis of expediency of the sale/rental of property, including available financial maintenance expenses and the projected amount of revenues to the regional budget published before every sale/rental on the Regional Council website? </t>
  </si>
  <si>
    <t>Q43</t>
  </si>
  <si>
    <t>Are the results of competitions for the sale/rental of property published on the Regional Council website on a regular basis?</t>
  </si>
  <si>
    <t>Q44</t>
  </si>
  <si>
    <t>Is the information regarding every sold/rented object with indication of the amount of revenues to the regional budget and a person who has won the competition published on the Regional Council website?</t>
  </si>
  <si>
    <t>http://oblrada.rv.ua/komunalna_vlasnist/orenda_majna/</t>
  </si>
  <si>
    <t>Q45</t>
  </si>
  <si>
    <t>Is the current budget with all the amendments published on the Regional Council website?</t>
  </si>
  <si>
    <t>Q46</t>
  </si>
  <si>
    <t>Are the budgets for 2014, 2015, 2016 published on the Regional Council website?</t>
  </si>
  <si>
    <t>http://www.ts.lica.com.ua/?p=3&amp;u=1&amp;base=77</t>
  </si>
  <si>
    <t>Q47</t>
  </si>
  <si>
    <t xml:space="preserve">Does the Regional Council publish on its website the reports on the implementation of the budget for informing the population no less than 2 times a year? </t>
  </si>
  <si>
    <t>Q48</t>
  </si>
  <si>
    <t>Does the Regional Council publish on its website draft budgets for the following year no later than 20 working days prior to consideration for the approval?</t>
  </si>
  <si>
    <t>http://te-rada.org/?id=84</t>
  </si>
  <si>
    <t>Q49</t>
  </si>
  <si>
    <t xml:space="preserve">Does the Regional Council publish on its website the procedure and the schedule of consultations with citizens and businesses on content of the draft budget for the following year? </t>
  </si>
  <si>
    <t>Q50</t>
  </si>
  <si>
    <t xml:space="preserve">Does the Regional Council publish on its website the report on the results of public consultations on the budget for the following year? </t>
  </si>
  <si>
    <t>Q51</t>
  </si>
  <si>
    <t xml:space="preserve">Does the mechanism for citizen’s involvement in the budget process provided in the Regional Council (budget participation)? </t>
  </si>
  <si>
    <t>Q52</t>
  </si>
  <si>
    <t>Does the Regional Council publish on its website contacts and operating mode  of agencies, organizations and enterprises of social protection, which are jointly owned by territorial communities of villages, towns and cities in the region and their contact information?</t>
  </si>
  <si>
    <t>Q53</t>
  </si>
  <si>
    <t xml:space="preserve">Does the Regional Council publish on its website the information on the existing social protection programs? </t>
  </si>
  <si>
    <t>http://volynrada.gov.ua/programs</t>
  </si>
  <si>
    <t>Q54</t>
  </si>
  <si>
    <t xml:space="preserve">Does the Regional Council website contain a separate section for publishing information on the employment with the Regional Council and/or with agencies, institutions, enterprises joint property of territorial communities of villages, towns and cities in the region?   </t>
  </si>
  <si>
    <t>http://www.vinrada.gov.ua/vakantni-posadi.htm;http://www.vinrada.gov.ua/ogoloshennya-28.htm</t>
  </si>
  <si>
    <t>http://oblrada.rv.ua/sklad_struktura/vikonavchiy_aparat/vakansii/</t>
  </si>
  <si>
    <t>https://sorada.gov.ua/pro-oblasnu-radu/vykonavchyj-aparat/konkurs-na-zamishchennja-vakantnyh-posad.html</t>
  </si>
  <si>
    <t>http://www.oblrada.kharkov.ua/ua/board-structure/executive-body/vacancies/2015-03-01-11-09-14</t>
  </si>
  <si>
    <t>Q55</t>
  </si>
  <si>
    <t xml:space="preserve">Did the Regional Council publish the procedure for the competition aimed at filling the vacant posts in the Regional Council?  </t>
  </si>
  <si>
    <t>http://www.vinrada.gov.ua/poryadok-provedennya-konkursu.htm</t>
  </si>
  <si>
    <t>http://volynrada.gov.ua/order/pro-zatverdzhennya-poryadku-provedennya-ispitu-kandidativ-na-zamishchennya-vakantnikh-posad-po</t>
  </si>
  <si>
    <t>https://sorada.gov.ua/pro-oblasnu-radu/vykonavchyj-aparat/vacancy-rules.html</t>
  </si>
  <si>
    <t>Q56</t>
  </si>
  <si>
    <t xml:space="preserve">Does the Regional Council publish on its website all announcements of competition aimed at filling the vacant post 1 month prior to the selection? </t>
  </si>
  <si>
    <t>http://www.vinrada.gov.ua/ogoloshennya-pro-konkurs.htm</t>
  </si>
  <si>
    <t>Q57</t>
  </si>
  <si>
    <t xml:space="preserve">Does the Regional Council publish on its website the results of the selection process, including the final evaluation and the final ranking of candidates? </t>
  </si>
  <si>
    <t>Q58</t>
  </si>
  <si>
    <t>Does the Regional Council publish on its website the results of the selection process, including the final evaluation and the final ranking of candidates at least for the last 2 years?</t>
  </si>
  <si>
    <t>Q59</t>
  </si>
  <si>
    <t xml:space="preserve">Did the Regional Council publish on its website rules of conduct for the elected officials and employees of the Regional Council (Code of Ethics)?  </t>
  </si>
  <si>
    <t>https://sorada.gov.ua/pro-oblasnu-radu/vykonavchyj-aparat/pravyla-etychnoji-povedinky-posadovyh-osib-mistsevogo-samovrjaduvannja.html</t>
  </si>
  <si>
    <t>Q60</t>
  </si>
  <si>
    <t xml:space="preserve">Does the Regional Council website contain the declarations of property, income, expenses and financial obligations of the head of the Regional Council and regional council members in 2016? </t>
  </si>
  <si>
    <t>http://www.oblrada.lviv.ua/%D0%BA%D0%B5%D1%80%D1%96%D0%B2%D0%BD%D0%B8%D1%86%D1%82%D0%B2%D0%BE_%D0%BB%D1%8C%D0%B2%D1%96%D0%B2%D1%81%D1%8C%D0%BA%D0%BE%D1%97_%D0%BE%D0%B1%D0%BB%D0%B0%D1%81%D0%BD%D0%BE%D1%97_%D1%80%D0%B0%D0%B4%D0%B8_400cms.htm</t>
  </si>
  <si>
    <t>Q61</t>
  </si>
  <si>
    <t xml:space="preserve">Did the Regional Council publish on its website the procedure for monitoring and resolving conflicts of interest? </t>
  </si>
  <si>
    <t>http://oblrada.rv.ua/documents/pravova_baza.php</t>
  </si>
  <si>
    <t>https://sorada.gov.ua/pro-oblasnu-radu/zapobigannja-projavam-koruptsiji.html</t>
  </si>
  <si>
    <t>Q62</t>
  </si>
  <si>
    <t xml:space="preserve">Does the Regional Council website contain the hotline telephone number of the relevant law enforcement bodies for the reporting about the facts of corruption committed by the Regional Council employees, Regional Council members and the head of the Regional Council?  </t>
  </si>
  <si>
    <t>Q63</t>
  </si>
  <si>
    <t xml:space="preserve">Did the Regional Council establish a special regime of reporting on acts of misconduct (create special channels of information for the whistleblowers; introduce protection measures for the whistleblowers)? </t>
  </si>
  <si>
    <t>Q64</t>
  </si>
  <si>
    <t xml:space="preserve">Does the Regional Council website contain a separate section for the public, where one may leave messages (complaints) about violations of the code of ethics, illegal practices of the Regional Council employees, conflicts of interests?  </t>
  </si>
  <si>
    <t>Q65</t>
  </si>
  <si>
    <t>Does the Regional Council publish and disseminate the newspaper  with the relevant information about the activities of Regional Council and announcements of the events?</t>
  </si>
  <si>
    <t>http://zhytomyrschyna.zt.ua/</t>
  </si>
  <si>
    <t>http://poltava.to/</t>
  </si>
  <si>
    <t>https://sorada.gov.ua/visnyk-oblasnoji-rady.html</t>
  </si>
  <si>
    <t>Q66</t>
  </si>
  <si>
    <t>Is there a page of the Regional Council on Facebook?</t>
  </si>
  <si>
    <t>https://www.facebook.com/zt.gov.ua/?fref=ts</t>
  </si>
  <si>
    <t>https://www.facebook.com/zakrada.gov.ua/?fref=ts</t>
  </si>
  <si>
    <t>https://www.facebook.com/pages/%D0%9B%D1%8C%D0%B2%D1%96%D0%B2%D1%81%D1%8C%D0%BA%D0%B0-%D0%9E%D0%B1%D0%BB%D0%B0%D1%81%D0%BD%D0%B0-%D0%A0%D0%B0%D0%B4%D0%B0/230908750420034?fref=ts</t>
  </si>
  <si>
    <t>https://www.facebook.com/groups/moskalev2007/?fref=ts</t>
  </si>
  <si>
    <t>https://www.facebook.com/pages/%D0%9E%D0%B4%D0%B5%D1%81%D1%81%D0%BA%D0%B8%D0%B9-%D0%9E%D0%B1%D0%BB%D0%B0%D1%81%D1%82%D0%BD%D0%BE%D0%B9-%D0%A1%D0%BE%D0%B2%D0%B5%D1%82/505134452914583?fref=ts</t>
  </si>
  <si>
    <t>https://www.facebook.com/poltava.council/?ref=ts&amp;fref=ts</t>
  </si>
  <si>
    <t>https://www.facebook.com/rivneregionrada/?fref=ts</t>
  </si>
  <si>
    <t>https://www.facebook.com/sorada.gov.ua</t>
  </si>
  <si>
    <t>https://www.facebook.com/ternopiloblrada/?fref=ts</t>
  </si>
  <si>
    <t>https://www.facebook.com/pages/%D0%A7%D0%B5%D1%80%D0%BD%D1%96%D0%B2%D0%B5%D1%86%D1%8C%D0%BA%D0%B0-%D0%9E%D0%B1%D0%BB%D0%B0%D1%81%D0%BD%D0%B0-%D1%80%D0%B0%D0%B4%D0%B0/1858913910986785</t>
  </si>
  <si>
    <t>Q67</t>
  </si>
  <si>
    <t xml:space="preserve">Is the information updated operatively on the Facebook page? </t>
  </si>
  <si>
    <t>Вінницька область</t>
  </si>
  <si>
    <t>Вінницька область_comment</t>
  </si>
  <si>
    <t>Волинська область</t>
  </si>
  <si>
    <t>Волинська область_comment</t>
  </si>
  <si>
    <t>Дніпропетровська область</t>
  </si>
  <si>
    <t>Дніпропетровська область_comment</t>
  </si>
  <si>
    <t>Житомирська область</t>
  </si>
  <si>
    <t>Житомирська область_comment</t>
  </si>
  <si>
    <t>Закарпатська область</t>
  </si>
  <si>
    <t>Закарпатська область_comment</t>
  </si>
  <si>
    <t>Запорізька область</t>
  </si>
  <si>
    <t>Запорізька область_comment</t>
  </si>
  <si>
    <t>Івано-Франківська область</t>
  </si>
  <si>
    <t>Івано-Франківська область_comment</t>
  </si>
  <si>
    <t>Київська область</t>
  </si>
  <si>
    <t>Київська область_comment</t>
  </si>
  <si>
    <t>Кіровоградська область</t>
  </si>
  <si>
    <t>Кіровоградська область_comment</t>
  </si>
  <si>
    <t>Львівська область</t>
  </si>
  <si>
    <t>Львівська область_comment</t>
  </si>
  <si>
    <t>Миколаївська область</t>
  </si>
  <si>
    <t>Миколаївська область_comment</t>
  </si>
  <si>
    <t>Одеська область</t>
  </si>
  <si>
    <t>Одеська область_comment</t>
  </si>
  <si>
    <t>Полтавська область</t>
  </si>
  <si>
    <t>Полтавська область_comment</t>
  </si>
  <si>
    <t>Рівненська область</t>
  </si>
  <si>
    <t>Рівненська область_comment</t>
  </si>
  <si>
    <t>Сумська область</t>
  </si>
  <si>
    <t>Сумська область_comment</t>
  </si>
  <si>
    <t>Тернопільська область</t>
  </si>
  <si>
    <t>Тернопільська область_comment</t>
  </si>
  <si>
    <t>Харківська область</t>
  </si>
  <si>
    <t>Харківська область_comment</t>
  </si>
  <si>
    <t>Херсонська область</t>
  </si>
  <si>
    <t>Херсонська область_comment</t>
  </si>
  <si>
    <t>Хмельницька область</t>
  </si>
  <si>
    <t>Хмельницька область_comment</t>
  </si>
  <si>
    <t>Черкаська область</t>
  </si>
  <si>
    <t>Черкаська область_comment</t>
  </si>
  <si>
    <t>Чернівецька область</t>
  </si>
  <si>
    <t>Чернівецька область_comment</t>
  </si>
  <si>
    <t>Чернігівська область</t>
  </si>
  <si>
    <t>Чернігівська область_comment</t>
  </si>
  <si>
    <t>Чи створено на веб-сайті обласної ради онлайн платформу для комунікації між громадянином та обласною радою, подання скарг, пропозицій та звернень, запитів на інформацію?</t>
  </si>
  <si>
    <t>ні</t>
  </si>
  <si>
    <t>так</t>
  </si>
  <si>
    <t>Чи публікується у вільному доступі відповідь на звернення громадян, пропозиції, скарги в публічному доступі на відповідній онлайн платформі?</t>
  </si>
  <si>
    <t xml:space="preserve">Чи надано можливість відстежувати стан розгляду звернень, скарг, пропозицій на відповідній онлайн платформі? </t>
  </si>
  <si>
    <t>Чи забезпечено надання відповіді на запити на інформацію у встановлені законом терміни (офіційний запит МЦПД)?</t>
  </si>
  <si>
    <t>Чи забезпечено надання повної інформації у відповіді на запит на інформацію (офіційний запит МЦПД)?</t>
  </si>
  <si>
    <t>Чи забезпечено надання відповіді на запити на інформацію у встановлені законом терміни (запит таємного клієнта)?</t>
  </si>
  <si>
    <t>Чи забезпечено надання повної інформації у відповіді на запит на інформацію (запит таємного клієнта)?</t>
  </si>
  <si>
    <t>Чи опубліковано на веб-сайті обласної ради інформацію про голову обласної ради, депутатів обласної ради (резюме чи біографічні дані та контактні дані, час та місце проведення прийому громадян)?</t>
  </si>
  <si>
    <t>http://volynrada.gov.ua/leadership; http://volynrada.gov.ua/deputies_council</t>
  </si>
  <si>
    <t>Чи опубліковано на веб-сайті обласної ради інформацію про перелік, поіменний склад та контактні дані постійних комісій ради?</t>
  </si>
  <si>
    <t>Чи опубліковано на веб-сайті обласної ради інформацію про поіменний склад та контактні дані виконавчого апарату обласної ради?</t>
  </si>
  <si>
    <t>Чи публікується на веб-сайті обласної ради повідомлення про майбутні сесії обласної ради принаймні за 10 днів до початку сесії в зручному для користувача доступі (наприклад в окремому розділі)?</t>
  </si>
  <si>
    <t>Чи публікуються на веб-сайті обласної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</si>
  <si>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Чи публікує обласна рада на своєму сайті матеріали засідань обласної ради: протоколи засідань, результати поіменного голосування?</t>
  </si>
  <si>
    <t>Чи публікує обласна рада на своєму сайті аудіо/відеозапис засідань обласної ради?</t>
  </si>
  <si>
    <t>частково</t>
  </si>
  <si>
    <t>Чи публікує обласна рада на своєму сайті матеріали засідань постійних комісій обласної ради (в тому числі  аудіо/відеозапис засідання, протоколи засідань, результати поіменного голосування)?</t>
  </si>
  <si>
    <t>Чи публікується на веб-сайті обласної ради рішення ради?</t>
  </si>
  <si>
    <t>http://www.oblrada.lviv.ua/%D1%80%D1%96%D1%88%D0%B5%D0%BD%D0%BD%D1%8F_vii_%D1%81%D0%BA%D0%BB%D0%B8%D0%BA%D0%B0%D0%BD%D0%BD%D1%8F_428categ.html</t>
  </si>
  <si>
    <t>Чи публікується на веб-сайті звіти голови обласної ради про його роботу (не рідше 1 разу на рік)?</t>
  </si>
  <si>
    <t>Чи опубліковуються періодично (не рідше 1 разу на рік) на веб-сайті обласної ради звіти про виконання запитів на публічну інформацію?</t>
  </si>
  <si>
    <t>Чи опубліковано на веб-сайті обласної ради інформацію про затвердженні програми соціально-економічного та культурного розвитку, цільові програми, включаючи звіти про їх виконання?</t>
  </si>
  <si>
    <t>http://www.vinrada.gov.ua/perelik_dovgostrokovih_program.htm http://www.vinrada.gov.ua/zvit_pro_vikonannya_zahodiv_oblasnih_program.htm</t>
  </si>
  <si>
    <t>Чи опубліковано на сайті обласної ради основну інформацію про область (адміністративно-територіальний устрій, культуру, природу і т.д.)?</t>
  </si>
  <si>
    <t>Чи опубліковано на веб-сайті обласної ради в зручному для користувача вигляді порядок доступу громадян до засідань обласної ради (наприклад в окремому розділі)?</t>
  </si>
  <si>
    <t>Чи створено на веб-сайті обласної ради інструмент, який дозволяє громадськості подавати, підписувати і відстежувати електронні петиції до обласної ради?</t>
  </si>
  <si>
    <t>http://petition.te-rada.org/petition</t>
  </si>
  <si>
    <t>Чи опубліковано на веб-сайті умови отримання грантів та фінансування соціальних проектів/конкурсів з обласного бюджету жителями області?</t>
  </si>
  <si>
    <t>Чи опубліковано на веб-сайті інформацію про надані гранти та профінансовані соціальні проекти/конкурси з обласного бюджету?</t>
  </si>
  <si>
    <t>Чи опубліковано на веб-сайті обласної ради інформацію про завершені та триваючі проекти з іноземним фінансуванням, що реалізуються в області (грантових проектів, проектів міжнародної технічної допомоги), включаючи звіти про їх реалізацію?</t>
  </si>
  <si>
    <t>Чи опубліковано на веб-сайті обласної ради інформацію про відкриті освітні та культурні конкурси для участі молоді та громадян?</t>
  </si>
  <si>
    <t>Чи створено на веб-сайті окремий розділ англійською мовою для отримання іноземцями поштових контактних даних (електронної пошти), телефонів керівників підрозділів та міського голови?</t>
  </si>
  <si>
    <t>Чи опубліковано на веб-сайті обласної ради плани державних закупівель на поточний період?</t>
  </si>
  <si>
    <t>Чи опубліковано на веб-сайті обласної ради плани державних закупівель за 2014,2015,2016 рік?</t>
  </si>
  <si>
    <t>Чи створено розділ на веб-сайті обласної ради для розміщення інформації про закупівлі обласної ради, в тому числі повідомлень про заплановані закупівлі обласної ради?</t>
  </si>
  <si>
    <t>Чи опубліковано у відповідному розділі інформацію про завершені закупівлі обласної ради (із зазначенням типу закупівлі, дати, ціни, кандидатів, їх пропозиції, протоколів засідань Комісії)?</t>
  </si>
  <si>
    <t>Чи опубліковуються на веб-сайті обласної ради на постійній основі всі договори закупівель, в тому числі всі зміни до них (із зазначенням гіперпосилань між договорами, рахунками і змінами до договорів для легкого доступу до всіх документів, що відносяться до відповідного договору)?</t>
  </si>
  <si>
    <t>Чи відображено в режимі реального часу на веб-сайті обласної ради інформацію про закупівлі, які здійснюються через електронну систему закупівель з наданням відповідних гіперпосилань на актуальні пропозиції?</t>
  </si>
  <si>
    <t>Чи публікується на веб-сайті обласної ради перелік установ, закладів, підприємств спільної власності територіальних громад сіл, селищ, міст області?</t>
  </si>
  <si>
    <t>Чи публікується на веб-сайті обласної ради перелік об’єктів нерухомого майна спільної власності територіальних громад сіл, селищ, міст області?</t>
  </si>
  <si>
    <t>Чи опубліковано на веб-сайті обласної ради порядок та умови приватизації об’єктів права комунальної власності?</t>
  </si>
  <si>
    <t>Чи опубліковано на веб-сайті обласної ради порядок та умови відчуження об’єктів права комунальної власності?</t>
  </si>
  <si>
    <t>Чи опубліковано на веб-сайті обласної ради порядок та умови здачі в оренду об’єктів права комунальної власності?</t>
  </si>
  <si>
    <t>Чи опубліковано на веб-сайті обласної ради порядок проведення конкурсу на право купівлі/оренди об’єктів права комунальної власності?</t>
  </si>
  <si>
    <t>Чи опубліковано на сайті інформацію щодо запланованих конкурсних процедур продажу/здачі в оренду об’єктів права комунальної власності?</t>
  </si>
  <si>
    <t>Чи опубліковано на сайті інформацію про результати конкурсних процедур продажу об’єктів права комунальної власності або їх оренди?</t>
  </si>
  <si>
    <t xml:space="preserve">Чи опубліковано на сайті аналіз доцільності продажу/здачі в оренду об’єктів права комунальної власності, включаючи наявні фінансові витрати на утримання та прогнозований розмір надходжень до обласного бюджету, перед будь-яким продажем/орендою? </t>
  </si>
  <si>
    <t>Чи публікуються на постійній основі результати конкурсів щодо продажу/здачі в оренду об’єктів права комунальної власності на офіційному сайті обласної ради?</t>
  </si>
  <si>
    <t>Чи публікується на сайті інформація щодо кожного проданого/зданого в оренду об’єкту із зазначенням розміру надходжень до обласного бюджету та особи, яка виграла конкурс?</t>
  </si>
  <si>
    <t>Чи опублікований на веб-сайті обласної ради поточний бюджет зі всіма змінами?</t>
  </si>
  <si>
    <t>Чи опубліковані на веб-сайті обласної ради бюджети за 2014, 2015, 2016 роки?</t>
  </si>
  <si>
    <t>Чи публікує обласна рада на своєму веб-сайті звіт про виконання бюджету для інформування населення не менш, як 2 рази на рік?</t>
  </si>
  <si>
    <t>Чи публікує обласна рада на своєму веб-сайті проект бюджету на наступний рік не пізніше як за 20 робочих днів до дати його розгляду?</t>
  </si>
  <si>
    <t>Чи опубліковано на веб-сайті обласної ради порядок та графік проведення консультацій із громадянами та бізнесом щодо змісту проекту бюджету на наступний рік?</t>
  </si>
  <si>
    <t>Чи публікує обласна рада на своєму веб-сайті результати консультацій із громадськістю щодо бюджету на наступний рік?</t>
  </si>
  <si>
    <t>Чи впроваджено механізм залучення громадян до співпраці в бюджетному процесі обласної ради (бюджет участі)?</t>
  </si>
  <si>
    <t>Чи опубліковані на веб-сайті обласної ради контактні дані і режим роботи установ, організацій, підприємств соціального захисту, що перебувають у спільній власності територіальних громад сіл, селищ, міст області та їх контактні дані?</t>
  </si>
  <si>
    <t>Чи опубліковано на веб-сайті обласної ради інформацію про діючі програми соціального захисту?</t>
  </si>
  <si>
    <t>Чи створено окремий розділ на веб-сайті обласної ради з публікацією інформації про працевлаштування в обласній раді та/або установах, закладах, підприємствах спільної власності територіальних громад сіл, селищ, міст області?</t>
  </si>
  <si>
    <t>Чи обласна рада опублікувала на своєму веб-сайті процедуру конкурсного відбору на заміщення вакантної посади?</t>
  </si>
  <si>
    <t>Чи обласна рада публікує на своєму веб-сайті оголошення про проведення конкурсу на заміщення вакантної посади на веб-сайті обласної ради за 1 місяць до початку відбору?</t>
  </si>
  <si>
    <t>Чи обласна рада публікує на своєму веб-сайті результати процесу відбору, в тому числі підсумкової оцінки і остаточного рейтингу претендентів?</t>
  </si>
  <si>
    <t>Чи опубліковано на веб-сайті обласної ради результати процесу відбору, в тому числі підсумкової оцінки і остаточного рейтингу претендентів принаймні за останні 2 роки?</t>
  </si>
  <si>
    <t>Чи опубліковано на веб-сайті обласної ради правила поведінки для виборних посадових осіб, а також найманих працівників обласної ради (кодекс етики)?</t>
  </si>
  <si>
    <t>Чи опубліковано на веб-сайті обласної ради декларації про майно, доходи, витрати і зобов’язання фінансового характеру голови обласної ради, депутатів обласної ради за 2016 рік?</t>
  </si>
  <si>
    <t>Чи опубліковано на веб-сайті обласної ради порядок здійснення моніторингу та вирішення конфлікту інтересів?</t>
  </si>
  <si>
    <t>Чи опубліковано на веб-сайті обласної ради телефон гарячої лінії відповідних правоохоронних органів для повідомлення про наявні факти вчинення корупційних діянь працівниками обласної ради, депутатів обласної ради та голови обласної ради?</t>
  </si>
  <si>
    <t>Чи встановлено обласною радою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t>
  </si>
  <si>
    <t>Чи на веб-сайті обласної ради створено окремий розділ для громадськості, в якому можна залишити повідомлення (скарги) про порушення кодексу етики, незаконні практики працівників обласної ради, конфлікту інтересів?</t>
  </si>
  <si>
    <t>Чи видається та публікується на веб-сайті обласної ради газета з актуальною інформацією про діяльність обласної ради та анонсами подій?</t>
  </si>
  <si>
    <t>Чи існує сторінка обласної ради у соціальній мережі Facebook?</t>
  </si>
  <si>
    <t>Чи оперативно оновлюється інформація на сторінці y Facebook?</t>
  </si>
  <si>
    <t>ID</t>
  </si>
  <si>
    <t>question_eng</t>
  </si>
  <si>
    <t>question_ukr</t>
  </si>
  <si>
    <t>category</t>
  </si>
  <si>
    <t>max points</t>
  </si>
  <si>
    <t>ans1</t>
  </si>
  <si>
    <t>ans1en</t>
  </si>
  <si>
    <t>ans2</t>
  </si>
  <si>
    <t>ans2en</t>
  </si>
  <si>
    <t>ans3</t>
  </si>
  <si>
    <t>ans3en</t>
  </si>
  <si>
    <t>ans4</t>
  </si>
  <si>
    <t>ans4en</t>
  </si>
  <si>
    <t>pts1</t>
  </si>
  <si>
    <t>pts2</t>
  </si>
  <si>
    <t>pts3</t>
  </si>
  <si>
    <t>pts4</t>
  </si>
  <si>
    <t>1. Access to Information Policy</t>
  </si>
  <si>
    <t>N/A</t>
  </si>
  <si>
    <t>Is the information on the list and contact details of the Regional Council standing committees, as well as names of Council standing committees’ members published on the Regional Council website?</t>
  </si>
  <si>
    <t>8. Public Participation</t>
  </si>
  <si>
    <t>3. Public Procurement</t>
  </si>
  <si>
    <t>4. Property management</t>
  </si>
  <si>
    <t xml:space="preserve">Is the analysis of expediency of the sale/rental of property, including available financial maintenance expenses and the projected amount of revenues to the region budget published before every sale/rental on the Regional Council website? </t>
  </si>
  <si>
    <t>2. Budgeting</t>
  </si>
  <si>
    <t>Does the mechanism for citizen’s involvement in the budget process provided in the Regional Council (budget participation)?</t>
  </si>
  <si>
    <t>Does the Regional Council publish on its website contacts and operating mode of agencies, organizations and enterprises of social protection, which are jointly owned by territorial communities of villages, towns and cities in the region and their contact information?</t>
  </si>
  <si>
    <t>5. Social Services</t>
  </si>
  <si>
    <t>6. Human Resources</t>
  </si>
  <si>
    <t xml:space="preserve">Does the Regional Council publish on its website the results of the selection process, including the final evaluation and the final ranking of candidates for the last 2 years? </t>
  </si>
  <si>
    <t>7. Professional Ethics and Conflict of Interests</t>
  </si>
  <si>
    <t>9. Media</t>
  </si>
  <si>
    <t>Total</t>
  </si>
  <si>
    <t>TOTAL POINTS</t>
  </si>
  <si>
    <t>MAX POINTS</t>
  </si>
  <si>
    <t>%</t>
  </si>
  <si>
    <t>RANK</t>
  </si>
  <si>
    <t>Oblast</t>
  </si>
  <si>
    <t>part of Ukraine</t>
  </si>
  <si>
    <t>central</t>
  </si>
  <si>
    <t>western</t>
  </si>
  <si>
    <t>northern</t>
  </si>
  <si>
    <t>southern</t>
  </si>
  <si>
    <t>eastern</t>
  </si>
  <si>
    <t>population</t>
  </si>
  <si>
    <t>UKR</t>
  </si>
  <si>
    <t>Categories_en</t>
  </si>
  <si>
    <t>Recommendations_en</t>
  </si>
  <si>
    <t>Recommendations_ukr</t>
  </si>
  <si>
    <t>Questions_en</t>
  </si>
  <si>
    <t>Questions_ukr</t>
  </si>
  <si>
    <t>Questions included to the questionnaire</t>
  </si>
  <si>
    <t xml:space="preserve"> Secret shopper’s request_questions</t>
  </si>
  <si>
    <t>Create on the Regional Council website an online platform for communication between citizens and the Regional Council, filing complaints, suggestions and appeals, as well as requests for information.</t>
  </si>
  <si>
    <t>Створити на веб-сайті обласної ради онлайн платформу для комунікації між громадянином та обласною радою, подання скарг, пропозицій та звернень, запитів на інформацію.</t>
  </si>
  <si>
    <t>1. Is the information on convening the session published on the Regional Council website no later than 10 days prior to the session in user-friendly access (e.g. in a separate section)?</t>
  </si>
  <si>
    <t>Respond to citizens' appeals, suggestions, and complaints on the respective online platform within ten working days.</t>
  </si>
  <si>
    <t>Надавати відповідь протягом десяти робочих днів на звернення громадян, пропозиції, скарги в публічному доступі на відповідній онлайн платформі протягом десяти робочих днів.</t>
  </si>
  <si>
    <t>2. Are the preparatory materials to all sessions (including agenda, draft documents for approval) published on the Regional Council website at least two days before the meeting?</t>
  </si>
  <si>
    <t>2. Please provide the scanned copy of the document approving the  Schedule.</t>
  </si>
  <si>
    <t>Provide the possibility to track the progress of appeals, complaints, and suggestions on the respective online platform.</t>
  </si>
  <si>
    <t>Надавати можливість відстежувати стан розгляду звернень, скарг, пропозицій на відповідній онлайн платформі.</t>
  </si>
  <si>
    <t>3. Does the Regional Council publish on its website draft budgets for the following year no later than 20 working days prior to consideration for the approval?</t>
  </si>
  <si>
    <t>3. Please provide the procedure for public access to the Regional Council sessions.</t>
  </si>
  <si>
    <t>Respond to requests for information within the statutory deadlines (within five days from the date of receipt of request) and provide the requested information in full.</t>
  </si>
  <si>
    <t>Надавати відповідь на запити на публічну інформацію у встановлені законом терміни (не пізніше п'яти робочих днів з дня отримання запиту) і надавати повну інформацію за запитом.</t>
  </si>
  <si>
    <t>4. Does the Regional Council publish on its website the procedure and the schedule of consultations with citizens and businesses on content of the draft budget for the following year?</t>
  </si>
  <si>
    <t>Publish on the Region Council website the information about the head of the Regional Council, Regional Council deputies, including resume or biographical information, contact information, time and place of reception of citizens.</t>
  </si>
  <si>
    <t>Публікувати на веб-сайті обласної ради інформацію про голову обласної ради, депутатів обласної ради, зокрема: резюме чи біографічні дані та контактні дані, час та місце проведення прийому громадян.</t>
  </si>
  <si>
    <t>5. Does the Regional Council publish on its website the report on the results of public consultations on the budget for the following year?</t>
  </si>
  <si>
    <t>Publish on the Regional Council website the information on the list and contact details of the Regional Council standing committees and names of its members.</t>
  </si>
  <si>
    <t>Публікувати на веб-сайті обласної ради інформацію про перелік, поіменний склад та контактні дані постійних комісій ради.</t>
  </si>
  <si>
    <t>6. Does the mechanism for citizen’s involvement in the budget process provided in the Regional Council (budget participation)?</t>
  </si>
  <si>
    <t>Publish on the Regional Council website the information on the contact details of the Regional Council executive body and names of its members.</t>
  </si>
  <si>
    <t>Публікувати на веб-сайті обласної ради інформацію про поіменний склад та контактні дані виконавчого апарату ради.</t>
  </si>
  <si>
    <t>7. Are all the contracts and the amendments thereto published on the Regional Council website on a regular basis (providing hyperlinks between contracts, invoices and amendments to contracts for easy access to all the documents relating to the respective contract)?</t>
  </si>
  <si>
    <t>Publish on the Regional Council website in the separate section the information on convening the session no later than 10 days prior to the session.</t>
  </si>
  <si>
    <t>Публікувати в окремому розділі на веб-сайті обласної ради повідомлення про майбутні сесії обласної ради принаймні за 10 днів до початку сесії.</t>
  </si>
  <si>
    <t xml:space="preserve">8. Is there a possibility to track on the Regional Council website in a real-time mode the information on procurements carried out through the e-procurement system with the respective hyperlinks to the current offers?  </t>
  </si>
  <si>
    <t>Publish on the Regional Council website the preparatory materials to all meetings (including agenda, draft documents for approval), at least two days before the meeting.</t>
  </si>
  <si>
    <t>Публікувати на веб-сайті обласної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</si>
  <si>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 xml:space="preserve">9. Is the information on results of the competitive procedures of the sale/rental of the communal property objects published on the Regional Council website? </t>
  </si>
  <si>
    <t>Publish on the Regional Council website the Regional Council meetings materials (including transcripts, audio/video recording of the meetings, minutes of the sessions, and the results of roll-call votes).</t>
  </si>
  <si>
    <t>Публікувати на веб-сайті обласної ради матеріали засідань обласної ради (в тому числі  аудіо/відеозапис засідання, протоколи засідань, результати поіменного голосування).</t>
  </si>
  <si>
    <t>10. Is the analysis of expediency of the sale/rental of property, including available financial maintenance expenses and the projected amount of revenues to the region budget published before every sale/rental on the Regional Council website?</t>
  </si>
  <si>
    <t xml:space="preserve">Publish on the Regional Council website the Regional Council standing committees’ meetings materials (including transcripts, audio/video recording of the meetings, minutes of the meetings, and the results of roll-call votes). </t>
  </si>
  <si>
    <t>Публікувати на веб-сайті обласної ради матеріали засідань постійних комісій обласної ради (в тому числі аудіо/відеозапис засідання, протоколи засідань, результати поіменного голосування).</t>
  </si>
  <si>
    <t xml:space="preserve">11. Did the Regional Council publish the procedure for the competition aimed at filling the vacant posts in the Regional Council?  </t>
  </si>
  <si>
    <t>Publish on the Regional Council website the Regional Council decisions and regular reports on the work of the head of the Regional Council (at least annually).</t>
  </si>
  <si>
    <t>Оприлюднювати на веб-сайті обласної ради рішення ради та звіти голови обласної ради про його роботу (не рідше 1 разу на рік).</t>
  </si>
  <si>
    <t>12. Does the Regional Council publish on its website all announcements of competition aimed at filling the vacant post 1 month prior to the selection?</t>
  </si>
  <si>
    <t xml:space="preserve">Periodically (at least annually) publish on the Regional Council website the reports on the processing of requests for public information. </t>
  </si>
  <si>
    <t>Періодично (не рідше 1 разу на рік) публікувати на веб-сайті обласної ради звіти про виконання запитів на публічну інформацію.</t>
  </si>
  <si>
    <t xml:space="preserve">13. Did the Regional Council publish on its website rules of conduct for the elected officials and employees of the Regional Council (Code of Ethics)?  </t>
  </si>
  <si>
    <t xml:space="preserve">Publish on the Regional Council website the information on the approved socio-economic and cultural development programs, target programs, as well as reports on their implementation. </t>
  </si>
  <si>
    <t>Публікувати на сайті обласної ради інформацію про затвердженні програми соціально-економічного та культурного розвитку відповідної області, цільові програми, включаючи звіти про їх виконання.</t>
  </si>
  <si>
    <t>14. Did the Regional Council publish on its website the procedure for monitoring and resolving conflicts of interest?</t>
  </si>
  <si>
    <t>Publish on the Regional Council website the basic information about the region (administrative-territorial structure, culture, nature, etc).</t>
  </si>
  <si>
    <t>Публікувати на веб-сайті обласної ради основну інформацію про область (адміністративно-територіальний устрій, культуру, природу і т.д.).</t>
  </si>
  <si>
    <t>15. Did the Regional Council establish a special regime of reporting on acts of misconduct (create special channels of information for the whistleblowers; introduce protection measures for the whistleblowers)?</t>
  </si>
  <si>
    <t>16. Does the Regional Council publish and disseminate the newspaper with the relevant information about the activities of Regional Council and announcements of the events?</t>
  </si>
  <si>
    <t>Чи публікується на веб-сайті обласної ради звіти голови обласної ради про його роботу (не рідше 1 разу на рік)?</t>
  </si>
  <si>
    <t xml:space="preserve">Approve and publish on the Regional Council website the procedure for the public access to the Regional Council meetings. </t>
  </si>
  <si>
    <t>Затвердити та опублікувати на веб-сайті обласної ради порядок доступу громадян до засідань обласної ради.</t>
  </si>
  <si>
    <t xml:space="preserve">Launch on the Regional Council website an instrument allowing the public to submit, track and sign electronic petitions to the Regional Council.  </t>
  </si>
  <si>
    <t>Ввести на веб-сайті обласної ради інструмент, який дозволить громадськості подавати, підписувати і відстежувати електронні петиції до обласної ради.</t>
  </si>
  <si>
    <t xml:space="preserve">Approve and publish on the Regional Council website the conditions for providing grants and funding of business projects from the regional budget to the regional residents. </t>
  </si>
  <si>
    <t>Затвердити та опублікувати на веб-сайті умови отримання грантів та фінансування соціальних проектів/конкурсів з обласного бюджету жителями області.</t>
  </si>
  <si>
    <t xml:space="preserve">Publish on the Regional Council website the information on the given grants and business projects financed from the regional budget. </t>
  </si>
  <si>
    <t>Опубліковувати на веб-сайті інформацію про надані гранти та профінансовані соціальні проекти/конкурси з обласного бюджету.</t>
  </si>
  <si>
    <t xml:space="preserve">Publish on the Regional Council website the information on the completed and ongoing projects with foreign funding, implemented in the region (grant projects, international technical assistance projects), including reports on their implementation. </t>
  </si>
  <si>
    <t>Публікувати на веб-сайті обласної ради інформацію про минулі та триваючі проекти з іноземним фінансуванням, що реалізуються в області (грантових проектів, проектів міжнародної технічної допомоги), включаючи звіти про їх реалізацію.</t>
  </si>
  <si>
    <t xml:space="preserve">Publish on the Regional Council website the information on the open educational and cultural competitions for participation of youth and citizens. </t>
  </si>
  <si>
    <t>Публікувати на веб-сайті обласної ради інформацію про відкриті освітні та культурні конкурси для участі молоді та громадян.</t>
  </si>
  <si>
    <t xml:space="preserve">Create on the Regional Council website a separate section in English, where the foreigners may find postal contact details, phone numbers of the Regional Council management in specific fields and the head of the Regional Council.  </t>
  </si>
  <si>
    <t>Створити на веб-сайті окремий розділ англійською мовою для отримання іноземцями поштових контактних телефонів керівників напрямів та міського голови.</t>
  </si>
  <si>
    <t>Publish on the Regional Council website the Regional Council procurement plan.</t>
  </si>
  <si>
    <t>Публікувати на веб-сайті обласної ради плани державних закупівель.</t>
  </si>
  <si>
    <t xml:space="preserve">Create on the Regional Council website a separate section containing publication of information on the Regional Council procurements, including notifications on the planned Regional Council procurements. </t>
  </si>
  <si>
    <t>Створити розділ на веб-сайті з публікацією інформації про закупівлі обласної ради, в тому числі повідомлень про заплановані закупівлі обласної ради.</t>
  </si>
  <si>
    <t xml:space="preserve">Publish in the respective section the information on the completed Regional Council procurements. The section shall contain all the information on procurements - type of procurement, date, price, candidates, their proposals, minutes of meetings of the Commission. </t>
  </si>
  <si>
    <t>Публікувати у відповідному розділі інформацію про завершені закупівлі обласної ради. Розділ повинен містити всю інформацію про закупівлі - тип закупівлі, дату, ціну, кандидатів, їх пропозиції, протоколи засідань Комісії.</t>
  </si>
  <si>
    <t xml:space="preserve">Publish on the Regional Council website all the contracts, including amendments thereto, on a regular basis. Make hyperlinks between contracts, invoices and amendments to contracts for the easy access to all the documents relating to the respective contract. </t>
  </si>
  <si>
    <t>Публікувати на веб-сайті всі договори, в тому числі всі зміни до них, на постійній основі. Зробити гіперпосилання між договорами, рахунками і змінами до договорів для легкого доступу до всіх документів, що відносяться до відповідного договору.</t>
  </si>
  <si>
    <t xml:space="preserve">Reflect on the Regional Council website in a real-time mode the information on procurements carried out through the e-procurement system providing the respective hyperlinks to the current offers.  </t>
  </si>
  <si>
    <t>Відображати в режимі реального часу на веб-сайті обласної ради інформацію про закупівлі, які здійснюються через електронну систему закупівель з наданням відповідних гіперпосилань на актуальні пропозиції.</t>
  </si>
  <si>
    <t>Publish on the Regional Council website the list of agencies, institutions, enterprises joint property of territorial communities of villages, towns and cities in the region.</t>
  </si>
  <si>
    <t>Публікувати на веб-сайті перелік установ, закладів, підприємств спільної власності територіальних громад сіл, селищ, міст області.</t>
  </si>
  <si>
    <t>Publish on the Regional Council website the list of real property of joint property of territorial communities of villages, towns and cities in the region.</t>
  </si>
  <si>
    <t>Публікувати на веб-сайті перелік об’єктів нерухомого майна спільної власності територіальних громад сіл, селищ, міст області.</t>
  </si>
  <si>
    <t>Approve and publish on the Regional Council website the procedure and conditions of communal property objects’ privatization.</t>
  </si>
  <si>
    <t>Затвердити та опублікувати на веб-сайті обласної ради порядок та умови приватизації об’єктів права комунальної власності.</t>
  </si>
  <si>
    <t xml:space="preserve">Approve and publish on the Regional Council website the procedure and conditions for the deprivation of the right to use communal property objects. </t>
  </si>
  <si>
    <t>Затвердити та опублікувати на веб-сайті обласної ради порядок та умови відчуження об`єктів права комунальної власності.</t>
  </si>
  <si>
    <t xml:space="preserve">Approve and publish on the Regional Council website the procedure and conditions of the territorial community’s property rental. </t>
  </si>
  <si>
    <t>Затвердити та опублікувати на веб-сайті обласної ради порядок та умови здачі в оренду об`єктів права комунальної власності.</t>
  </si>
  <si>
    <t xml:space="preserve">Approve and publish on the Regional Council website the procedure of competition for the right to purchase/rent the territorial community’s property.  </t>
  </si>
  <si>
    <t>Затвердити та опублікувати на веб-сайті обласної ради порядок проведення конкурсу на право купівлі/оренди об`єктів права комунальної власності.</t>
  </si>
  <si>
    <t xml:space="preserve">Publish on the Regional Council website the information on the planned competitive procedures for the sale/rental of the territorial community’s property. </t>
  </si>
  <si>
    <t>Публікувати на сайті інформацію щодо запланованих конкурсних процедур продажу/здачі в оренду об’єктів права комунальної власності.</t>
  </si>
  <si>
    <t xml:space="preserve">Publish on the Regional Council website the information on results of the competitive procedures of the sale/rental of the communal property objects. </t>
  </si>
  <si>
    <t>Публікувати на сайті інформацію про результати конкурсних процедур продажу об’єктів права комунальної власності або їх оренди.</t>
  </si>
  <si>
    <t>Before every sale/rental, publish on the Regional Council website the analysis of expediency of the sale/rental of property, including available financial maintenance expenses and the projected amount of revenues to the regional budget.</t>
  </si>
  <si>
    <t>Публікувати на сайті аналіз доцільності продажу/здачі в оренду об`єктів права комунальної власності, включаючи наявні фінансові витрати на утримання та прогнозований розмір надходжень до обласного бюджету, перед будь-яким продажем/орендою.</t>
  </si>
  <si>
    <t xml:space="preserve">Publish on the Regional Council website the results of competitions for the sale/rental of property on a regular basis. Send results and minutes of the competition to all the participants of the competition. </t>
  </si>
  <si>
    <t>Публікувати результати конкурсів щодо продажу/здачі в оренду об`єктів права комунальної власності на офіційному сайті обласної ради на постійній основі. Надсилати результати, а також протоколи конкурсу всім учасникам конкурсу.</t>
  </si>
  <si>
    <t xml:space="preserve">Publish on the Regional Council website the information regarding every sold/rented object with indication of the amount of revenues to the region budget and a person who has won the competition. </t>
  </si>
  <si>
    <t>Публікувати на сайті інформацію щодо кожного проданого/зданого в оренду об’єкту із зазначенням розміру надходжень до обласного бюджету та особи, яка виграла конкурс.</t>
  </si>
  <si>
    <t>Publish on the Regional Council website the current budget with all the amendments.</t>
  </si>
  <si>
    <t>Публікувати на веб-сайті обласної ради поточний бюджет зі всіма змінами.</t>
  </si>
  <si>
    <t xml:space="preserve">Regularly publish the previous budgets (at least for the last 3 years). </t>
  </si>
  <si>
    <t>Постійно публікувати минулі бюджети (принаймні за 3 останні роки).</t>
  </si>
  <si>
    <t xml:space="preserve">Publish on the Regional Council website the reports on the implementation of the budget for informing the population no less than 2 times a year. </t>
  </si>
  <si>
    <t>Публікувати на веб-сайті обласної ради звіт про виконання бюджету для інформування населення не менш, як 2 рази на рік.</t>
  </si>
  <si>
    <t xml:space="preserve">Publish on the Regional Council website a draft budget for the following year. </t>
  </si>
  <si>
    <t>Публікувати на веб-сайті обласної ради проект бюджету на наступний рік.</t>
  </si>
  <si>
    <t xml:space="preserve">Approve and publish on the Regional Council website the procedure and the schedule of consultations with citizens and businesses on content of the draft budget for the following year. </t>
  </si>
  <si>
    <t>Затвердити та опублікувати на веб-сайті обласної ради порядок та графік проведення консультацій із громадянами та бізнесом щодо змісту проекту бюджету на наступний рік.</t>
  </si>
  <si>
    <t xml:space="preserve">Publish on the Regional Council website the report on the results of public consultations on the budget for the following year. </t>
  </si>
  <si>
    <t>Публікувати звіт про результати консультацій із громадськістю щодо бюджету на наступний рік на веб-сайті обласної ради.</t>
  </si>
  <si>
    <t xml:space="preserve">Provide and publish on the Regional Council website the mechanism for citizen’s involvement in the budget process in the Regional Council (budget participation).  </t>
  </si>
  <si>
    <t>Запровадити та опублікувати на веб-сайті обласної ради механізм залучення громадян до співпраці в бюджетному процесі обласної ради (бюджет участі).</t>
  </si>
  <si>
    <t>Publish on the Regional Council website the list of agencies, organizations and enterprises of social protection, which are jointly owned by territorial communities of villages, towns and cities in the region and their contact information.</t>
  </si>
  <si>
    <t>Публікувати на веб-сайті обласної ради контактні дані і режим роботи установ, організацій, підприємств соціального захисту, що перебувають у спільній власності територіальних громад сіл, селищ, міст області та їх контактні дані.</t>
  </si>
  <si>
    <t xml:space="preserve">Publish on the Regional Council website the information on the existing social protection programs. </t>
  </si>
  <si>
    <t>Опублікувати на веб-сайті обласної ради інформацію про діючі програми соціального захисту.</t>
  </si>
  <si>
    <t xml:space="preserve">Create on the Regional Council website a separate section for publishing information on the employment with the Regional Council and/or with agencies, institutions, enterprises joint property of territorial communities of villages, towns and cities in the region.  </t>
  </si>
  <si>
    <t>Створити розділ на веб-сайті обласної ради з публікацією інформації про працевлаштування в обласній раді та/або установах, закладах, підприємствах спільної власності територіальних громад сіл, селищ, міст області.</t>
  </si>
  <si>
    <t xml:space="preserve">Approve and publish in the respective section of the Regional Council website the procedure for the competition aimed at filling the vacant posts in the Regional Council. </t>
  </si>
  <si>
    <t>Встановити та опублікувати у відповідному розділі на веб-сайті обласної ради порядок проведення конкурсу на заміщення вакантних посад обласної ради.</t>
  </si>
  <si>
    <t>Make the employees’ selection process transparent and accountable to the public.</t>
  </si>
  <si>
    <t>Зробити процес відбору працівників прозорим і підзвітним громадськості.</t>
  </si>
  <si>
    <t xml:space="preserve">Publish in the respective section of the Regional Council website the announcements of competition aimed at filling the vacant post 1 month prior to the selection. </t>
  </si>
  <si>
    <t>Публікувати у відповідному розділі на веб-сайті обласної ради оголошення про проведення конкурсу на заміщення вакантної посади на веб-сайті обласної ради за 1 місяць до початку відбору.</t>
  </si>
  <si>
    <t xml:space="preserve">Publish in the respective section of the Regional Council website the results of the selection process, including the final evaluation and the final ranking of candidates. The results shall also include: the vacancy description; the date of publication of the vacancy notification; the number and names of applicants; names of the Selection Committee members and their positions. </t>
  </si>
  <si>
    <t>Публікувати у відповідному розділі на веб-сайті обласної ради результати процесу відбору, в тому числі підсумкової оцінки і остаточного рейтингу претендентів. Результати повинні також включати: опис вакансії, дату публікації повідомлення про вакансію, кількість і імена претендентів, імена членів Конкурсної комісії і їх позиції.</t>
  </si>
  <si>
    <t xml:space="preserve">Approve and publish on the Regional Council website rules of conduct for the elected officials and employees of the Regional Council (Code of Ethics).  </t>
  </si>
  <si>
    <t>Затвердити та опублікувати на веб-сайті обласної ради правила поведінки для виборних посадових осіб, а також найманих працівників обласної ради (кодекс етики).</t>
  </si>
  <si>
    <t xml:space="preserve">Publish on the Regional Council website the declarations of property, income, expenses and financial obligations of the head of the Regional Council and regional council members, for the period of occupation of positions and for a year after they resign. </t>
  </si>
  <si>
    <t>Опублікувати на веб-сайті обласної ради декларації про майно, доходи, витрати і зобов’язання фінансового характеру голови обласної ради, депутатів обласної ради, за період перебування ними на посадах та рік потому.</t>
  </si>
  <si>
    <t xml:space="preserve">Approve and publish on the Regional Council website the procedure for monitoring and resolving conflicts of interest. </t>
  </si>
  <si>
    <t>Затвердити та опублікувати на веб-сайті обласної ради порядок здійснення моніторингу та вирішення конфлікту інтересів.</t>
  </si>
  <si>
    <t xml:space="preserve">Publish on the Regional Council website the hotline telephone number of the relevant law enforcement bodies for the reporting about the facts of corruption committed by the Regional Council employees, Regional Council members and the head of the Regional Council.  </t>
  </si>
  <si>
    <t>Опублікувати на сайті телефон гарячої лінії відповідних правоохоронних органів для повідомлення про наявні факти вчинення корупційних діянь працівниками обласної ради, депутатів обласної ради та голови обласної ради.</t>
  </si>
  <si>
    <t>Establish a special regime of reporting on acts of misconduct (create special channels of information for the whistleblowers; introduce protection measures for the whistleblowers). Such a regime may be approved and published on the Regional Council website in the form of the internal anti-corruption plan.</t>
  </si>
  <si>
    <t>Встановити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 Такий режим може бути затверджений та опублікований на веб-сайті обласної ради у формі внутрішнього антикорупційного плану.</t>
  </si>
  <si>
    <t xml:space="preserve">Create on the Regional Council website a separate section for the public, where one may leave messages (complaints) about violations of the code of ethics, illegal practices of the Regional Council employees, conflicts of interests. The section should contain a hotline number for the respective notifications.   </t>
  </si>
  <si>
    <t>Створити окремий розділ веб-сайту обласної влади для громадськості, в якому можна залишити повідомлення (скарги) про порушення кодексу етики, незаконні практики працівників обласної ради, конфлікту інтересів. Розділ повинен містити номер гарячої лінії для відповідних повідомлень.</t>
  </si>
  <si>
    <t>Publish and disseminate on the Regional Council website the newspaper with the relevant information about the activities of Regional Council and announcements of the events.</t>
  </si>
  <si>
    <t>Видавати, розповсюджувати та публікувати на веб-сайті обласної ради газету з актуальною інформацією про діяльність обласної ради та анонсами подій.</t>
  </si>
  <si>
    <t>To set up a page on Facebook.</t>
  </si>
  <si>
    <t>Створити сторінку обласної ради у соціальній мережі.</t>
  </si>
  <si>
    <t>Is there a page of the Regional Council on  Facebook?</t>
  </si>
  <si>
    <t>To update the information on the Facebook page.</t>
  </si>
  <si>
    <t>Оновлювати інформацію на сторінці обласної ради у соціальній мережі.</t>
  </si>
  <si>
    <t>Population is indicated according to the official data of the State Statistics Service as of April 1, 2017</t>
  </si>
  <si>
    <t>x</t>
  </si>
  <si>
    <t>more than 2 million</t>
  </si>
  <si>
    <t>between 1,2 and 2 million</t>
  </si>
  <si>
    <t>less than 1,2 million</t>
  </si>
  <si>
    <t>max</t>
  </si>
  <si>
    <t>Region</t>
  </si>
  <si>
    <t>number</t>
  </si>
  <si>
    <t>control</t>
  </si>
  <si>
    <t>best</t>
  </si>
  <si>
    <t>worst</t>
  </si>
  <si>
    <t>best%</t>
  </si>
  <si>
    <t>worst%</t>
  </si>
  <si>
    <t>all cities</t>
  </si>
  <si>
    <t>Total average</t>
  </si>
  <si>
    <t>points</t>
  </si>
  <si>
    <t>max categories</t>
  </si>
  <si>
    <t>% categories</t>
  </si>
  <si>
    <t>Так</t>
  </si>
  <si>
    <t>Ні</t>
  </si>
  <si>
    <t>https://www.oblradack.gov.ua/zvernennia-gromadian</t>
  </si>
  <si>
    <t>інформація про депутатів : https://www.oblradack.gov.ua/deputati-oblasnoi-radi-vii-sklikannya</t>
  </si>
  <si>
    <t>https://www.oblradack.gov.ua/sklad-postynyh-komisij</t>
  </si>
  <si>
    <t>https://www.oblradack.gov.ua/aparat-radi-telefonniy-dovdnik-0</t>
  </si>
  <si>
    <t xml:space="preserve">«Анонси»: https://www.oblradack.gov.ua/
https://www.oblradack.gov.ua/rozporyadzhennya-pro-sklikannya-sesy-oblasnoyi-radi
«Розпорядження про скликання сесій обласної ради»:  https://www.oblradack.gov.ua/rozporyadzhennya-pro-sklikannya-sesy-oblasnoyi-radi
</t>
  </si>
  <si>
    <t xml:space="preserve">Порядки денні засідань постійних комісій обласної ради (проекти): https://www.oblradack.gov.ua/poryadki-denn-zasdan-postynih-komsy-proekt </t>
  </si>
  <si>
    <t>Протоколи засідань постійних комісій обласної ради: https://www.oblradack.gov.ua/protokoli-zasdan-postynih-komsy</t>
  </si>
  <si>
    <t xml:space="preserve">Розділ «Документи», рубрика «Рішення сесій обласної ради» https://www.oblradack.gov.ua/ostanni-rishennya-sesyi
</t>
  </si>
  <si>
    <t>Розділ «Документи», рубрика «Рішення сесій обласної ради» https://www.oblradack.gov.ua/ostanni-rishennya-sesyi</t>
  </si>
  <si>
    <t>https://www.oblradack.gov.ua/rozdl-zvti</t>
  </si>
  <si>
    <t xml:space="preserve">У розділі «Обласні програми» 
https://www.oblradack.gov.ua/oblasn-programi  публікуються  програми соціально-економічного та культурного розвитку регіону, затверджені обласною радою. 
Стан виконання обласних програм розглядається на пленарних засіданнях відповідно до плану роботи обласної ради. Інформації  публікуються на веб-сайті у розділах:
 «Матеріали до сесії обласної ради» (https://www.oblradack.gov.ua/materiali-chergovoyi-sesyi-oblasnoyi-radi);
«Документи», рубрика «Рішення сесій обласної ради» https://www.oblradack.gov.ua/ostanni-rishennya-sesyi
</t>
  </si>
  <si>
    <t xml:space="preserve">Географічне положення: https://www.oblradack.gov.ua/geografichne-pologennja
Історія:  https://www.oblradack.gov.ua/istoria
Символіка: https://www.oblradack.gov.ua/symvolika
Населення: https://www.oblradack.gov.ua/naselennja
Адміністративно-територіальний устрій : https://www.oblradack.gov.ua/administratyvno-teretorialnij-ustrij
Історичні та культурні об’єкти: https://www.oblradack.gov.ua/istorychni-ta-kulturni-obekty
</t>
  </si>
  <si>
    <t>https://pt.oblradack.gov.ua/</t>
  </si>
  <si>
    <t>Не є функцією обласної ради</t>
  </si>
  <si>
    <t xml:space="preserve">«Обласна комунальна власність», 
Рішення обласної ради 
від 20.04.2018 № 22-14/VІІ . https://www.oblradack.gov.ua/upravlnnya-maynom-oblasnoyi-komunalnoyi-vlasnost-vikonavchogo-aparatu-oblasnoyi-radi. https://www.oblradack.gov.ua/5374-xh-sesia-oblasnoii-radi-vi-sklikannia
</t>
  </si>
  <si>
    <t xml:space="preserve">Додаток 2 до рішення обласної ради 
від 20.04.2018 № 22-14/VІІ 
https://www.oblradack.gov.ua/5374-xh-sesia-oblasnoii-radi-vi-sklikannia
</t>
  </si>
  <si>
    <t xml:space="preserve">«Документи», «Рішення»
Рішення сесії Черкаської обласної ради від 16.11.2018  № 26-13/VII, із змінами внесеними рішенням обласної ради від 11.10.2019 № 32-30 VII
https://www.oblradack.gov.ua/xkhvi-sesiya-oblasnoi-radi-vii-sklikannya
</t>
  </si>
  <si>
    <t xml:space="preserve">«Обласна комунальна власність», 
Порядок відчуження об'єктів спільної власності територіальних громад сіл, селищ, міст Черкаської області (Із змінами, внесеними згідно із рішенням Черкаської обласної ради від 28.11.2017 № 18-12/VII) https://www.oblradack.gov.ua/normativno-regulyatorn-akti
</t>
  </si>
  <si>
    <t xml:space="preserve">«Документи», «Рішення»
https://www.oblradack.gov.ua/5296-xh-sesia-oblasnoii-radi-vi-sklikannia
від 02.03.2018 №21-5/VIІ «Про затвердження Порядку проведення конкурсу на право оренди майна спільної власності територіальних громад сіл, селищ та міст Черкаської області»
</t>
  </si>
  <si>
    <t xml:space="preserve">«Анонси», «Оголошення про передачу в оренду вільних площ»
https://www.oblradack.gov.ua/ogoloshennya-pro-peredachu-v-orendu-vilnikh-primischen
</t>
  </si>
  <si>
    <t xml:space="preserve">В пояснювальних записках до проектів рішень https://www.oblradack.gov.ua/materiali-chergovoyi-sesyi-oblasnoyi-radi
</t>
  </si>
  <si>
    <t xml:space="preserve">«Обласна комунальна власність», Переліки діючих договорів оренди
https://www.oblradack.gov.ua/upravlnnya-maynom-oblasnoyi-komunalnoyi-vlasnost-vikonavchogo-aparatu-oblasnoyi-radi
</t>
  </si>
  <si>
    <t>https://www.oblradack.gov.ua/byudzhet-2019</t>
  </si>
  <si>
    <t>https://www.oblradack.gov.ua/oblasniy-byudzhet</t>
  </si>
  <si>
    <t>https://www.oblradack.gov.ua/zvity-pro-vykonannja-oblasnogo-bjdgetu</t>
  </si>
  <si>
    <t xml:space="preserve">https://www.oblradack.gov.ua/materiali-chergovoyi-sesyi-oblasnoyi-radi
</t>
  </si>
  <si>
    <t>https://www.oblradack.gov.ua/oblasn-programi</t>
  </si>
  <si>
    <t>https://www.oblradack.gov.ua/files/docs/Vakansii/Porjadok_konkurs.pdf</t>
  </si>
  <si>
    <t>Оголошення про проведення конкурсу опубліковується у пресі та на офіційному веб-сайті обласної ради не пізніше, ніж за місяць до початку конкурсу. На офіційному веб-сайті обласної ради створено  розділ «Оголошення про проведення конкурсу» в ньому розміщується актуальна інформація. На даний час у виконавчому апараті обласної ради конкурси на заміщення вакантних посад не оголошені, тому відповідне оголошення відсутнє.</t>
  </si>
  <si>
    <t>https://www.oblradack.gov.ua/ogoloshennia-pro-provedennia-konkursu</t>
  </si>
  <si>
    <t xml:space="preserve">http://oblradack.gov.ua/files/docs/Anticorupcija/navch2.pdf
</t>
  </si>
  <si>
    <t>http://www.oblradack.gov.ua/telefon-dovri</t>
  </si>
  <si>
    <t>Електронна приймальня на сайті облісної ради https://chor.gov.ua/zv-yazki-z-gromadskistyu/elektronna-priymalnya</t>
  </si>
  <si>
    <t>https://chor.gov.ua/oblasna-rada/vikonavchiy-aparat/spisok-pratsivnikiv</t>
  </si>
  <si>
    <t>https://chor.gov.ua/nasha-diyalnist/anonsi/item/8148-uvaha-sklykaietsia-visimnadtsiata-sesiia-oblasnoi-rady-somoho-skl ; https://chor.gov.ua/nasha-diyalnist/anonsi/item/8525-uvaha-sklykaietsia-visimnadtsiata-sesiia-oblasnoi-rady-somoho-s</t>
  </si>
  <si>
    <t xml:space="preserve">https://chor.gov.ua/normativni-dokumenti/protokoli-sesij/itemlist/category/234-7-sklikannya ; https://chor.gov.ua/normativni-dokumenti/rishennya/item/8284-rezultaty-poimennoho-holosuvannia ; https://chor.gov.ua/normativni-dokumenti/rishennya/item/8605-rezultaty-poimennoho-holosuvannia </t>
  </si>
  <si>
    <t>https://chor.gov.ua/protokoli-ta-rekomendatsiji-postijnikh-komisij</t>
  </si>
  <si>
    <t>https://chor.gov.ua/normativni-dokumenti/rishennya/itemlist/category/231-7-sklikannya</t>
  </si>
  <si>
    <t>https://chor.gov.ua/nasha-diyalnist/publikatsiji/item/6184-detsentralizatsiia-vlady-ta-reformuvannia-orhaniv-mistsevoho-samo ; https://chor.gov.ua/nasha-diyalnist/publikatsiji/item/7940-cherez-strukturne-reformuvannia-ta-detsentralizatsiiu-vlady-do-ek ; https://chor.gov.ua/2012-07-25-11-44-50</t>
  </si>
  <si>
    <t>https://chor.gov.ua/zv-yazki-z-gromadskistyu/item/113-zviti</t>
  </si>
  <si>
    <t>https://chor.gov.ua/oblasni-programi/item/6525-chynni-oblasni-prohramy-zizminamy</t>
  </si>
  <si>
    <t xml:space="preserve">https://chor.gov.ua/nash-kray/administrativno-teritorialniy-ustriy ; https://chor.gov.ua/nash-kray/istoriya ;  https://chor.gov.ua/nash-kray/vidatni-osobistosti </t>
  </si>
  <si>
    <t>https://chor.gov.ua/oblasna-rada/kontakti</t>
  </si>
  <si>
    <t>https://chor.gov.ua/normativni-dokumenti/rishennya/item/6297-pro-zatverdzhennia-perelikiv-ob-iektiv-spilnoi-vlasnosti-terytori</t>
  </si>
  <si>
    <t>https://ukm.chor.gov.ua/pro-upravlinnya-komunalnogo-majna/ob-ekti-komunalnoji-vlasnosti/item/71-perelik-ob-iektiv-nerukhomoho-maina-spilnoi-vlasnosti-terytorialn</t>
  </si>
  <si>
    <t>https://ukm.chor.gov.ua/normativni-dokumenti/normativno-pravova-informatsiya/item/641-polozhennia-pro-poriadok-peredachi-ob-iektiv-prava-spilnoi-vlasno</t>
  </si>
  <si>
    <t>https://ukm.chor.gov.ua/normativni-dokumenti/normativno-pravova-informatsiya/item/6-polozhennia-pro-poriadok-vidchuzhennia-ta-spysannia-maina-shcho-i</t>
  </si>
  <si>
    <t>https://chor.gov.ua/normativni-dokumenti/rishennya/item/532-pro-zatverdzhennya-polozhennya-pro-poryadok-provedennya-konkursu ; https://chor.gov.ua/component/k2/item/6749-pro-vnesennia-zmin-do-polozhennia-pro-poriadok-peredachi-maina-sp</t>
  </si>
  <si>
    <t>https://ukm.chor.gov.ua/potochna-diyalnist/informatsiya-pro-provedennya-konkursiv-na-pravo-orendi-komunalnogo-majna-oblasti</t>
  </si>
  <si>
    <t>https://ukm.chor.gov.ua/2016-02-05-07-05-44</t>
  </si>
  <si>
    <t>https://ukm.chor.gov.ua/informatsiya-pro-orendu-majna/item/752-informatsiia-pro-stan-nadkhodzhen-koshtiv-vid-orendy-maina-spilno</t>
  </si>
  <si>
    <t>https://chor.gov.ua/oblasnij-byudzhet</t>
  </si>
  <si>
    <t xml:space="preserve">https://chor.gov.ua/normativni-dokumenti/rishennya/item/1851-pro-oblasnyi-biudzhetna-2014-rik  ; https://chor.gov.ua/normativni-dokumenti/rishennya/item/2611-pro-oblasnyi-biudzhetna-2015-rik  ; https://chor.gov.ua/normativni-dokumenti/rishennya/item/3337-pro-oblasnyi-biudzhetna-2016-rik </t>
  </si>
  <si>
    <t>https://chor.gov.ua/component/k2/item/4369-pro-biudzhetnyi-rehlament-chernihivskoi-rady</t>
  </si>
  <si>
    <t>https://chor.gov.ua/protokoli-ta-rekomendatsiji-postijnikh-komisij/item/4058-protokoly</t>
  </si>
  <si>
    <t>https://chor.gov.ua/normativni-dokumenti/rishennya/item/6297-pro-zatverdzhennia-perelikiv-ob-iektiv-spilnoi-vlasnosti-terytori ; https://upsz.cg.gov.ua/index.php?id=21225&amp;tp=1&amp;pg=</t>
  </si>
  <si>
    <t>https://chor.gov.ua/oblasna-rada/vakansiji ; https://chor.gov.ua/nasha-diyalnist/anonsi</t>
  </si>
  <si>
    <t>https://chor.gov.ua/component/k2/item/6752-pro-zatverdzhennia-polozhennia-pro-konkursnyi-vidbir-kandydativ-d</t>
  </si>
  <si>
    <t>https://chor.gov.ua/nasha-diyalnist/anonsi/item/8412-informatsiia-pro-konkurs-na-posadu-dyrektora-komunalnoho-pidpryie</t>
  </si>
  <si>
    <t>https://chor.gov.ua/antikoruptsijna-diyalnist</t>
  </si>
  <si>
    <t>https://chor.gov.ua/nasha-diyalnist/publikatsiji</t>
  </si>
  <si>
    <t xml:space="preserve">ел.звернення - http://oblrada.rv.ua/sklad_struktura/electronic_address.php ; ел-запит - http://oblrada.rv.ua/sklad_struktura/electronic_form.php </t>
  </si>
  <si>
    <t>публікація у вільному доступі такої інформації суперечить вимогам Закону України "Про звернення громадян" та Закону України "Про захист персональних даних"</t>
  </si>
  <si>
    <t>відстеження в онлайн-режимі такої інформації суперечить вимогам Закону України "Про звернення громадян" та Закону України "Про захист персональних даних" - оскільки у разі письмового чи усного звернення громадянина технічно неможливо забезпечити доступ до такої інформації лише заявника</t>
  </si>
  <si>
    <t>http://oblrada.rv.ua/sklad_struktura/kerivnictvo.php - інформація про керівництво облради; http://oblrada.rv.ua/sklad_struktura/priom.php?SECTION_ID=48&amp;ELEMENT_ID=1909 - графік прийому громадян керівництвом облради; http://oblrada.rv.ua/sklad_struktura/deputat.php - інформація про депутатів облради; http://oblrada.rv.ua/sklad_struktura/priom.php?SECTION_ID=48&amp;ELEMENT_ID=1913 - графік прийому громадян депутатами облради</t>
  </si>
  <si>
    <t>інформація про постійні комісії облради - http://oblrada.rv.ua/sklad_struktura/komisii.php</t>
  </si>
  <si>
    <t>інформація про працівників вик.апарату облради - http://oblrada.rv.ua/sklad_struktura/vikonavchiy_aparat/</t>
  </si>
  <si>
    <t>регулярно у розділі "Анонси подій" - http://www.oblrada.rv.ua/</t>
  </si>
  <si>
    <t>проекти рішень облради, подані на розгляд чергової сесії облради - http://oblrada.rv.ua/documents/proekty_rishen_oblasnoyi_rady/</t>
  </si>
  <si>
    <t>протоколи засідань - http://oblrada.rv.ua/documents/protokoly_zasidan_rady/index.php?SECTION_ID=170&amp;PAGEN_1=2 ; результати поіменного голосування - http://oblrada.rv.ua/documents/rezultati_poimennogo_golosuvannya/ </t>
  </si>
  <si>
    <t>відеозаписи засідань обласної ради приєднані до протоколу -  http://oblrada.rv.ua/documents/protokoly_zasidan_rady/index.php?SECTION_ID=170&amp;PAGEN_1=2</t>
  </si>
  <si>
    <t>протоколи засідань, рекомендації постійних комісій та відеозапии засідань  для прикладу - http://oblrada.rv.ua/documents/rekomendats/index.php?SECTION_ID=100</t>
  </si>
  <si>
    <t>рішення опубліковані починаючи з V скликання (2005р) з можливістю пошуку необхідного рішення http://oblrada.rv.ua/documents/rekomendats/index.php?SECTION_ID=100</t>
  </si>
  <si>
    <t>звіт голови облради http://oblrada.rv.ua/sklad_struktura/kerivnictvo.php?SECTION_ID=27&amp;ELEMENT_ID=15961, а також опубліковані відповідні рішення у підрозділі "Рішення" сайту. Опубліковано лише один звіт голови, адже це вже четвертий голова упродовж скликання, тому попередні звіти стосуються інших голів облради, повноваження яких були припинені</t>
  </si>
  <si>
    <t>щокварталу публікуються звіти щодо надходження та виконання запитів http://oblrada.rv.ua/documents/public_information.php</t>
  </si>
  <si>
    <t>діючі регіональні програми - http://oblrada.rv.ua/documents/oblprogram/oblprogram.php ; звіти про виконання програм - http://oblrada.rv.ua/documents/oblprogram/zvit.php</t>
  </si>
  <si>
    <t>паспорт області, в тому числі коротка довідка на англ.мові - http://oblrada.rv.ua/mistseve_samovryaduvannya/pasport_oblasti/ ; адміністративно-територіальний устрій - http://oblrada.rv.ua/mistseve_samovryaduvannya/admin_ustrij.php</t>
  </si>
  <si>
    <t>http://www.oblrada.rv.ua/documents/dostup_gromadyan.php та http://oblrada.rv.ua/sklad_struktura/komisii.php</t>
  </si>
  <si>
    <t>http://oblrada.rv.ua/documents/provisions.php</t>
  </si>
  <si>
    <t>http://oblrada.rv.ua/documents/oblprogram/zvit.php</t>
  </si>
  <si>
    <t>http://www.oblrada.rv.ua/sklad_struktura/vikonavchiy_aparat/ Також коротка довідка пор інвестиційний потенціал на англ. мові http://www.oblrada.rv.ua/mistseve_samovryaduvannya/pasport_oblasti/index.php?SECTION_ID=92&amp;ELEMENT_ID=10016</t>
  </si>
  <si>
    <t>план закупівель http://oblrada.rv.ua/komunalna_vlasnist/konkursni_torgy/oblrada/index.php?SECTION_ID=165&amp;ELEMENT_ID=14681&amp;back_url_admin=%2Fbitrix%2Fadmin%2Fiblock_element_admin.php%3FIBLOCK_ID%3D2%26type%3Ddocuments%26lang%3Dua%26find_section_section%3D165</t>
  </si>
  <si>
    <t>план закупівель http://oblrada.rv.ua/komunalna_vlasnist/konkursni_torgy/oblrada/index.php?SECTION_ID=165&amp;ELEMENT_ID=14681</t>
  </si>
  <si>
    <t>завершені закупівлі http://oblrada.rv.ua/komunalna_vlasnist/konkursni_torgy/oblrada/index.php?SECTION_ID=165&amp;ELEMENT_ID=14681</t>
  </si>
  <si>
    <t>договори закупівель http://oblrada.rv.ua/komunalna_vlasnist/konkursni_torgy/oblrada/index.php?SECTION_ID=165&amp;ELEMENT_ID=14681</t>
  </si>
  <si>
    <t>http://oblrada.rv.ua/komunalna_vlasnist/perelik_obyektiv_spilnoyi_vlasnosti_terytorialnykh_hromad_oblasti/</t>
  </si>
  <si>
    <t>http://oblrada.rv.ua/komunalna_vlasnist/informacija_pro_vidchuzhennja_majna/</t>
  </si>
  <si>
    <t>http://www.oblrada.rv.ua/komunalna_vlasnist/informacija_pro_vidchuzhennja_majna/</t>
  </si>
  <si>
    <t>оренда - http://oblrada.rv.ua/komunalna_vlasnist/orenda_majna/ та приватизація - http://www.oblrada.rv.ua/komunalna_vlasnist/informacija_pro_vidchuzhennja_majna/</t>
  </si>
  <si>
    <t>рішення про обласний бюджет зі змінами - http://oblrada.rv.ua/documents/oblasnyj_bjudzhet/index.php?SECTION_ID=169&amp;ELEMENT_ID=17869</t>
  </si>
  <si>
    <t>рішення про обласний бюджет попередній років - http://oblrada.rv.ua/documents/oblasnyj_bjudzhet/</t>
  </si>
  <si>
    <t>щорічні звіти про виконання обласного бюджету публікуються у підрозділі відповідного року, для прикладу - http://oblrada.rv.ua/documents/oblasnyj_bjudzhet/ також публікуються щотижневі звіти про виконання обласного бюджету http://oblrada.rv.ua/documents/oblasnyj_bjudzhet/index.php?SECTION_ID=169&amp;ELEMENT_ID=10394</t>
  </si>
  <si>
    <t>відразу після надходження в обласну раду у розділі "Проекти рішень обласної ради" http://oblrada.rv.ua/documents/proekty_rishen_oblasnoyi_rady/</t>
  </si>
  <si>
    <t>Бюджетний кодекс України не містить положень щодо проведення консультацій із громадянами та бізнесом щодо змісту проекту бюджету на наступний рік. Проте пленарні засідання сесій та засідання постійних комісій, на яких розглядається проект рішення "Про обласний бюджет", проводяться відкрито та гласно, до участі у засіданнях допускаються громадяни. Тому затвердження такого порядку та графіку є недоцільним.</t>
  </si>
  <si>
    <t>щорічний обласний конкурс проектів розвитку територіальних громад - http://oblrada.rv.ua/documents/rishennya/7_sklikannya.php?SECTION_ID=171&amp;ELEMENT_ID=12208</t>
  </si>
  <si>
    <t>для комун.закладів ох.здоров'я http://oblrada.rv.ua/komunalna_vlasnist/postiyno_diyucha_konkursna_komisiya/rishennya_postiyno_diyuchoyi_konkursnoyi_komisiyi/ для комун. закладів освіти http://oblrada.rv.ua/komunalna_vlasnist/postiyno_diyucha_konkursna_komisiya_osvita/rishennya_postiyno_diyuchoyi_konkursnoyi_komisiyi/ Також опубліковані відеозаписи конкурсного відбору: заклади ох.здоров'я - http://oblrada.rv.ua/komunalna_vlasnist/postiyno_diyucha_konkursna_komisiya/zasidannya_postiyno_diyuchoyi_konkursnoyi_komisiyi/ , заклади освіти - http://oblrada.rv.ua/komunalna_vlasnist/postiyno_diyucha_konkursna_komisiya_osvita/zasidannya_postiyno_diyuchoyi_konkursnoyi_komisiyi/</t>
  </si>
  <si>
    <t>для комун.закладів ох.здоров'я http://oblrada.rv.ua/komunalna_vlasnist/postiyno_diyucha_konkursna_komisiya/rishennya_postiyno_diyuchoyi_konkursnoyi_komisiyi/ для комун. закладів освіти http://oblrada.rv.ua/komunalna_vlasnist/postiyno_diyucha_konkursna_komisiya_osvita/rishennya_postiyno_diyuchoyi_konkursnoyi_komisiyi/</t>
  </si>
  <si>
    <t>http://www.oblrada.rv.ua/sklad_struktura/kerivnictvo.php?SECTION_ID=27&amp;ELEMENT_ID=11449 , є посилання на декларації, опубліковані на порталі НАЗК - http://oblrada.rv.ua/sklad_struktura/deputat.php</t>
  </si>
  <si>
    <t>http://oblrada.rv.ua/zapobihannya_koruptsiyi/</t>
  </si>
  <si>
    <t>http://zor.gov.ua/content/zvernennya-gromadyan</t>
  </si>
  <si>
    <t>http://zor.gov.ua/postiyni_komisii</t>
  </si>
  <si>
    <t>http://zor.gov.ua/viddili</t>
  </si>
  <si>
    <t>http://zor.gov.ua Розділ на головній сторінці веб-сайту "АНОНСИ ПОДІЙ ТА ПУБЛІКАЦІЇ"</t>
  </si>
  <si>
    <t>http://zor.gov.ua/content/proekty-rishen-do-rozglyadu-na-sesiyi ; http://zor.gov.ua/content/arhiv-proektiv-rishen</t>
  </si>
  <si>
    <t>http://zor.gov.ua/content/trydcyat-druga-sesiya-somogo-sklykannya</t>
  </si>
  <si>
    <t>http://zor.gov.ua/content/videotranslyaciya-32-yi-chergovoyi-sesiyi-zaporizkoyi-oblasnoyi-rady</t>
  </si>
  <si>
    <t>http://zor.gov.ua/content/protokoly-postiynyh-komisiy-7-sklykannya ; http://zor.gov.ua/node/1520/</t>
  </si>
  <si>
    <t>http://zor.gov.ua/sessii_ta_rishenya_radi</t>
  </si>
  <si>
    <t>http://zor.gov.ua/sites/default/files/rishennya/07_22_28.zip</t>
  </si>
  <si>
    <t>http://zor.gov.ua/content/dostup-do-publichnoyi-informaciyi</t>
  </si>
  <si>
    <t>http://zor.gov.ua/content/perelik-naboriv-danyh-shcho-pidlyagayut-oprylyudnennyu-u-formi-vidkrytyh-danyh</t>
  </si>
  <si>
    <t>http://petition.zor.gov.ua</t>
  </si>
  <si>
    <t>http://www.zor.gov.ua/content/zaporizka-oblasna-rada-dlya-studentiv</t>
  </si>
  <si>
    <t xml:space="preserve">http://zor.gov.ua На веб-сайті Запорізької обласної ради є посилання на сторінку Запорізької обласної ради; https://www.dzo.com.ua/companies/18061 </t>
  </si>
  <si>
    <t>http://zor.gov.ua/komunalna-vlasnist ; http://zor.gov.ua/content/perelik-naboriv-danyh-shcho-pidlyagayut-oprylyudnennyu-u-formi-vidkrytyh-danyh (п.1,п.2)</t>
  </si>
  <si>
    <t>Перелік вільного майна http://zor.gov.ua/node/19 ; http://zor.gov.ua/content/perelik-naboriv-danyh-shcho-pidlyagayut-oprylyudnennyu-u-formi-vidkrytyh-danyh (п.4)</t>
  </si>
  <si>
    <t>Проект регуляторного акту "Про нормативно-правові документи з питань приватизації майна, що є спільною власністю територіальних громад сіл, селищ, міст Запорізької області" планується розглянути на пленарному засіданні обласної ради 24.10.2019; http://zor.gov.ua/content/proekty-rishen-do-rozglyadu-na-sesiyi (п.9)</t>
  </si>
  <si>
    <t>http://zor.gov.ua/content/regulyatorni-akty ; http://zor.gov.ua/content/perelik-naboriv-danyh-shcho-pidlyagayut-oprylyudnennyu-u-formi-vidkrytyh-danyh (п.10)</t>
  </si>
  <si>
    <t>http://www.zor.gov.ua/content/regulyatorni-akty ;  http://zor.gov.ua/content/perelik-naboriv-danyh-shcho-pidlyagayut-oprylyudnennyu-u-formi-vidkrytyh-danyh (п.10)</t>
  </si>
  <si>
    <t>http://zor.gov.ua/content/informaciyne-povidomlennya</t>
  </si>
  <si>
    <t>http://zor.gov.ua/content/regulyatorni-akty (APB оренда, АРВ приватизація) ; http://zor.gov.ua/content/perelik-naboriv-danyh-shcho-pidlyagayut-oprylyudnennyu-u-formi-vidkrytyh-danyh (п.28)</t>
  </si>
  <si>
    <t>http://zor.gov.ua/content/informaciyne-povidomlennya ; http://zor.gov.ua/content/perelik-naboriv-danyh-shcho-pidlyagayut-oprylyudnennyu-u-formi-vidkrytyh-danyh (п.3, п.5)</t>
  </si>
  <si>
    <t>http://zor.gov.ua/content/2019-rik</t>
  </si>
  <si>
    <t>http://www.zor.gov.ua/content/node/1582/</t>
  </si>
  <si>
    <t>http://zor.gov.ua/komunalna-vlasnist/komunalna-ustanova-zaporizkyy-geriatrychnyy-pansionat-zaporizkoyi-oblasnoyi-rady</t>
  </si>
  <si>
    <t>http://zor.gov.ua/node/4578/</t>
  </si>
  <si>
    <t>http://zor.gov.ua/content/zakonodavstvo останній пункт на сторінці</t>
  </si>
  <si>
    <t>http://zor.gov.ua/content/povidomlennya-pro-korupciyu</t>
  </si>
  <si>
    <t>Можливий розгляд анонімних та інших повідомлень за адресою antikor@zor.gov.ua</t>
  </si>
  <si>
    <t>www.zor.gov.ua На веб-сайті Запорізької обласної ради є посилання на газету "Запорізька правда" Запорізької обласної ради</t>
  </si>
  <si>
    <t>https://www.facebook.com/zpoblrada/</t>
  </si>
  <si>
    <t>https://e-dem.in.ua/ivano-frankivsk-or</t>
  </si>
  <si>
    <t>http://www.orada.if.ua/депутатський-склад-за-комісіями/</t>
  </si>
  <si>
    <t>Пункт меню "Обласна рада - Виконавчий апарат"</t>
  </si>
  <si>
    <t>http://orada.if.ua/news/</t>
  </si>
  <si>
    <t>http://www.orada.if.ua/проєкти-рішень/</t>
  </si>
  <si>
    <t>http://www.orada.if.ua/протоколи-сесій/, http://www.orada.if.ua/результати-поіменних голосувань/</t>
  </si>
  <si>
    <t>http://www.orada.if.ua/протоколи-засідань-постійних-комісі/</t>
  </si>
  <si>
    <t>http://www.orada.if.ua/рішення-обласної-ради/</t>
  </si>
  <si>
    <t>http://www.orada.if.ua/обласна-рада/звіти-голови/</t>
  </si>
  <si>
    <t>http://www.orada.if.ua/%D0%B7%D0%B2%D1%96%D1%82-%D0%BF%D1%80%D0%BE-%D0%B2%D0%B8%D0%BA%D0%BE%D0%BD%D0%B0%D0%BD%D0%BD%D1%8F%D0%B8%D1%82%D1%96%D0%B2/</t>
  </si>
  <si>
    <t>http://www.orada.if.ua/wp-content/uploads/2019/04/perelik_program_2019.pdf</t>
  </si>
  <si>
    <t>http://www.orada.if.ua/конкурс-проектів-та-програм-місцевог/</t>
  </si>
  <si>
    <t>http://www.orada.if.ua/конкурс-ініціатив-місцевих-карпатсь/</t>
  </si>
  <si>
    <t>http://www.orada.if.ua/en/regional-council/contacts/</t>
  </si>
  <si>
    <t>http://www.orada.if.ua/документи/документи-управління-обєктами/переліки-майна/</t>
  </si>
  <si>
    <t>http://www.orada.if.ua/документи/документи-управління-обєктами/повідомлення/</t>
  </si>
  <si>
    <t>http://www.orada.if.ua/документи/документи-управління-обєктами/результати-конкурсів/</t>
  </si>
  <si>
    <t>http://www.orada.if.ua/обласний-бюджет-на-2019-рік/</t>
  </si>
  <si>
    <t>http://www.orada.if.ua/обласний-бюджет/бюджети-минулих-років/</t>
  </si>
  <si>
    <t>https://www.orada.if.ua/news/</t>
  </si>
  <si>
    <t>http://www.orada.if.ua/перелік-програм-7-скликання/</t>
  </si>
  <si>
    <t>https://www.orada.if.ua/обласна-рада/регламент-обласної-ради/</t>
  </si>
  <si>
    <t>http://www.orada.if.ua/обласна-рада/депутати/</t>
  </si>
  <si>
    <t>https://www.orada.if.ua/документи/методичні-рекомендації-з-питань-запо/</t>
  </si>
  <si>
    <t>https://www.orada.if.ua/запобігання-проявам-корупції/</t>
  </si>
  <si>
    <t>https://www.facebook.com/orada.if.ua/</t>
  </si>
  <si>
    <t xml:space="preserve">https://mail.lvivoblrada.gov.ua/the-structure/postiini-deputatski-komisiji-1
https://mail.lvivoblrada.gov.ua/the-structure/deputatski-frakciji-ta-grupi-1
</t>
  </si>
  <si>
    <t>https://mail.lvivoblrada.gov.ua/the-structure/struktura-aparatu</t>
  </si>
  <si>
    <t xml:space="preserve">https://mail.lvivoblrada.gov.ua/plenary-sessions/poryadok-dennii-1
https://mail.lvivoblrada.gov.ua/news/u-vivtorok-29-zhovtnya-vidbudetsya-ii-plenarne-zasidannya-hh-chergovoji-sesiji-oblasnoji-radi
</t>
  </si>
  <si>
    <t xml:space="preserve">https://www.lvivoblrada.gov.ua/plenary-sessions/poryadok-dennii-1
https://www.lvivoblrada.gov.ua/plenary-sessions/proekti-rishen/proekti-rishen-pidgotovlenni-dlya-rozglyadu
https://www.lvivoblrada.gov.ua/plenary-sessions/proekti-rishen-iniciativa/iniciativa-deputata-grupi-deputativ
https://www.lvivoblrada.gov.ua/plenary-sessions/proekti-rishen-iniciativa/iniciativa-vikonavchih-organiv-vladi
https://www.lvivoblrada.gov.ua/plenary-sessions/proekti-rishen-iniciativa/iniciativa-pidrozdiliv-oblasnoji-radi
</t>
  </si>
  <si>
    <t xml:space="preserve">https://mail.lvivoblrada.gov.ua/plenary-sessions/rezultati-golosuvannya
https://mail.lvivoblrada.gov.ua/plenary-sessions/protokoli-sesii
</t>
  </si>
  <si>
    <t>https://mail.lvivoblrada.gov.ua/activity/postiini-komisiji-oblasnoji-radi/protokoli-postiinih-komisii</t>
  </si>
  <si>
    <t>https://mail.lvivoblrada.gov.ua/activity/deputatska-diyalnist/zvit-deputata-pro-provedenu-robotu</t>
  </si>
  <si>
    <t>https://mail.lvivoblrada.gov.ua/the-public-information/zviti-1</t>
  </si>
  <si>
    <t>https://mail.lvivoblrada.gov.ua/oblasni-programi/programi-2019-roku</t>
  </si>
  <si>
    <t>https://e-dem.in.ua/lviv-or</t>
  </si>
  <si>
    <t xml:space="preserve">https://prozorro.gov.ua/tender/search?edrpou=25255072&amp;edrpou=22340506
</t>
  </si>
  <si>
    <t>https://prozorro.gov.ua/tender/search?edrpou=25255072&amp;edrpou=22340506</t>
  </si>
  <si>
    <t xml:space="preserve">https://lvivoblrada.gov.ua/activity/privatizaciyu
</t>
  </si>
  <si>
    <t>http://192.168.2.6/</t>
  </si>
  <si>
    <t>https://lvivoblrada.gov.ua/plenary-sessions/proekti-rishen/proekti-rishen-pidgotovlenni-dlya-rozglyadu</t>
  </si>
  <si>
    <t>Анонс на сайті про громадські слухання бюджету</t>
  </si>
  <si>
    <t>https://lvivoblrada.gov.ua/the-structure/vakansiji</t>
  </si>
  <si>
    <t>https://lvivoblrada.gov.ua/the-public-information/zapobigannya-proyavam-korupciji</t>
  </si>
  <si>
    <t>http://oblrada.odessa.gov.ua/zvernennya-do-golovy-oblrady/</t>
  </si>
  <si>
    <t>http://oblrada.odessa.gov.ua/zvernennya-gromadyan/grafik-osobystogo-pryjomu/</t>
  </si>
  <si>
    <t>http://oblrada.odessa.gov.ua/pro-oblasnu-radu/deputatskyj-korpus/postijni-komisiyi/</t>
  </si>
  <si>
    <t>http://oblrada.odessa.gov.uadokumenty/rozporyadzhennya/</t>
  </si>
  <si>
    <t>http://oblrada.odessa.gov.ua/dokumenty/proekty-rishen-2/</t>
  </si>
  <si>
    <t>http://oblrada.odessa.gov.ua/pro-oblasnu-radu/deputatskyj-korpus/zvity/</t>
  </si>
  <si>
    <t>http://oblrada.odessa.gov.ua/zvernennya-gromadyan/statyctychni-dani/</t>
  </si>
  <si>
    <t>http://oblrada.odessa.gov.ua/wp-content/uploads/Pravyla-propusknogo-rezhymu-2017-.pdf</t>
  </si>
  <si>
    <t>http://oblrada.odessa.gov.ua/pro-oblasnu-radu/do-vidoma-gromady/</t>
  </si>
  <si>
    <t>http://oblrada.odessa.gov.ua/pro-oblasnu-radu/napryamky-diyalnosti/mizhnarodna-diyalnist-ta-prykordonne-spivrobitnytstvo/</t>
  </si>
  <si>
    <t>http://oblrada.odessa.gov.ua/pro-oblasnu-radu/konkursy-ta-nagorody/</t>
  </si>
  <si>
    <t xml:space="preserve"> http://property.odessa.gov.ua/orenda-i-pryvatyzatsiya/</t>
  </si>
  <si>
    <t>http://oblrada.odessa.gov.ua/odeska-oblast/byudzhet-odeskoyi-oblasti/; http://oblrada.odessa.gov.ua/dokumenty/rishennya/</t>
  </si>
  <si>
    <t>http://oblrada.odessa.gov.ua/odeska-oblast/byudzhet-odeskoyi-oblasti/</t>
  </si>
  <si>
    <t>Повноваження ОДА</t>
  </si>
  <si>
    <t>http://oblrada.odessa.gov.ua/odeska-oblast/strategichni-ta-programni-dokumenty-oblasti/perelik-diyuchyh-regionalnyh-tsilovyh-ta-kompleksnyh-program-odeskoyi-oblasti/</t>
  </si>
  <si>
    <t>http:/oblrada.odessa.gov.ua/pro-oblasnu-radu/kadrovi-pytannya/</t>
  </si>
  <si>
    <t>http:/oblrada.odessa.gov.ua/pro-oblasnu-radu/reglament/</t>
  </si>
  <si>
    <t xml:space="preserve">Реєстр декларацій </t>
  </si>
  <si>
    <t>http:/oblrada.odessa.gov.ua/kontakti/</t>
  </si>
  <si>
    <t>http:/oblrada.odessa.gov.ua/blog/category/news/</t>
  </si>
  <si>
    <t xml:space="preserve">https://mail.lvivoblrada.gov.ua/the-structure/deputati
https://mail.lvivoblrada.gov.ua/the-structure/kerivnictvo-lvivskoji-oblasnoji-radi
</t>
  </si>
  <si>
    <t xml:space="preserve">https://lvivoblrada.gov.ua/activity/pro-finansovi-resursi
http://192.168.2.6/
</t>
  </si>
  <si>
    <t>https://vinrada.gov.ua/deputatska_priymalna.htm
https://vinrada.gov.ua/povidomlennya-pro-korupcijne-pravoporushennya.htm</t>
  </si>
  <si>
    <t xml:space="preserve">https://vinrada.gov.ua/golova_ta_zastupniki_golovi_oblasnoi_radi.htm ; https://vinrada.gov.ua/rada_spisok_deputativ.htm  </t>
  </si>
  <si>
    <t>https://vinrada.gov.ua/spisok_deputativ_po_komisiyah.htm</t>
  </si>
  <si>
    <t xml:space="preserve">http://www.vinrada.gov.ua/protokoli-ta-visnovki-21.htm </t>
  </si>
  <si>
    <t>https://vinrada.gov.ua/zviti-za-2019-r.htm</t>
  </si>
  <si>
    <t>https://vinrada.gov.ua/pasport_oblasti.htm</t>
  </si>
  <si>
    <t>https://vinrada.gov.ua/poryadok-dostupu-do-sesijnoi-zali.htm</t>
  </si>
  <si>
    <t>https://vinrada.gov.ua/elektronni-peticii.htm</t>
  </si>
  <si>
    <t>https://vinrada.gov.ua/ogoloshennya-86.htm</t>
  </si>
  <si>
    <t>https://vinrada.gov.ua/peremozhci-6.htm</t>
  </si>
  <si>
    <t>https://vinrada.gov.ua/rishennya-17.htm</t>
  </si>
  <si>
    <t>https://vinrada.gov.ua/richnij-plan-zakupivel-na-2019-rik.htm</t>
  </si>
  <si>
    <t>https://vinrada.gov.ua/2018-rik-2.htm</t>
  </si>
  <si>
    <t>https://vinrada.gov.ua/2019-rik-2.htm</t>
  </si>
  <si>
    <t>https://vinrada.gov.ua/zakupivli-na-prozorro.htm</t>
  </si>
  <si>
    <t>https://www.dzo.eonTua/tenders/current?filter%5Bobiect%5D=title&amp;filter%5Bsearch%5D=&amp;filter%5Boperator%5D=and&amp;filter%5Bidentifiers search%5D=&amp;filter%5Bidentifiers%5D=00022438&amp;filter%5Bclassification%5D=&amp;filter%5Btender valueamount%5D%5Bstart%5D=&amp;filter%5Btendervalueamount%5D%5Bend%5D=&amp;filter%5Bdate%5D%5Bstart%5D=&amp;filter%5Bdate%5D%5Bend%5D=&amp;filter%5Border%5D=:pate desc&amp;formname=filter</t>
  </si>
  <si>
    <t>https://vinrada.gov.ua/reestr-dovidnik-pidpriemstv-ustanov-%C2%A0organizacij-obektiv-spilnoi-vlasnosti-teritorialnih-gromad-sil-selisch-mist-oblasti.htm</t>
  </si>
  <si>
    <t>https://vinrada.gov.ua/poryadok-dennij-ta-rishennya-37.htm   833 рішення</t>
  </si>
  <si>
    <t xml:space="preserve">https://vinrada.sov.ua/rishennva-8.htm </t>
  </si>
  <si>
    <t>https://vinrada.gov.ua/poryadok-dennij-ta-rishennya-7.htm</t>
  </si>
  <si>
    <t>https://vinrada.gov.ua/2019-rik.htm</t>
  </si>
  <si>
    <t>https://vinrada.gov.ua/perelik-orendariv-vbudinkah-scho-znahodvatsva-na-balansiupravlinnva-spilnoi-komunalnoi-vlasnosti.htm</t>
  </si>
  <si>
    <t>Розрахунок фінансових витрат на утримання об’єктів здійснюється балансоутримувачами майна</t>
  </si>
  <si>
    <t>https://vinrada.gov.ua/perelik-obektiv-neruhomosti-teritorialnih-gromad-vinnickoi-oblasti-yaki-perebuvajut-v-orendi-2.htm</t>
  </si>
  <si>
    <t>https://vinrada.gov.ua/rishennya-pro-oblasnij-bjudzhet-na-2016-rik.htm</t>
  </si>
  <si>
    <t>https://vinrada.gov.ua/proekt-oblasnogo-bjudzhetu-na-2019-rik.htm</t>
  </si>
  <si>
    <t>https://vinrada.gov.ua/upload/files/7sklikannya/37Ses/753.pdf</t>
  </si>
  <si>
    <t>https://vinrada.gov.ua/perelik_dovgostrokovih_program.htm</t>
  </si>
  <si>
    <t>https://vinrada.gov.ua/pravila-vnutrishnogo-trudovogo-rozporyadku.htm</t>
  </si>
  <si>
    <t>https://vinrada.20v.ua/upload/files/deklaracia/DeklaraciaGol2015.doc</t>
  </si>
  <si>
    <t>https://vinrada.gov.ua/ureguljuvannya-pryamogota-potencijnogo-konlliktu-interesiv.htm</t>
  </si>
  <si>
    <t>https://vinrada.gov.ua/antikorupcijna-liniya-pryamogo-zvyazku.htm</t>
  </si>
  <si>
    <t>https://vinrada.gov.ua/poryadok-obrobki-povidomlen-pro-korupciju-scho-nadhodyat-do-oblasnoi-radi.htm</t>
  </si>
  <si>
    <t>https://vinrada.gov.ua/povidomlennya-pro-korupcijne-pravoporushennya.htm</t>
  </si>
  <si>
    <t>https://www.facebook.com/vinoblrada/</t>
  </si>
  <si>
    <t>http://volynada.gov.ua/node/26153</t>
  </si>
  <si>
    <t>http://volynrada.gov.ua/actualna-informacia/24-zhovtnya-chergova-sesiya-oblasnoyi-radi, а також інформація дублюється  в стрічці новин</t>
  </si>
  <si>
    <t>http://volynrada.gov.ua/projects</t>
  </si>
  <si>
    <t xml:space="preserve">http://volynrada.gov.ua/session
http://volynrada.gov.ua/protocoltext
http://volynrada.gov.ua/golos
http://volynrada.gov.ua/all-solutions?calling=6&amp;committees=All
Крім цього, результати голосування розміщуються під кожним рішенням обласної ради.
</t>
  </si>
  <si>
    <t xml:space="preserve">Аудіо: http://volynrada.gov.ua/protocol
Відео: http://volynrada.gov.ua/all_video
https://www.youtube.com/channel/UCzXdX9qa3ZqSSILGMlwezQA
</t>
  </si>
  <si>
    <t xml:space="preserve">Відео: http://volynrada.gov.ua/all_video
https://www.youtube.com/channel/UCzXdX9qa3ZqSSILGMlwezQA
На сторінці кожної постійної комісії розміщені рішення та протоколи.
Приклад: http://volynrada.gov.ua/standing_committees/postiina-komisiya-z-pitan-osviti-nauki-informatsiinogo-prostoru-kulturi-ta-movi-0
</t>
  </si>
  <si>
    <t xml:space="preserve">http://volynrada.gov.ua/session/23/2-1
http://volynrada.gov.ua/session/19/2-0
http://volynrada.gov.ua/session/10/3-0
</t>
  </si>
  <si>
    <t xml:space="preserve">http://volynrada.gov.ua/node/29409
http://volynrada.gov.ua/programs
</t>
  </si>
  <si>
    <t>http://volynrada.gov.ua/node/44694</t>
  </si>
  <si>
    <t>https://e-dem.in.ua/volyn-or</t>
  </si>
  <si>
    <t>http://volynrada.gov.ua/actualna-informacia/konkurs-mistsevikh-initsiativ</t>
  </si>
  <si>
    <t>http://www.volynrada.gov.ua/news/reiting-proektiv-mistsevikh-initsiativ-konkursu-volinskoyi-oblasnoyi-radi</t>
  </si>
  <si>
    <t>http://volynrada.gov.ua/awards/polozhennya-pro-oblasni-premiyi-za-zaslugi-u-sferi-nauki-i-osviti
http://volynrada.gov.ua/awards/polozhennya-pro-poryadok-provedennya-konkursu-oblasnoyi-radi-sered-oblasnikh-raionnikh-miskik</t>
  </si>
  <si>
    <t>http://volynrada.gov.ua/procurement</t>
  </si>
  <si>
    <t>http://volynrada.gov.ua/communal/list</t>
  </si>
  <si>
    <t>http://volynrada.gov.ua/communal/perelik-maina-spilnoyi-vlasnosti-teritorialnikh-gromad-sil-selishch-mist-oblasti-shcho-pere</t>
  </si>
  <si>
    <t>http://volynrada.gov.ua/communal/polozhennya-pro-diyalnist-auktsionnoyi-komisiyi-z-prodazhu-ob-yektiv-maloyi-privatizatsiyi-</t>
  </si>
  <si>
    <t>http://volynrada.gov.ua/announcement/pro-orendu-u-volinskomu-koledzhi-kulturi-ta-mistetstv</t>
  </si>
  <si>
    <t>http://volynrada.gov.ua/budget/pro-oblasnii-byudzhet-na-2019-rik</t>
  </si>
  <si>
    <t>http://volynrada.gov.ua/findsession</t>
  </si>
  <si>
    <t>В рубриці "Проєкти рішень"
http://volynrada.gov.ua/projects</t>
  </si>
  <si>
    <t xml:space="preserve">В обласній раді проводяться бюджетні слухання. Графік публікується напередодні. Всі процедури визначені Бюджетним регламентом обласної ради.
http://volynrada.gov.ua/session/18/20-0
</t>
  </si>
  <si>
    <t>http://volynrada.gov.ua/node/57753</t>
  </si>
  <si>
    <t>http://volynrada.gov.ua/session/19/23-0</t>
  </si>
  <si>
    <t>http://volynrada.gov.ua/node/45248</t>
  </si>
  <si>
    <t>http://volynrada.gov.ua/node/59181</t>
  </si>
  <si>
    <t>http://volynrada.gov.ua/sites/default/files/2019/doc/informaciya_dlya_vikrivachiv_korupciyi.docx</t>
  </si>
  <si>
    <t>http://volynrada.gov.ua/session/21/6</t>
  </si>
  <si>
    <t>http://volynrada.gov.ua/node/59183</t>
  </si>
  <si>
    <t xml:space="preserve">Газети немає і не видається.
На сайті є стрічка  новин та анонсів.
http://volynrada.gov.ua/rss/announcement
http://volynrada.gov.ua/news
</t>
  </si>
  <si>
    <t>https://www.facebook.com/volynrada/</t>
  </si>
  <si>
    <t>https://zt.gov.ua/index.php/%D0%B7%D0%B0%D0%BF%D0%B8%D1%82%D0%B0%D0%BD%D0%BD%D1%8F-%D0%B4%D0%BE-%D0%BA%D0%B5%D1%80%D1%96%D0%B2%D0%BD%D0%B8%D1%86%D1%82%D0%B2%D0%B0.html</t>
  </si>
  <si>
    <t>https://zt.gov.ua/index.php/oblasna-rada/struktura-ta-personi/kerivnitstvo/133-gor.html</t>
  </si>
  <si>
    <t>https://zt.gov.ua/index.php/oblasna-rada/struktura-ta-personi/postijni-komisiji.html</t>
  </si>
  <si>
    <t>https://zt.gov.ua/index.php/oblasna-rada/struktura-ta-personi/vikonavchij-aparat.html</t>
  </si>
  <si>
    <t>https://zt.gov.ua/index.php/oblasna-rada/struktura-ta-personi/postijni-komisiji/185-postijna-komisiya-z-pitan-byudzhetu-i-komunalnoji-vlasnosti.html
https://zt.gov.ua/index.php/oblasna-rada/struktura-ta-personi/postijni-komisiji.html</t>
  </si>
  <si>
    <t>https://zt.gov.ua/index.php/27-%D1%81%D0%B5%D1%81%D1%96%D1%8F-08-10-2019/%D0%B5%D0%BB%D0%B5%D0%BA%D1%82%D1%80%D0%BE%D0%BD%D0%BD%D0%B8%D0%B9-%D0%BF%D1%80%D0%BE%D1%82%D0%BE%D0%BA%D0%BE%D0%BB-%D0%BF%D0%BE%D1%96%D0%BC%D0%B5%D0%BD%D0%BD%D0%BE%D0%B3%D0%BE-%D0%B3%D0%BE%D0%BB%D0%BE%D1%81%D1%83%D0%B2%D0%B0%D0%BD%D0%BD%D1%8F.html
https://zt.gov.ua/index.php/27-%D1%81%D0%B5%D1%81%D1%96%D1%8F-08-10-2019/%D0%BF%D1%80%D0%BE%D1%82%D0%BE%D0%BA%D0%BE%D0%BB-%D1%81%D0%B5%D1%81%D1%96%D1%97.html</t>
  </si>
  <si>
    <t>https://zt.gov.ua/index.php/news/13553-%D0%B2%D0%BE%D0%BB%D0%BE%D0%B4%D0%B8%D0%BC%D0%B8%D1%80-%D1%88%D0%B8%D1%80%D0%BC%D0%B0-%D0%B2%D1%96%D0%B4%D0%B7%D0%B2%D1%96%D1%82%D1%83%D0%B2%D0%B0%D0%B2-%D0%B7%D0%B0-%D0%B2%D0%B8%D0%BA%D0%BE%D0%BD%D0%B0%D0%BD%D1%83-%D1%80%D0%BE%D0%B1%D0%BE%D1%82%D1%83-%D1%83-2018-%D1%80%D0%BE%D1%86%D1%96.html</t>
  </si>
  <si>
    <t>https://zt.gov.ua/index.php/ofitsijni-dokumenti/%D0%BE%D0%B1%D0%BB%D0%B0%D1%81%D0%BD%D1%96-%D0%BF%D1%80%D0%BE%D0%B3%D1%80%D0%B0%D0%BC%D0%B8/%D0%BF%D0%B5%D1%80%D0%B5%D0%BB%D1%96%D0%BA-%D0%BE%D0%B1%D0%BB%D0%B0%D1%81%D0%BD%D0%B8%D1%85-%D0%BF%D1%80%D0%BE%D0%B3%D1%80%D0%B0%D0%BC.html
https://zt.gov.ua/index.php/ofitsijni-dokumenti/%D0%BE%D0%B1%D0%BB%D0%B0%D1%81%D0%BD%D1%96-%D0%BF%D1%80%D0%BE%D0%B3%D1%80%D0%B0%D0%BC%D0%B8/%D1%85%D1%96%D0%B4-%D0%B2%D0%B8%D0%BA%D0%BE%D0%BD%D0%B0%D0%BD%D0%BD%D1%8F-%D0%BE%D0%B1%D0%BB%D0%B0%D1%81%D0%BD%D0%B8%D1%85-%D0%BF%D1%80%D0%BE%D0%B3%D1%80%D0%B0%D0%BC.html</t>
  </si>
  <si>
    <t>https://zt.gov.ua/index.php/news/13546-%D1%80%D0%BE%D0%B7%E2%80%99%D1%8F%D1%81%D0%BD%D0%B5%D0%BD%D0%BD%D1%8F-%D1%89%D0%BE%D0%B4%D0%BE-%D0%BF%D1%80%D0%B8%D1%81%D1%83%D1%82%D0%BD%D0%BE%D1%81%D1%82%D1%96-%D0%BF%D1%80%D0%B5%D0%B4%D1%81%D1%82%D0%B0%D0%B2%D0%BD%D0%B8%D0%BA%D1%96%D0%B2-%D0%B3%D1%80%D0%BE%D0%BC%D0%B0%D0%B4%D1%81%D1%8C%D0%BA%D0%BE%D1%81%D1%82%D1%96-%D0%BD%D0%B0-%D1%81%D0%B5%D1%81%D1%96%D1%8F%D1%85-%D0%BE%D0%B1%D0%BB%D0%B0%D1%81%D0%BD%D0%BE%D1%97-%D1%80%D0%B0%D0%B4%D0%B8.html</t>
  </si>
  <si>
    <t>https://e-dem.in.ua/zhytomyr-or</t>
  </si>
  <si>
    <t>https://zt.gov.ua/index.php/news/14300-%D0%B6%D0%B8%D1%82%D0%BE%D0%BC%D0%B8%D1%80-%D0%B2%D1%96%D0%B4%D0%B7%D0%BD%D0%B0%D1%87%D0%B0%D1%82%D0%B8%D0%BC%D0%B5-%D0%B4%D0%B5%D0%BD%D1%8C-%D0%B7%D0%B0%D1%85%D0%B8%D1%81%D0%BD%D0%B8%D0%BA%D0%B0-%D1%83%D0%BA%D1%80%D0%B0%D1%97%D0%BD%D0%B8.html</t>
  </si>
  <si>
    <t>https://zt.gov.ua/index.php/upravlinnya-majnom/%D0%B4%D0%B5%D1%80%D0%B6%D0%B0%D0%B2%D0%BD%D1%96-%D0%B7%D0%B0%D0%BA%D1%83%D0%BF%D1%96%D0%B2%D0%BB%D1%96/%D1%80%D1%96%D1%87%D0%BD%D0%B8%D0%B9-%D0%BF%D0%BB%D0%B0%D0%BD-%D0%B7%D0%B0%D0%BA%D1%83%D0%BF%D1%96%D0%B2%D0%BB%D1%96.html?limitstart=0</t>
  </si>
  <si>
    <t>https://zt.gov.ua/index.php/upravlinnya-majnom/ogoloshennya/majno-v-orendu.html</t>
  </si>
  <si>
    <t>https://zt.gov.ua/index.php/upravlinnya-majnom/robocha-grupa-z-pitan-vikoristannya-majna/%D0%BE%D0%B1%E2%80%99%D1%94%D0%BA%D1%82%D0%B8-%D0%BA%D0%BE%D0%BC%D1%83%D0%BD%D0%B0%D0%BB%D1%8C%D0%BD%D0%BE%D1%97-%D0%B2%D0%BB%D0%B0%D1%81%D0%BD%D0%BE%D1%81%D1%82%D1%96,-%D1%89%D0%BE-%D0%BF%D0%B5%D1%80%D0%B5%D0%B4%D0%B0%D0%BD%D1%96-%D0%B2-%D0%BE%D1%80%D0%B5%D0%BD%D0%B4%D1%83-%D1%87%D0%B8-%D1%96%D0%BD%D1%88%D0%B5-%D0%BF%D1%80%D0%B0%D0%B2%D0%BE-%D0%BA%D0%BE%D1%80%D0%B8%D1%81%D1%82%D1%83%D0%B2%D0%B0%D0%BD%D0%BD%D1%8F.html</t>
  </si>
  <si>
    <t>https://zt.gov.ua/index.php/%D0%BE%D0%B1%D0%BB%D0%B0%D1%81%D0%BD%D0%B8%D0%B9-%D0%B1%D1%8E%D0%B4%D0%B6%D0%B5%D1%82-%D0%BD%D0%B0-%D0%BC%D0%B0%D0%BF%D1%96.html</t>
  </si>
  <si>
    <t>https://zt.gov.ua/index.php/zhitomirshchina/pro-nash-kraj/oblasnij-byudzhet.html?limitstart=0</t>
  </si>
  <si>
    <t>https://zt.gov.ua/index.php/ofitsijni-dokumenti/kadrova-politika/2012-09-24-21-09-36.html</t>
  </si>
  <si>
    <t>https://zt.gov.ua/index.php/ofitsijni-dokumenti/kadrova-politika/2012-09-24-21-09-37.html</t>
  </si>
  <si>
    <t>https://zt.gov.ua/index.php/ofitsijni-dokumenti/kadrova-politika/%D0%BE%D0%B3%D0%BE%D0%BB%D0%BE%D1%88%D0%B5%D0%BD%D0%BD%D1%8F-%D0%BF%D1%80%D0%BE-%D0%BA%D0%BE%D0%BD%D0%BA%D1%83%D1%80%D1%81-%D0%BD%D0%B0-%D0%B7%D0%B0%D0%BC%D1%96%D1%89%D0%B5%D0%BD%D0%BD%D1%8F-%D0%B2%D0%B0%D0%BA%D0%B0%D0%BD%D1%82%D0%BD%D0%BE%D1%97-%D0%BF%D0%BE%D1%81%D0%B0%D0%B4%D0%B8.html</t>
  </si>
  <si>
    <t>https://oblrada.dp.gov.ua/zvernennia-hromadian/</t>
  </si>
  <si>
    <t>https://oblrada.dp.gov.ua/electronni-petisii/</t>
  </si>
  <si>
    <t xml:space="preserve">На прикладі міського голови – є і графік прийому, і коротка біографія і тп.
https://oblrada.dp.gov.ua/oblasna-rada/kerivnitstvo/пригунов-гліб-олександрович/
</t>
  </si>
  <si>
    <t>https://oblrada.dp.gov.ua/category/komissions/</t>
  </si>
  <si>
    <t>https://oblrada.dp.gov.ua/category/oblasna-rada/vikon-aparat/</t>
  </si>
  <si>
    <t>https://oblrada.dp.gov.ua/videogallery/
http://212.3.96.115/protocol
https://oblrada.dp.gov.ua/plenarnі-zasіdannja/rezultati-poіmennogo-golosuvannja/</t>
  </si>
  <si>
    <t>https://oblrada.dp.gov.ua/category/komissions/komis-soc-econom/</t>
  </si>
  <si>
    <t>https://oblrada.dp.gov.ua/category/news/
https://oblrada.dp.gov.ua/category/documents/проекти-рішень/proeki-rishen/</t>
  </si>
  <si>
    <t>Останній звіт 2017го року  - https://oblrada.dp.gov.ua/oblasna-rada/kerivnitstvo/пригунов-гліб-олександрович/</t>
  </si>
  <si>
    <t>http://212.3.96.115/region-programmes</t>
  </si>
  <si>
    <t xml:space="preserve">https://oblrada.dp.gov.ua/oficiyni-documenti/reglament/
</t>
  </si>
  <si>
    <t>https://oblrada.dp.gov.ua/category/diyalnist/richni-plani-zakupivel/</t>
  </si>
  <si>
    <t>Вказані щорічні документи зі змінами
https://oblrada.dp.gov.ua/category/diyalnist/richni-plani-zakupivel/</t>
  </si>
  <si>
    <t xml:space="preserve">http://212.3.96.115/trade_exchange
</t>
  </si>
  <si>
    <t xml:space="preserve">https://oblrada.dp.gov.ua/category/documents/oblasniy-budjet/
</t>
  </si>
  <si>
    <t>https://oblrada.dp.gov.ua/category/documents/oblasniy-budjet/</t>
  </si>
  <si>
    <t>https://oblrada.dp.gov.ua/documents/oblasniy-budjet/про-обласний-бюджет-на-2019-рік-2/</t>
  </si>
  <si>
    <t xml:space="preserve">https://oblrada.dp.gov.ua/category/diyalnist/konkursy/
https://oblrada.dp.gov.ua/category/diyalnist/zakladi-utanovi/konkurs/
</t>
  </si>
  <si>
    <t>https://oblrada.dp.gov.ua/diyalnist/konkursy/інформаційне-повідомлення/</t>
  </si>
  <si>
    <t>https://oblrada.dp.gov.ua/diyalnist/zakladi-utanovi/konkurs/протокол-№-11-засідання-ради-з-питань-ох/</t>
  </si>
  <si>
    <t>https://oblrada.dp.gov.ua/diyalnist/zakladi-utanovi/konkurs/повідомлення-33/</t>
  </si>
  <si>
    <t>На прикладі першого заступника голови
https://oblrada.dp.gov.ua/oblasna-rada/kerivnitstvo/%d0%be%d0%bb%d1%96%d0%b9%d0%bd%d0%b8%d0%ba-%d1%81%d0%b2%d1%8f%d1%82%d0%be%d1%81%d0%bb%d0%b0%d0%b2-%d0%b2%d0%b0%d1%81%d0%b8%d0%bb%d1%8c%d0%be%d0%b2%d0%b8%d1%87/</t>
  </si>
  <si>
    <t>https://oblrada.dp.gov.ua/electronni-petisii/
https://oblrada.dp.gov.ua/zvernennia-hromadian/</t>
  </si>
  <si>
    <t>https://kor.gov.ua/sklad_rady/vykonavchyi _aparat.html</t>
  </si>
  <si>
    <t>https://kor.gov.ua/pres-tsentr/podii.html</t>
  </si>
  <si>
    <t>https://kor.gov.ua/sklad_rady/kerivnytstvo.html
https://kor.gov.ua/sklad_rady/fraktsii_ta_ deputatskyi_korpus/deputatskyi_korpus.html</t>
  </si>
  <si>
    <t>https://kor.gov.ua/robota_rady/rezultaty _holosuvannia.html</t>
  </si>
  <si>
    <t>https://kor.gov.ua/pres-tsentr/novyny.html</t>
  </si>
  <si>
    <t>https://kor.gov.ua/pres-tsentr/akredytatsiia _predstavnykiv_zmi.html</t>
  </si>
  <si>
    <t>https://kor.gov.ua/robota_rady/informatsiia.html</t>
  </si>
  <si>
    <t>https://kor.gov.ua/sklad_rady/vakansii.html</t>
  </si>
  <si>
    <t>https://www.facebook.com/kyivoblrada/</t>
  </si>
  <si>
    <t>https://zakarpat-rada.gov.ua/elektronna-pryjmalnya/</t>
  </si>
  <si>
    <t>https://zakarpat-rada.gov.ua/oblasna-rada/kerivnytstvo-rady/holova-rady/</t>
  </si>
  <si>
    <t>https://zakarpat-rada.gov.ua/oblasna-rada/postijni-komisiji/</t>
  </si>
  <si>
    <t>https://zakarpat-rada.gov.ua/oblasna-rada/vykonavchyj-aparat/</t>
  </si>
  <si>
    <t>https://zakarpat-rada.gov.ua/category/rozporyadzhennya/</t>
  </si>
  <si>
    <t>https://zakarpat-rada.gov.ua/category/proekty-rishennya/</t>
  </si>
  <si>
    <t>https://zakarpat-rada.gov.ua/normatyvni-dokumenty/rishennya-rady/vii-sklykannya/16-sesiya-26-09-2019/</t>
  </si>
  <si>
    <t>https://zakarpat-rada.gov.ua/normatyvni-dokumenty/publichna-informatsija/dostup-do-publichnoji-informatsiji/protokoly-zasidan/protokoly-komisij/</t>
  </si>
  <si>
    <t>https://zakarpat-rada.gov.ua/normatyvni-dokumenty/rishennya-rady/</t>
  </si>
  <si>
    <t>https://zakarpat-rada.gov.ua/normatyvni-dokumenty/rishennya-rady/vii-sklykannya/13-sesiya-13-12-2018/</t>
  </si>
  <si>
    <t>https://zakarpat-rada.gov.ua/zakarpattya/</t>
  </si>
  <si>
    <t>https://zakarpat-rada.gov.ua/category/rozporyadzhennya/page/3/</t>
  </si>
  <si>
    <t>https://zakarpat-rada.gov.ua/category/news/</t>
  </si>
  <si>
    <t>https://zakarpat-rada.gov.ua/derzhavni-zakupivli/</t>
  </si>
  <si>
    <t xml:space="preserve">http://usvth.uz.ua/ </t>
  </si>
  <si>
    <t>http://usvth.uz.ua/obiekty-svth/obiekty-nerukhomoho-maina.html</t>
  </si>
  <si>
    <t>http://usvth.uz.ua/diialnist/orenda-maina/normatyvna-baza.html</t>
  </si>
  <si>
    <t>http://usvth.uz.ua/</t>
  </si>
  <si>
    <t>https://zakarpat-rada.gov.ua/mayno/orendaryam/prymischennya-peredani-v-orendu/</t>
  </si>
  <si>
    <t>https://zakarpat-rada.gov.ua/category/announcement/</t>
  </si>
  <si>
    <t>https://zakarpat-rada.gov.ua/normatyvni-dokumenty/rehlament-roboty/</t>
  </si>
  <si>
    <t>https://zakarpat-rada.gov.ua/oblasna-rada/kerivnytstvo-rady/holova-rady/deklaratsiya-pro-majno-dohody-vytraty-i-zobovyazannya-finansovoho-harakteru/</t>
  </si>
  <si>
    <t>https://oblrada.kr.ua/elektronna-prijmalnya-</t>
  </si>
  <si>
    <t>https://oblrada.kr.ua/golova-oblasnoi-radi</t>
  </si>
  <si>
    <t>https://oblrada.kr.ua/postijni-komisii-kirovogradskoi-oblasnoi-radi</t>
  </si>
  <si>
    <t>https://oblrada.kr.ua/vikonavchij-aparat</t>
  </si>
  <si>
    <t>https://oblrada.kr.ua/sesijna-diyalnist</t>
  </si>
  <si>
    <t>https://oblrada.kr.ua/videozapisi-zasidan</t>
  </si>
  <si>
    <t>https://oblrada.kr.ua/uploads/tiny/documents/rizne/Zvit_golovu_za_2018.pdf</t>
  </si>
  <si>
    <t>https://oblrada.kr.ua/diyuchi-oblasni-programi</t>
  </si>
  <si>
    <t>https://oblrada.kr.ua/elektronna-petitsiya</t>
  </si>
  <si>
    <t>https://www.oblrada.kr.ua/importance/ogoloshuetsya-konkurs-na-zdobuttya-oblasnoi-literaturnoi-premii-imeni-evgena-malanyuka</t>
  </si>
  <si>
    <t>https://www.oblrada.kr.ua/konkursni-torgi</t>
  </si>
  <si>
    <t>https://www.oblrada.kr.ua/normativna-baza</t>
  </si>
  <si>
    <t>https://www.oblrada.kr.ua/garyacha-informatsiya</t>
  </si>
  <si>
    <t>https://www.oblrada.kr.ua/korisna-informatsiya</t>
  </si>
  <si>
    <t>https://www.oblrada.kr.ua/informatsiya-pro-oblasnij-byudzhet</t>
  </si>
  <si>
    <t>https://www.oblrada.kr.ua/vakansii</t>
  </si>
  <si>
    <t>https://www.oblrada.kr.ua/aktualno</t>
  </si>
  <si>
    <t xml:space="preserve">https://www.mk-oblrada.gov.ua/vzaemodiya-z-gromadskistyu </t>
  </si>
  <si>
    <t xml:space="preserve">https://www.mk-oblrada.gov.ua/deputatskyy-korpus </t>
  </si>
  <si>
    <t xml:space="preserve">https://www.mk-oblrada.gov.ua/sklad-postiynyh-komisiy </t>
  </si>
  <si>
    <t xml:space="preserve">https://www.mk-oblrada.gov.ua/vykonavchyy-aparat </t>
  </si>
  <si>
    <t xml:space="preserve">https://www.mk-oblrada.gov.ua/pishennya-oblasnoi-rady?group_id=187 </t>
  </si>
  <si>
    <t xml:space="preserve">https://www.mk-oblrada.gov.ua/dokumenty-postiynyh-komisiy </t>
  </si>
  <si>
    <t xml:space="preserve">https://www.mk-oblrada.gov.ua/search-result.php </t>
  </si>
  <si>
    <t xml:space="preserve">https://www.mk-oblrada.gov.ua/oblasni-programy </t>
  </si>
  <si>
    <t xml:space="preserve">https://e-dem.in.ua/mykolayiv-or </t>
  </si>
  <si>
    <t xml:space="preserve">https://www.mk-oblrada.gov.ua/publichni-zakupivli-475cms.htm </t>
  </si>
  <si>
    <t>https://prozorro.gov.ua/tender/search?query=25696652</t>
  </si>
  <si>
    <t xml:space="preserve">https://www.mk-oblrada.gov.ua/normatyvna-baza </t>
  </si>
  <si>
    <t xml:space="preserve">https://www.mk-oblrada.gov.ua/news?group=28 </t>
  </si>
  <si>
    <t xml:space="preserve">https://www.mk-oblrada.gov.ua/publichni-finansy </t>
  </si>
  <si>
    <t xml:space="preserve">https://www.mk-oblrada.gov.ua/document-list.php?group_id=185 </t>
  </si>
  <si>
    <t xml:space="preserve">https://www.mk-oblrada.gov.ua/poryadok-provedennya-konkursu-na-zamishchennya-vakantnyh-posad </t>
  </si>
  <si>
    <t xml:space="preserve">https://www.mk-oblrada.gov.ua/ochyshchennya-vlady </t>
  </si>
  <si>
    <t xml:space="preserve">https://www.mk-oblrada.gov.ua/zapobigannya-koruptsii </t>
  </si>
  <si>
    <t>http://oblrada-pl.gov.ua/index.php?option=com_content&amp;view=article&amp;id=3613&amp;Itemid=173</t>
  </si>
  <si>
    <t>http://oblrada-pl.gov.ua/index.php?option=com_content&amp;view=article&amp;id=46&amp;Itemid=34</t>
  </si>
  <si>
    <t>http://oblrada-pl.gov.ua/index.php?option=com_content&amp;view=article&amp;id=10469&amp;Itemid=37</t>
  </si>
  <si>
    <t>http://oblrada-pl.gov.ua/index.php?option=com_content&amp;view=category&amp;id=88:vii-sklikannja&amp;Itemid=130&amp;layout=default</t>
  </si>
  <si>
    <t xml:space="preserve">http://oblrada-pl.gov.ua/index.php?option=com_content&amp;view=article&amp;id=11457:rozpochalosja-druge-plenarne-zasidannja-dvadtsjat-somoyi-sesiyi-oblasnoyi-radi&amp;catid=1:latest-news&amp;Itemid=50 </t>
  </si>
  <si>
    <t>http://oblrada-pl.gov.ua/index.php?option=com_content&amp;view=article&amp;id=11398:oleksandr-bilenkij-liderstvo-tse-intuyitivnij-ruh-vpered-z-velikimi-viklikami-do-sebe&amp;catid=1:latest-news&amp;Itemid=50</t>
  </si>
  <si>
    <t>http://oblrada-pl.gov.ua/grant/grant010618.pdf</t>
  </si>
  <si>
    <t>http://oblrada-pl.gov.ua/index.php?option=com_content&amp;view=article&amp;id=10234&amp;Itemid=218</t>
  </si>
  <si>
    <t>http://oblrada-pl.gov.ua/ses/dz/2019.pdf</t>
  </si>
  <si>
    <t>http://oblrada-pl.gov.ua/index.php?option=com_content&amp;view=category&amp;layout=blog&amp;id=37&amp;Itemid=65</t>
  </si>
  <si>
    <t>http://oblrada-pl.gov.ua/uploads/1234.pdf</t>
  </si>
  <si>
    <t>http://oblrada-pl.gov.ua/uploads/123456789.pdf</t>
  </si>
  <si>
    <t>http://oblrada-pl.gov.ua/ses/next/732.pdf</t>
  </si>
  <si>
    <t>http://oblrada-pl.gov.ua/index.php?option=com_content&amp;view=article&amp;id=10236&amp;Itemid=220</t>
  </si>
  <si>
    <t>http://oblrada-pl.gov.ua/index.php?option=com_content&amp;view=article&amp;id=10237&amp;Itemid=221</t>
  </si>
  <si>
    <t>http://oblrada-pl.gov.ua/index.php?option=com_content&amp;view=article&amp;id=6244&amp;Itemid=197</t>
  </si>
  <si>
    <t>http://oblrada-pl.gov.ua/index.php?option=com_content&amp;view=article&amp;id=4146:konflikt-interesiv&amp;catid=79:zapobigannja-projavam-koruptsiyi&amp;Itemid=182</t>
  </si>
  <si>
    <t>http://oblrada-pl.gov.ua/index.php?option=com_content&amp;view=article&amp;id=4149:telefon-doviri&amp;catid=79:zapobigannja-projavam-koruptsiyi&amp;Itemid=182</t>
  </si>
  <si>
    <t>http://online.sorada.gov.ua/Account/LogOn?returnUrl=http%3A%2F%2Fonline.sorada.gov.ua%3A9006%2FRada%2FAccountUser%2FIndex</t>
  </si>
  <si>
    <t>https://sorada.gov.ua/pro-oblasnu-radu/kerivnytstvo-oblasnoji-rady.html</t>
  </si>
  <si>
    <t>https://sorada.gov.ua/pro-oblasnu-radu/34-about-sumy-oblast-council/15701-spysok-deputativ-sumskoji-oblasnoji-rady-somogo-sklykannja.html</t>
  </si>
  <si>
    <t>https://sorada.gov.ua/pro-oblasnu-radu/34-about-sumy-oblast-council.html</t>
  </si>
  <si>
    <t>https://sorada.gov.ua/dokumenty-oblrady/5-sklykannja.html
https://sorada.gov.ua/dokumenty-oblrady/6-sklykannja.html
https://sorada.gov.ua/dokumenty-oblrady/7-sklykannja.html</t>
  </si>
  <si>
    <t>https://sorada.gov.ua/dokumenty-oblrady/protokoly/protocols-commissions.html</t>
  </si>
  <si>
    <t>https://docs.google.com/viewer?url=https://sorada.gov.ua/dokumenty-oblrady/7-sklykannja/category/170-19-session-7-skl.html?download=6549%3A19-session-267-skl</t>
  </si>
  <si>
    <t>https://sorada.gov.ua/dokumenty-oblrady/proekty-rishen/category/68-proekty-rishen.html</t>
  </si>
  <si>
    <t>https://sorada.gov.ua/pro-oblasnu-radu/reglament-roboty-oblasnoji-rady.html</t>
  </si>
  <si>
    <t>https://sorada.gov.ua/upr-mayno.html</t>
  </si>
  <si>
    <t>https://sorada.gov.ua/actual/actual/20041-oblasna-rada-pryjnjala-oblasnyj-bjudzhet-na-2019-rik-ta-rozgljanula-shche-majzhe-pivsotni-pytan.html</t>
  </si>
  <si>
    <t>https://sorada.gov.ua/vykorystannja-koshtiv-oblasnogo-bjudzhetu.html</t>
  </si>
  <si>
    <t>https://sorada.gov.ua/vykorystannja-koshtiv-oblasnogo-bjudzhetu/18923-dovidka-pro-vykonannja-oblasnogo-bjudzhetu-sumskoji-oblasti-za-sichen-lypen-2017-roku.html</t>
  </si>
  <si>
    <t>https://sorada.gov.ua/vykorystannja-koshtiv-oblasnogo-bjudzhetu/19196-v-oblasnij-radi-vidbulysja-sluhannja-bjudzhetu-ta-programy-sotsialno-ekonomichnogo-rozvytku-na-2018-rik.html</t>
  </si>
  <si>
    <t>https://sorada.gov.ua/consultations.html</t>
  </si>
  <si>
    <t>http://www.oblrada.kharkov.ua/ua/deputies</t>
  </si>
  <si>
    <t>http://www.ts.lica.com.ua/?type=0&amp;base=77&amp;menu=377376&amp;id=2538</t>
  </si>
  <si>
    <t xml:space="preserve">Частково (стенограма не публікується) http://www.ts.lica.com.ua/?type=0&amp;base=77&amp;menu=377252&amp;id=2522; http://www.oblrada.kharkov.ua/ua/press-center/video/332-plenarni-zasidannia-kharkivskoi-oblasnoi-rady
</t>
  </si>
  <si>
    <t>Частково (стенограма, аудіо/відеозапис засідання не публікується) http://www.oblrada.kharkov.ua/ua/public-information/protocols-of-standing-committees</t>
  </si>
  <si>
    <t>(Ст. 4) http://www.oblrada.kharkov.ua/ua/about-rada/regulations</t>
  </si>
  <si>
    <t>http://www.oblrada.kharkov.ua/petitions/</t>
  </si>
  <si>
    <t>http://oblrada.kharkov.ua/ua/contests-grants/grants</t>
  </si>
  <si>
    <t>http://www.oblrada.kharkov.ua/ua/contests-grants</t>
  </si>
  <si>
    <t>http://www.oblrada.kharkov.ua/ua/component/content/article/316-richnyi-plan-zakupivel/20918-richnij-plan-zakupivel-na-2019-rik?Itemid=1319</t>
  </si>
  <si>
    <t>http://www.oblrada.kharkov.ua/ua/public-information/vidkryti-dani/richnyi-plan-zakupivel</t>
  </si>
  <si>
    <t>http://www.oblrada.kharkov.ua/ua/public-information/management-of-municipal-property/events-and-announcements</t>
  </si>
  <si>
    <t>http://www.oblrada.kharkov.ua/ua/public-information/management-of-municipal-property/results-of-competitions</t>
  </si>
  <si>
    <t>http://www.oblrada.kharkov.ua/ua/public-information/management-of-municipal-property/analitichni-materiali</t>
  </si>
  <si>
    <t>http://www.oblrada.kharkov.ua/ua/public-information/vidkryti-dani/zvit-pro-vykorystannia-biudzhetnykh-koshtiv-dlia-rozporiadnykiv-informatsii-iaki-vykorystovuiut-biudzhetni-koshty-v-tomu-chysli-za-okremymy-biudzhetnymy-prohramamy</t>
  </si>
  <si>
    <t>http://www.ts.lica.com.ua/?p=0&amp;type=1&amp;base=77&amp;menu=374610&amp;id=12058</t>
  </si>
  <si>
    <t>http://www.oblrada.kharkov.ua/ua/about-rada/parlor/nadannia-odnorazovoi-adresnoi-hroshovoi-dopomohy; http://www.oblrada.kharkov.ua/ua/kompleksna-programa-sotsialnogo-zakhistu-naselennya-kharkivskoji-oblasti-na-2016-2020-roki/14483-normativni-dokumenti</t>
  </si>
  <si>
    <t>http://www.oblrada.kharkov.ua/ua/kompleksna-programa-sotsialnogo-zakhistu-naselennya-kharkivskoji-oblasti-na-2016-2020-roki/14483-normativni-dokumenti</t>
  </si>
  <si>
    <t>Частково (в розділі відсутня інформація) http://www.oblrada.kharkov.ua/ua/board-structure/executive-body/vacancies/2015-03-01-11-09-14</t>
  </si>
  <si>
    <t>http://www.ts.lica.com.ua/?type=1&amp;base=77&amp;menu=367997&amp;id=2512</t>
  </si>
  <si>
    <t>(Гл.14) http://www.oblrada.kharkov.ua/ua/about-rada/regulations</t>
  </si>
  <si>
    <t>Частково (Гл.14 ст.45) http://www.oblrada.kharkov.ua/ua/about-rada/regulations</t>
  </si>
  <si>
    <t>http://khor.gov.ua/zvernennya-gromadyan/</t>
  </si>
  <si>
    <t>http://khor.gov.ua/storinka-golovy-hersonskoyi-oblasnoyi-rady/</t>
  </si>
  <si>
    <t>http://khor.gov.ua/postijni-komisiyi-oblasnoyi-rady/</t>
  </si>
  <si>
    <t>http://khor.gov.ua/radnyky-golovy-hersonskoyi-oblasnoyi-rady-na-gromadskyh-zasadah/</t>
  </si>
  <si>
    <t>Календар основних заходів Херсонської обласної ради https://drive.google.com/</t>
  </si>
  <si>
    <t>http://khor.gov.ua/proekty-rishen/</t>
  </si>
  <si>
    <t>http://khor.gov.ua/rezultaty-rozglyadu-pytan-poryadku-dennogo-hersonskoyi-oblasnoyi-rady-vii-sklykannya/</t>
  </si>
  <si>
    <t>http://khor.gov.ua/protokoly-zasidan-postijnyh-komisij-hersonskoyi-oblasnoyi-rady-vii-sklykannya-ta-vysnovky-i-rekomendatsiyi/</t>
  </si>
  <si>
    <t>http://khor.gov.ua/rishennia-sesij-khersonskoi-oblasnoi-rady/</t>
  </si>
  <si>
    <t>http://khor.gov.ua/vidkryti-dani/</t>
  </si>
  <si>
    <t>uk.wikipedia.org/wiki/Херсонська_область</t>
  </si>
  <si>
    <t>http://khor.gov.ua/zapyt-na-uchast-u-plenarnomu-zasidanni/</t>
  </si>
  <si>
    <t>http://petition.khor.gov.ua/</t>
  </si>
  <si>
    <t>http://khor.gov.ua/oblasnyj-konkurs-proektiv-rozvytku/</t>
  </si>
  <si>
    <t>http://khor.gov.ua/oblasnyj-konkurs-proektiv-gromadskyh-organizatsij/</t>
  </si>
  <si>
    <t>http://khor.gov.ua/komunalni-ustanovy-ta-pidpryyemstva/</t>
  </si>
  <si>
    <t>http://khor.gov.ua/category/informatsiia-upravlinnia-rozvytku-ob-iektiv-spilnoi-vlasnosti-terytorialnykh-hromad-oblasti-vykonavchoho-aparatu/</t>
  </si>
  <si>
    <t>http://khor.gov.ua/pryvatyzatsiya/</t>
  </si>
  <si>
    <t>http://khor.gov.ua/orenda-auktsion/</t>
  </si>
  <si>
    <t>http://khor.gov.ua/oblasnyj-byudzhet/</t>
  </si>
  <si>
    <t>http://khor.gov.ua/poriadok-vykorystannia-koshtiv-peredbachenykh-v-oblasnomu-biudzheti-dlia-nadannia-terminovoi-odnorazovoi-materialnoi-dopomohy-hromadianam-iaki-opynylysia-v-skladnykh-zhyttievykh-obstavynakh-za-zvernen/</t>
  </si>
  <si>
    <t>http://khor.gov.ua/ogoloshennya-konkursu-na-posady-kerivnykiv-komunalnyh-pidpryyemstv-ustanov-ta-zakladiv/</t>
  </si>
  <si>
    <t>http://khor.gov.ua/misiya-funktsiyi-povnovazhennya-ta-normatyvno-pravovi-zasady-diyalnosti/</t>
  </si>
  <si>
    <t>http://khor.gov.ua/zapobigannya-proyavam-koruptsiyi/</t>
  </si>
  <si>
    <t>https://www.facebook.com/oblradaks/</t>
  </si>
  <si>
    <t xml:space="preserve">http://km-oblrada.gov.ua/contacts/ </t>
  </si>
  <si>
    <t xml:space="preserve">http://km-oblrada.gov.ua/management-regional-council/ </t>
  </si>
  <si>
    <t xml:space="preserve">http://km-oblrada.gov.ua/members-of-the-seventh-convocation/ </t>
  </si>
  <si>
    <t xml:space="preserve">http://km-oblrada.gov.ua/postijni-komisi%D1%97/vii-sklikannya/ </t>
  </si>
  <si>
    <t>http://km-oblrada.gov.ua/wp-content/uploads/2019/10/Rozpor-pro-sklik-29-sesii.pdf</t>
  </si>
  <si>
    <t xml:space="preserve">http://km-oblrada.gov.ua/proekti-rishen/ </t>
  </si>
  <si>
    <t xml:space="preserve">http://km-oblrada.gov.ua/vii-sklikannya/ </t>
  </si>
  <si>
    <t xml:space="preserve">http://km-oblrada.gov.ua/videotranslyaciya-zasidan-sesij-oblasnoi-radi/ </t>
  </si>
  <si>
    <t xml:space="preserve">http://km-oblrada.gov.ua/postijni-komisi%d1%97/vii-sklikannya/protokoli-postijnix-komisij/ </t>
  </si>
  <si>
    <t xml:space="preserve">http://km-oblrada.gov.ua/rishennya-sesiy/ </t>
  </si>
  <si>
    <t xml:space="preserve">http://km-oblrada.gov.ua/zvit-golovi-oblasnoi-radi-zagorodnog/?hilite=%27%D0%97%D0%B2%D1%96%D1%82%27 </t>
  </si>
  <si>
    <t xml:space="preserve">http://km-oblrada.gov.ua/zviti-shhodo-zadovolennya-zapitiv-na-inf/ </t>
  </si>
  <si>
    <t xml:space="preserve">http://km-oblrada.gov.ua/programi-regionalnogo-rozvitku/ </t>
  </si>
  <si>
    <t xml:space="preserve">http://km-oblrada.gov.ua/xmelnicka-oblast/ </t>
  </si>
  <si>
    <t xml:space="preserve">http://km-oblrada.gov.ua/dostup-do-publichnoi-informacii/ </t>
  </si>
  <si>
    <t xml:space="preserve">http://km-oblrada.gov.ua/petici%d1%97/ </t>
  </si>
  <si>
    <t xml:space="preserve">https://microprojects.km-oblrada.gov.ua/ </t>
  </si>
  <si>
    <t xml:space="preserve">http://km-oblrada.gov.ua/premii-oblasnoi-radi/ </t>
  </si>
  <si>
    <t>Офіційний сайт державних закупівель ProZorro</t>
  </si>
  <si>
    <t xml:space="preserve">http://km-oblrada.gov.ua/derzhavni-zakupivli-orenda/plan-provedennya-zakupivel-tovariv-robit-poslug-za-byudzhetni-koshti/ </t>
  </si>
  <si>
    <t>http://km-oblrada.gov.ua/vidkriti-dani/</t>
  </si>
  <si>
    <t>(перелік укладених договорів)</t>
  </si>
  <si>
    <t>http://km-oblrada.gov.ua/derzhavni-zakupivli-orenda/perelik-dogovoriv/?hilite=%27e-data%27</t>
  </si>
  <si>
    <t xml:space="preserve">http://km-oblrada.gov.ua/komunalna-vlasnist/ </t>
  </si>
  <si>
    <t xml:space="preserve">http://km-oblrada.gov.ua/derzhavni-zakupivli-orenda/ </t>
  </si>
  <si>
    <t xml:space="preserve">http://km-oblrada.gov.ua/vidkriti-dani/ </t>
  </si>
  <si>
    <t xml:space="preserve">http://km-oblrada.gov.ua/regional-budget/ </t>
  </si>
  <si>
    <t xml:space="preserve">http://km-oblrada.gov.ua/informaciya-pro-vikonannya-oblasnogo-byudzhetu/ </t>
  </si>
  <si>
    <t>http://km-oblrada.gov.ua/proekti-rishen-simnadcyatoi-sesii-oblasnoi-radi-plenarne-zasidannya-yakoi-zaplanovano-na-22-grudnya-2017-roku/</t>
  </si>
  <si>
    <t xml:space="preserve">http://km-oblrada.gov.ua/komunalna-vlasnist/zakladi-ustanovi-socialnogo-zaxistu-naselennya/ </t>
  </si>
  <si>
    <t xml:space="preserve">http://km-oblrada.gov.ua/konkursni-komisi%D1%97/ </t>
  </si>
  <si>
    <t>http://km-oblrada.gov.ua/khmelnytsky-region/regulatory-base-activities/staffing/</t>
  </si>
  <si>
    <t xml:space="preserve">http://km-oblrada.gov.ua/konkursni-komisii/ </t>
  </si>
  <si>
    <t>http://km-oblrada.gov.ua/zapobigannya-korupcii/</t>
  </si>
  <si>
    <t>http://km-oblrada.gov.ua/khmelnytsky-region/regulatory-base-activities/</t>
  </si>
  <si>
    <t xml:space="preserve">http://km-oblrada.gov.ua/management-regional-council/golova-xmelnickoi-oblasnoi/ </t>
  </si>
  <si>
    <t xml:space="preserve">http://km-oblrada.gov.ua/zapobigannya-korupcii/ </t>
  </si>
  <si>
    <t xml:space="preserve">https://www.facebook.com/km.oblrada/ </t>
  </si>
  <si>
    <t xml:space="preserve">http://oblrada.cv.ua/online_reception/ </t>
  </si>
  <si>
    <t xml:space="preserve">http://oblrada.cv.ua/structure/ http://oblrada.cv.ua/activity/admission_shedule/ </t>
  </si>
  <si>
    <t xml:space="preserve">http://oblrada.cv.ua/structure/commissions/ </t>
  </si>
  <si>
    <t xml:space="preserve">http://oblrada.cv.ua/structure/machineries/ </t>
  </si>
  <si>
    <t>http://oblrada.cv.ua/video/ http://oblrada.cv.ua/photoreports/</t>
  </si>
  <si>
    <t xml:space="preserve">http://oblrada.cv.ua/photoreports/ </t>
  </si>
  <si>
    <t xml:space="preserve">http://oblrada.cv.ua/document/list/section/29/ </t>
  </si>
  <si>
    <t xml:space="preserve">http://oblrada.cv.ua/passport/8 </t>
  </si>
  <si>
    <t xml:space="preserve">http://oblrada.cv.ua/document/list/section/13/ </t>
  </si>
  <si>
    <t xml:space="preserve">http://oblrada.cv.ua/passport/15/ </t>
  </si>
  <si>
    <t>https://oblrada.dp.gov.ua/plenarn%d1%96-zas%d1%96dannja/protokoli-ses%d1%96j/</t>
  </si>
  <si>
    <t>https://oblrada.dp.gov.ua/publichna-informatsia/</t>
  </si>
  <si>
    <t>https://oblrada.dp.gov.ua/region/passport-oblasti/</t>
  </si>
  <si>
    <t>https://oblrada.dp.gov.ua/diyalnist/zakladi-utanovi/perelik-okp/%d0%be%d0%b1%d0%bb%d0%b0%d1%81%d0%bd%d1%96-%d0%ba%d0%be%d0%bc%d0%bc%d1%83%d0%bd%d0%b0%d0%bb%d1%8c%d0%bd%d1%96-%d0%bf%d1%96%d0%b4%d0%bf%d1%80%d0%b8%d1%94%d0%bc%d1%81%d1%82%d0%b2%d0%b0-%d0%b7/</t>
  </si>
  <si>
    <t>https://www.facebook.com/dniprorada</t>
  </si>
  <si>
    <t>https://www.facebook.com/dniprorada/?__tn__=kC-R&amp;eid=ARCPJf9M4RGwYauqng_uDNuZLFyU4DELJPsVQ0M7AzlX_-xXzEBvqqc6gq9f6uVxOXZHKA0MzRxAeSnQ&amp;hc_ref=ARRbY2zWMdVcyPe-ukJriFPA01yfY7RtUFWo8kFp-ebzLwoqdcMCcojdHNcj4-WKuaQ&amp;fref=nf&amp;__xts__[0]=68.ARBm38sX7bRxK0Vo17slIfQGrtvl1jUXa5cPH20BY83SUqmVaJBZuSiISrXfZJA74nYW473vezEUsfrU4ieOLHx8Pb4PP1TBjlpi80uVQUAwoFG6_ne4hCd0gmGzrZDUJzzi8NfEOzspt4vrk2z4oT3hmBJ4yLX3puox84ODiljy5LxpFXPisFa1p_jpWT8_dAT8Jkp_AuQ1wh8wM6aQNCpU3odyq2rhcZZYaNmwgYRccg1PUjX4eaAGctM9zMzyCB04VO9pt7Ut6_VGur8QqOGWWv9Z8pjNrtI--Xh5bIDuoOdkBnfIAEJkf1eqPB6ItYF2K43hfvMyFw9maakpjvg8UQ</t>
  </si>
  <si>
    <t>https://zt.gov.ua/index.php/ofitsijni-dokumenti/dostup-do-publichnoji-informatsiji/2012-09-24-21-09-36.html</t>
  </si>
  <si>
    <t>https://zt.gov.ua/index.php/27-%D1%81%D0%B5%D1%81%D1%96%D1%8F-08-10-2019/%D0%BF%D1%80%D0%BE%D1%82%D0%BE%D0%BA%D0%BE%D0%BB-%D1%81%D0%B5%D1%81%D1%96%D1%97.html</t>
  </si>
  <si>
    <t>https://zt.gov.ua/index.php/upravlinnya-majnom/%D0%B4%D0%B5%D1%80%D0%B6%D0%B0%D0%B2%D0%BD%D1%96-%D0%B7%D0%B0%D0%BA%D1%83%D0%BF%D1%96%D0%B2%D0%BB%D1%96/%D1%80%D1%96%D1%87%D0%BD%D0%B8%D0%B9-%D0%BF%D0%BB%D0%B0%D0%BD-%D0%B7%D0%B0%D0%BA%D1%83%D0%BF%D1%96%D0%B2%D0%BB%D1%96.html%D0%BF%D0%BB%D0%B0%D0%BD-%D0%B7%D0%B0%D0%BA%D1%83%D0%BF%D1%96%D0%B2%D0%BB%D1%96.html</t>
  </si>
  <si>
    <t>https://www.facebook.com/zt.gov.ua/?__tn__=kC-R&amp;eid=ARA2YfwBlOFKMmURuYol0g15bVfe-wuiQMGrZG6T5dvs3HY5cguE2bw6v1Zf43fwA-Q0xAoOj2HjLDeJ&amp;hc_ref=ARTnx0EC8pWFuKe-offgpS9eMgyPUeKXRctohYrMWP-f3KzODYwEBX-wBo332fR-6N4&amp;fref=nf&amp;__xts__[0]=68.ARDHwLjFrmwRXy6E9g7jIerUreKFKFOw68mv9xYPfs_txmnTfrLCdP8rr3F-7V32xh47anSm0PnAAjgI69pTJWmPHKcMTVJDjdDh9c1xzmpCan-xWXRiEFK4aRqq4SFeukM6JCgTdV4ngMhw6HqIdaToYK4MAeTccZTEkIGPrGzVJx0c14RgTJSn-aQu7Q_rTLWKnaxbrhgvgGPD1lgQs8Z8AfAFGPxTw_tHLLt07tCqC6yhMMPEgtoswYqI5l5ic7W9_OMzX9-ZHwbrCIc710qW4JN72RVpr9tpWYpunRnN93sKYTfvVU75sq_wFdgPEbX-RUy4oJb9Z0cD9GkiMZI</t>
  </si>
  <si>
    <t>https://oblrada.kr.ua/protokoli-plenarnih-zasidan</t>
  </si>
  <si>
    <t>https://oblrada.kr.ua/zvit-pro-rozglyad-zapitiv-pro-dostup-do-publichnoi-informatsii</t>
  </si>
  <si>
    <t>https://oblrada.kr.ua/administrativno-teritorialnij-ustrij</t>
  </si>
  <si>
    <t>https://prozorro.gov.ua/plan/search?query=22223982&amp;dateplan[plan_tender]=01.01.2019%E2%80%9431.12.2019</t>
  </si>
  <si>
    <t>https://oblrada.kr.ua/informatsijna-baza</t>
  </si>
  <si>
    <t>https://www.facebook.com/kr.oblrada/</t>
  </si>
  <si>
    <t>https://www.facebook.com/kr.oblrada/?__tn__=kC-R&amp;eid=ARAdba9PbFEctPF7gSOfe-Oks9v4dpJumtr_DWJejAoIa6qmDMg3tO4F04NTrcdHMd1IhgXR-y96EUUU&amp;hc_ref=ARRkSW7ZHPfKHUOSiUzTLeycG10fOSX5BHFkZFRQy8jO9q_PBey99eQDjzZCJaY-47E&amp;fref=nf&amp;__xts__[0]=68.ARA4SgbV33_BaMoFG_c8yVpUwW8IPXTcc3mb7_R6FA-CJlWKOP76dfCnIxKDTqloaAnU7URyhvYUf42CFZITj11mDe-Kqma4fFe8v_nkAm8HX0UBDrqkno0NKyaak9L7XTomMlG7DpSapWAaQNzWsE2damnqus5w5nADQaf2zw2I_REfiAsixZ-Ubc8hGJrEM0qzR2Q8J1jiliBnloVfREVNjiPlnTYzuBTsRxWHGGFeRquxPV37EA-G_IZn0q79nOWo3Qzu_sendiIywjP8pN9K_rxPtQgHHTCM1QwcmUYRypuxtd8QbhshiupaY5dwEriir3Noj3sX_r-aB9l_5kI0Sg</t>
  </si>
  <si>
    <t>https://www.mk-oblrada.gov.ua/protokoly-plenarnyh-zasidan</t>
  </si>
  <si>
    <t>https://www.mk-oblrada.gov.ua/zvity-pro-robotu-iz-zapytamy-na-informatsiyu</t>
  </si>
  <si>
    <t>https://www.mk-oblrada.gov.ua/pro-oblast</t>
  </si>
  <si>
    <t>https://www.mk-oblrada.gov.ua/zaklady-ustanovy-ta-organizatsii</t>
  </si>
  <si>
    <t>http://oblrada-pl.gov.ua/index.php?option=com_content&amp;view=category&amp;id=86&amp;Itemid=201</t>
  </si>
  <si>
    <t>http://oblrada-pl.gov.ua/index.php?option=com_content&amp;view=category&amp;layout=blog&amp;id=96&amp;Itemid=217</t>
  </si>
  <si>
    <t>http://oblrada-pl.gov.ua/index.php?option=com_content&amp;view=category&amp;id=43&amp;Itemid=79</t>
  </si>
  <si>
    <t>http://oblrada-pl.gov.ua/index.php?option=com_content&amp;view=article&amp;id=875&amp;Itemid=139</t>
  </si>
  <si>
    <t>https://www.facebook.com/poltava.council/?__tn__=kC-R&amp;eid=ARCV-222SmFOJpy4RL3GX1CsSFdk30JtKJY1QBmh2C-pKBKc56Qj151wOrrOmR9eos98jaocjhgIre11&amp;hc_ref=ARQ1y_mHwp5TklVbAubW1eZ9ZqMx8nKCpLz9TIbkoGnDczXBb05t9XyV3c1FXH-N8yQ&amp;__xts__[0]=68.ARCmnzO_epl0usDzSCzC1r30NJgxL9rjBc0P9wvDsjkSpJ6ivQZKLcZR-vtWFhmsTA0noN5lTJhiU2s1v73FUPAIgt7RAuBEbdkNClYc-aJwwEl9y8muSU0YUs7bWqkvYapOhZVbnjLDzxnkY1Cc_MnL4S2fbhw7mLqrj6ykXW7HHDlXGq-ys8q1BvfuEGx6agmgIWOiy5tCR26_i4sG-Z2zXPvddVsA6qO7UEZNqQ8505Ag-rW7zstsw0SE4LYJC3tgEmLMqZCjTIY3vJErQAY0ZvaOdPF9vGhK_ss2cwLHsKA2LDxTtEyTIUIwAk4_d-fTpFWT-E13MDbMf3Sq1dF9owv8LcgkbhkTRA</t>
  </si>
  <si>
    <t>https://sorada.gov.ua/novyny-mistsevyh-rad/37-plan-zahodiv.html</t>
  </si>
  <si>
    <t>https://www.facebook.com/sorada.gov.ua/?__tn__=kC-R&amp;eid=ARCMYWVBjoCgjAIOy90RXSfzXNdlTmt2WeEFCkZth9r4mIipKt-FE0xoWbTm4RX2-NJrJDk_G7FqhYBg&amp;hc_ref=ARQwNLvo3zLigaXIk4PvNwIpXV0n-iZzTZBkhoIV5l-zv11KQ8Iwb5Uz-RXd7XrefyA</t>
  </si>
  <si>
    <t>http://www.oblrada.kharkov.ua/ua/press-center/anonsy/anonsy-all/22800-plan-osnovnikh-zakhodiv-kharkivskoji-oblasnoji-radi-ta-jiji-vikonavchogo-aparatu-z-28-zhovtnya-po-03-listopada-2019-roku</t>
  </si>
  <si>
    <t>http://www.oblrada.kharkov.ua/ua/public-information/zaklady-osvity-shcho-perebuvaiut-u-spilnii-vlasnosti-hromad-oblasti</t>
  </si>
  <si>
    <t>https://www.facebook.com/search/top/?q=%D1%85%D0%B0%D1%80%D0%BA%D1%96%D0%B2%D1%81%D1%8C%D0%BA%D0%B0%20%D0%BE%D0%B1%D0%BB%D0%B0%D1%81%D0%BD%D0%B0%20%D1%80%D0%B0%D0%B4%D0%B0&amp;epa=SEARCH_BOX</t>
  </si>
  <si>
    <t>https://www.facebook.com/pages/%D0%9C%D0%B5%D0%BC%D0%BE%D1%80%D1%96%D0%B0%D0%BB%D1%8C%D0%BD%D0%B8%D0%B9-%D0%9A%D0%BE%D0%BC%D0%BF%D0%BB%D0%B5%D0%BA%D1%81-%D0%A1%D0%BB%D0%B0%D0%B2%D0%B8/2303153839972844?__tn__=kC-R&amp;eid=ARBdGfDG01jqOK7263sPglM__uwYrLOYRNw6glPMSOU8EKAvwxqe_tVfNhXd1VIjROzkJmTCTS4tMX17&amp;hc_ref=ARQ8li5ZWw5-hO2Q50fdqx3xPjCLGfg-v8H5edIA8-VjK4KpyNu82EhsT545PhuJcqQ&amp;fref=tag&amp;__xts__[0]=68.ARA1CiobpdN5TxfJ14wOo3IXHKHjSVV29VLHgBeGxwNyAFOtH2sVe-A_Raug7JVdAln9XRQk82w0VUnCY2JpGo7PesY8yRI9VDBon7hnT-ZhUmd0DlfWGxQRpUaVgqw0FKdmq8-a4ZfMYwKThfA_rBlHpJloG7yvBfNxL5KdaC5RG0R1KOhzlz4ORm6hSzJet4hbCwrW9QkL0SA2zH0RernZV-upB4dxg7_lVCaA9_uFDpWx4_ZmIS332Kt-fMka1zQxP3vvf_V6SEmUHusRFK1mo4rYoDgatCr5kmxrP8oC-bV10CoSTqkargu6xQSxIQYFbHybuV_IQZ30AYvoUtEDRA</t>
  </si>
  <si>
    <t>http://oblrada.cv.ua/document/list/section/99/</t>
  </si>
  <si>
    <t>https://www.facebook.com/%D0%A7%D0%B5%D1%80%D0%BD%D1%96%D0%B2%D0%B5%D1%86%D1%8C%D0%BA%D0%B0-%D0%BE%D0%B1%D0%BB%D0%B0%D1%81%D0%BD%D0%B0-%D0%A0%D0%B0%D0%B4%D0%B0-%D0%9E%D1%80%D0%B3%D0%B0%D0%BD%D1%96%D0%B7%D0%B0%D1%86%D1%96%D1%97-%D0%B2%D0%B5%D1%82%D0%B5%D1%80%D0%B0%D0%BD%D1%96%D0%B2-%D0%A3%D0%BA%D1%80%D0%B0%D1%97%D0%BD%D0%B8-323899701853421/?__tn__=kC-R&amp;eid=ARBk56QV1AlagbbWbw-LXpkICCVCiVEMWh8kXUOlVxJbRRCv7jCaNVIk0u2QN1cBrhraZnfcWy_loi3Q&amp;hc_ref=ARQo6SvmZcQxoOdfPupe0Kl2jds9Wd-vdn4KUIpx9XPjm9JTsuakvy46f9WKLsw96RI&amp;fref=nf&amp;__xts__[0]=68.ARDJCjHselbx_79RfgRVMaIifv3qjFR78XaTaBSRhG8KeFONm0tm-cV8697x6HL3fPwXjruI3t5cgEwZ84qKVecygDqY7ipPENlBoLjm4FdHOz2tm6_ZdIEyU5XjKEis2HRplNf01hFM2Ys_xmAcj6MLcDwL6UdPCmZv6P58nbc1jGSTjP85r4EPj1HRgI4NDrBO-M14QM3mwVz5Ul55Fwd0UshHx7OXclzYdgCksn3TwTlFsCk6VBiJ5l8vBFwZ-MN8KImBz3IlFrY1NF-7m4WlwLHyH32TFj6gpAsSjjTIzo8Jg1VV1njScIk0tQpIQdBabwskih4YXDOAcN8</t>
  </si>
  <si>
    <t>1. Please provide the Schedule of the Regional Council session in June 2019</t>
  </si>
  <si>
    <t>http://volynrada.gov.ua/zapit-na-otrimannya-publichnoyi-informaciyi
http://volynrada.gov.ua/node/59183</t>
  </si>
  <si>
    <t>http://zor.gov.ua/management; http://zor.gov.ua/deputat/all; http://zor.gov.ua/content/grafik-pryyomu-deputativ</t>
  </si>
  <si>
    <t>http://www.orada.if.ua/deputies/сич-олександер-максимович/; http://www.orada.if.ua/обласна-рада/депутати/</t>
  </si>
  <si>
    <t>http://te-rada.org/info/?id=2; http://te-rada.org/user/#&amp;type=3</t>
  </si>
  <si>
    <t>На головній сторінці у розділі "Підготовка до чергової сесії обласної ради" http://zt.gov.ua/</t>
  </si>
  <si>
    <t>В розділі "Анонси", "Важливо" http://www.oblrada.kirovograd.ua/</t>
  </si>
  <si>
    <t>Розпорядження голови обласної ради про скликання сесії оприлюднюється на головній сторінці офіційного веб-сайту обласної ради http://mk-oblrada.gov.ua/</t>
  </si>
  <si>
    <t>http://oblrada.odessa.gov.ua/dokumenty/protokoly/; http://oblrada.odessa.gov.ua/dokumenty/rezultaty-golosuvannya/</t>
  </si>
  <si>
    <t>аудіо/відеозапис засідання не опубліковується http://www.vinrada.gov.ua/protokoli-ta-visnovki-21.htm</t>
  </si>
  <si>
    <t>http://oblrada.odessa.gov.ua/odeska-oblast/pasport-oblasti/; http://oblrada.odessa.gov.ua/odeska-oblast/administratyvno-terytorialnij-ustrij/</t>
  </si>
  <si>
    <t>За 2016-2015 рік http://www.oblrada.lviv.ua/%D1%80%D1%96%D1%88%D0%B5%D0%BD%D0%BD%D1%8F_vii_%D1%81%D0%BA%D0%BB%D0%B8%D0%BA%D0%B0%D0%BD%D0%BD%D1%8F_428categ.html</t>
  </si>
  <si>
    <t>Є звіти головних розпорядників обласного бюджету http://te-rada.org/list/?t=39&amp;s=rada</t>
  </si>
  <si>
    <t>http://te-rada.org/?id=300
Не належить до повноважень обласної ради</t>
  </si>
  <si>
    <t>Не належить до повноважень обласної ради</t>
  </si>
  <si>
    <t>Декларація розміщеніна сайті НАЗК</t>
  </si>
  <si>
    <t>так - після 2016, ні - 2014-2015</t>
  </si>
  <si>
    <t>http://te-rada.org/?id=84
(контактні дані)</t>
  </si>
  <si>
    <t>Згідно тестового проекту порталу</t>
  </si>
  <si>
    <r>
      <t>http://oblrada.odessa.gov.ua/odeska-oblast/strategichni-ta-programni-dokumenty-oblasti/perelik-diyuchyh-regionalnyh-tsilovyh-ta-kompleksnyh-program-odeskoyi-oblasti/</t>
    </r>
    <r>
      <rPr>
        <sz val="11"/>
        <color rgb="FFFF0000"/>
        <rFont val="Calibri"/>
        <family val="2"/>
        <charset val="238"/>
        <scheme val="minor"/>
      </rPr>
      <t/>
    </r>
  </si>
  <si>
    <t>response received in time</t>
  </si>
  <si>
    <t>response received in full</t>
  </si>
  <si>
    <t>відповідь отримано вчасно</t>
  </si>
  <si>
    <t>отримано повну відповідь</t>
  </si>
  <si>
    <t>http://www.vinrada.gov.ua/protokoli-ta-visnovki-21.htm</t>
  </si>
  <si>
    <t>https://www.dzo.eonTua/tenders/current?filter%5Bobiect%5D=title&amp;filter%5Bsearch%5D=&amp;filter%5Boperator%5D=and&amp;filter%5Bidentifierssearch%5D=&amp;filter%5Bidentifiers%5D=00022438&amp;filter%5Bclassification%5D=&amp;filter%5Btendervalueamount%5D%5Bstart%5D=&amp;filter%5Btendervalueamount%5D%5Bend%5D=&amp;filter%5Bdate%5D%5Bstart%5D=&amp;filter%5Bdate%5D%5Bend%5D=&amp;filter%5Border%5D=:patedesc&amp;formname=filter</t>
  </si>
  <si>
    <t xml:space="preserve">http://volynrada.gov.ua/rss/announcement
http://volynrada.gov.ua/news
</t>
  </si>
  <si>
    <t xml:space="preserve">http://volynrada.gov.ua/session/18/20-0
</t>
  </si>
  <si>
    <t xml:space="preserve">http://volynrada.gov.ua/all_video
https://www.youtube.com/channel/UCzXdX9qa3ZqSSILGMlwezQA
http://volynrada.gov.ua/standing_committees/postiina-komisiya-z-pitan-osviti-nauki-informatsiinogo-prostoru-kulturi-ta-movi-0
</t>
  </si>
  <si>
    <t xml:space="preserve">http://volynrada.gov.ua/protocol
http://volynrada.gov.ua/all_video
https://www.youtube.com/channel/UCzXdX9qa3ZqSSILGMlwezQA
</t>
  </si>
  <si>
    <t xml:space="preserve">http://volynrada.gov.ua/session
http://volynrada.gov.ua/protocoltext
http://volynrada.gov.ua/golos
http://volynrada.gov.ua/all-solutions?calling=6&amp;committees=All
</t>
  </si>
  <si>
    <t>http://volynrada.gov.ua/actualna-informacia/24-zhovtnya-chergova-sesiya-oblasnoyi-radi</t>
  </si>
  <si>
    <t xml:space="preserve">https://oblrada.dp.gov.ua/oblasna-rada/kerivnitstvo/пригунов-гліб-олександрович/
</t>
  </si>
  <si>
    <t>https://oblrada.dp.gov.ua/oblasna-rada/kerivnitstvo/пригунов-гліб-олександрович/</t>
  </si>
  <si>
    <t>https://oblrada.dp.gov.ua/oblasna-rada/kerivnitstvo/%d0%be%d0%bb%d1%96%d0%b9%d0%bd%d0%b8%d0%ba-%d1%81%d0%b2%d1%8f%d1%82%d0%be%d1%81%d0%bb%d0%b0%d0%b2-%d0%b2%d0%b0%d1%81%d0%b8%d0%bb%d1%8c%d0%be%d0%b2%d0%b8%d1%87/</t>
  </si>
  <si>
    <t>http://zt.gov.ua/</t>
  </si>
  <si>
    <t>www.zor.gov.ua</t>
  </si>
  <si>
    <t>antikor@zor.gov.ua</t>
  </si>
  <si>
    <t>http://zor.gov.ua/content/zakonodavstvo</t>
  </si>
  <si>
    <t>http://zor.gov.ua/content/informaciyne-povidomlennya ; http://zor.gov.ua/content/perelik-naboriv-danyh-shcho-pidlyagayut-oprylyudnennyu-u-formi-vidkrytyh-danyh</t>
  </si>
  <si>
    <t>http://zor.gov.ua/content/regulyatorni-akty; http://zor.gov.ua/content/perelik-naboriv-danyh-shcho-pidlyagayut-oprylyudnennyu-u-formi-vidkrytyh-danyh</t>
  </si>
  <si>
    <t>http://www.zor.gov.ua/content/regulyatorni-akty ;  http://zor.gov.ua/content/perelik-naboriv-danyh-shcho-pidlyagayut-oprylyudnennyu-u-formi-vidkrytyh-danyh</t>
  </si>
  <si>
    <t>http://zor.gov.ua/content/regulyatorni-akty ; http://zor.gov.ua/content/perelik-naboriv-danyh-shcho-pidlyagayut-oprylyudnennyu-u-formi-vidkrytyh-danyh</t>
  </si>
  <si>
    <t>http://zor.gov.ua/node/19 ; http://zor.gov.ua/content/perelik-naboriv-danyh-shcho-pidlyagayut-oprylyudnennyu-u-formi-vidkrytyh-danyh</t>
  </si>
  <si>
    <t>http://zor.gov.ua/komunalna-vlasnist ; http://zor.gov.ua/content/perelik-naboriv-danyh-shcho-pidlyagayut-oprylyudnennyu-u-formi-vidkrytyh-danyh</t>
  </si>
  <si>
    <t xml:space="preserve">http://zor.gov.ua 
https://www.dzo.com.ua/companies/18061 </t>
  </si>
  <si>
    <t xml:space="preserve">http://zor.gov.ua
https://www.dzo.com.ua/companies/18061 </t>
  </si>
  <si>
    <t>"Regional Council - Executive Office" section</t>
  </si>
  <si>
    <t>https://kor.gov.ua/kyivska_oblast/pidporiadkovani_pidpryiemstva/poriadky.html</t>
  </si>
  <si>
    <t>https://kor.gov.ua/kyivska_oblast/upravlinnia_spilnoiu_vlasnistiu/upravlinnia_z_pytan_komunalnoi_vlasnosti_ta_zhytlovokomunalnoho_hospodarstva _vykonavchoho_aparatu_kyivskoi_oblasnoi_rady.html</t>
  </si>
  <si>
    <t>https://kor.gov.ua/robota_rady/pravovi_zasady_diialnosti.html</t>
  </si>
  <si>
    <t>https://kor.gov.ua/robota_rady/protydiia_koruptsii/</t>
  </si>
  <si>
    <t>https://kor.gov.ua/robota_rady/protydiia_koruptsii/index.php/telefon_doviry.html</t>
  </si>
  <si>
    <t>https://kor.gov.ua/robota_rady/zasidannia_komisii.html</t>
  </si>
  <si>
    <t>http://www.oblrada.kirovograd.ua/
"Announcements", "Important" section</t>
  </si>
  <si>
    <t>"Announces" section</t>
  </si>
  <si>
    <t xml:space="preserve">http://192.168.2.6/rada/rishennialor.nsf/52889c345440ab40c2257b55007e8f51/52c7093160a58f2ec22581f400500f6d?OpenDocument
</t>
  </si>
  <si>
    <t>Published on the main webpage http://mk-oblrada.gov.ua/</t>
  </si>
  <si>
    <t>http://property.odessa.gov.ua/perelik-obyektiv/</t>
  </si>
  <si>
    <t>http://property.odessa.gov.ua/orenda-i-pryvatyzatsiya/</t>
  </si>
  <si>
    <t>Authority of regional state administration</t>
  </si>
  <si>
    <t>On the website of the National Agency for the Prevention of Corruption</t>
  </si>
  <si>
    <t>http://oblrada-pl.gov.ua/index.php?option=com_content&amp;view=article&amp;id=10687&amp;Itemid=226</t>
  </si>
  <si>
    <t>http://oblrada.rv.ua/sklad_struktura/kerivnictvo.php
http://oblrada.rv.ua/sklad_struktura/priom.php?SECTION_ID=48&amp;ELEMENT_ID=1909
http://oblrada.rv.ua/sklad_struktura/deputat.php 
http://oblrada.rv.ua/sklad_struktura/priom.php?SECTION_ID=48&amp;ELEMENT_ID=1913</t>
  </si>
  <si>
    <t>"Announcements of events" section on http://www.oblrada.rv.ua/</t>
  </si>
  <si>
    <t>http://oblrada.rv.ua/documents/protokoly_zasidan_rady/index.php?SECTION_ID=170&amp;PAGEN_1=2
http://oblrada.rv.ua/documents/rezultati_poimennogo_golosuvannya/ </t>
  </si>
  <si>
    <t>http://oblrada.rv.ua/documents/protokoly_zasidan_rady/index.php?SECTION_ID=170&amp;PAGEN_1=2</t>
  </si>
  <si>
    <t>http://oblrada.rv.ua/documents/rekomendats/index.php?SECTION_ID=100</t>
  </si>
  <si>
    <t>http://oblrada.rv.ua/sklad_struktura/kerivnictvo.php?SECTION_ID=27&amp;ELEMENT_ID=15961</t>
  </si>
  <si>
    <t>http://oblrada.rv.ua/documents/public_information.php</t>
  </si>
  <si>
    <t>http://oblrada.rv.ua/documents/oblprogram/oblprogram.php 
http://oblrada.rv.ua/documents/oblprogram/zvit.php</t>
  </si>
  <si>
    <t>http://oblrada.rv.ua/mistseve_samovryaduvannya/pasport_oblasti/ 
http://oblrada.rv.ua/mistseve_samovryaduvannya/admin_ustrij.php</t>
  </si>
  <si>
    <t>http://www.oblrada.rv.ua/documents/dostup_gromadyan.php
http://oblrada.rv.ua/sklad_struktura/komisii.php</t>
  </si>
  <si>
    <t>http://www.oblrada.rv.ua/sklad_struktura/vikonavchiy_aparat/
http://www.oblrada.rv.ua/mistseve_samovryaduvannya/pasport_oblasti/index.php?SECTION_ID=92&amp;ELEMENT_ID=10016</t>
  </si>
  <si>
    <t>http://oblrada.rv.ua/komunalna_vlasnist/konkursni_torgy/oblrada/index.php?SECTION_ID=165&amp;ELEMENT_ID=14681&amp;back_url_admin=%2Fbitrix%2Fadmin%2Fiblock_element_admin.php%3FIBLOCK_ID%3D2%26type%3Ddocuments%26lang%3Dua%26find_section_section%3D165</t>
  </si>
  <si>
    <t>http://oblrada.rv.ua/komunalna_vlasnist/orenda_majna/
http://www.oblrada.rv.ua/komunalna_vlasnist/informacija_pro_vidchuzhennja_majna/</t>
  </si>
  <si>
    <t>http://oblrada.rv.ua/komunalna_vlasnist/orenda_majna/ 
http://www.oblrada.rv.ua/komunalna_vlasnist/informacija_pro_vidchuzhennja_majna/</t>
  </si>
  <si>
    <t>http://oblrada.rv.ua/documents/oblasnyj_bjudzhet/index.php?SECTION_ID=169&amp;ELEMENT_ID=17869</t>
  </si>
  <si>
    <t>http://oblrada.rv.ua/documents/oblasnyj_bjudzhet/</t>
  </si>
  <si>
    <t>http://oblrada.rv.ua/documents/oblasnyj_bjudzhet/ 
http://oblrada.rv.ua/documents/oblasnyj_bjudzhet/index.php?SECTION_ID=169&amp;ELEMENT_ID=10394</t>
  </si>
  <si>
    <t>http://oblrada.rv.ua/documents/rishennya/7_sklikannya.php?SECTION_ID=171&amp;ELEMENT_ID=12208</t>
  </si>
  <si>
    <t>http://oblrada.rv.ua/sklad_struktura/vikonavchiy_aparat/vakansii/
http://oblrada.rv.ua/komunalna_vlasnist/postiyno_diyucha_konkursna_komisiya/sklad_postiyno_diyuchoyi_konkursnoyi_komisiyi/</t>
  </si>
  <si>
    <t>http://oblrada.rv.ua/sklad_struktura/vikonavchiy_aparat/vakansii/  для комун.закладів ох.здоров`я http://oblrada.rv.ua/komunalna_vlasnist/postiyno_diyucha_konkursna_komisiya/sklad_postiyno_diyuchoyi_konkursnoyi_komisiyi/</t>
  </si>
  <si>
    <t>"Announcements of events" section</t>
  </si>
  <si>
    <t>В розділі "Анонси подій"</t>
  </si>
  <si>
    <t>http://oblrada.rv.ua/komunalna_vlasnist/postiyno_diyucha_konkursna_komisiya/rishennya_postiyno_diyuchoyi_konkursnoyi_komisiyi/
http://oblrada.rv.ua/komunalna_vlasnist/postiyno_diyucha_konkursna_komisiya_osvita/rishennya_postiyno_diyuchoyi_konkursnoyi_komisiyi/
http://oblrada.rv.ua/komunalna_vlasnist/postiyno_diyucha_konkursna_komisiya/zasidannya_postiyno_diyuchoyi_konkursnoyi_komisiyi/
http://oblrada.rv.ua/komunalna_vlasnist/postiyno_diyucha_konkursna_komisiya_osvita/zasidannya_postiyno_diyuchoyi_konkursnoyi_komisiyi/</t>
  </si>
  <si>
    <t>http://oblrada.rv.ua/komunalna_vlasnist/postiyno_diyucha_konkursna_komisiya/rishennya_postiyno_diyuchoyi_konkursnoyi_komisiyi/
http://oblrada.rv.ua/komunalna_vlasnist/postiyno_diyucha_konkursna_komisiya_osvita/rishennya_postiyno_diyuchoyi_konkursnoyi_komisiyi/</t>
  </si>
  <si>
    <t>http://www.oblrada.rv.ua/sklad_struktura/kerivnictvo.php?SECTION_ID=27&amp;ELEMENT_ID=11449
http://oblrada.rv.ua/sklad_struktura/deputat.php</t>
  </si>
  <si>
    <t>у чинному законодавстві та науковій літературі відсутні визначення Інтернет-газети. Проте на офіційному вебсайті обласної ради публікується актуальна інформація про діяльність обласної ради та анонси подій.</t>
  </si>
  <si>
    <t>According to the test version of the portal</t>
  </si>
  <si>
    <t>Is not under the authority of the regional council</t>
  </si>
  <si>
    <t>http://te-rada.org/?id=300
Is not under the authority of the regional council</t>
  </si>
  <si>
    <t>yes - after 2016, no - 2014-2015</t>
  </si>
  <si>
    <t>http://te-rada.org/list/?t=39&amp;s=rada</t>
  </si>
  <si>
    <t>Частково (кандидати, їх пропозиції, протоколи засідань Комісії не зазначені). http://www.oblrada.kharkov.ua/ua/public-information/vidkryti-dani/richnyi-plan-zakupivel</t>
  </si>
  <si>
    <t>http://www.oblrada.kharkov.ua/ua/about-rada/regulations</t>
  </si>
  <si>
    <t>http://www.oblrada.kharkov.ua/ua/public-information/protocols-of-standing-committees</t>
  </si>
  <si>
    <t xml:space="preserve">http://www.ts.lica.com.ua/?type=0&amp;base=77&amp;menu=377252&amp;id=2522; http://www.oblrada.kharkov.ua/ua/press-center/video/332-plenarni-zasidannia-kharkivskoi-oblasnoi-rady
</t>
  </si>
  <si>
    <t>часково</t>
  </si>
  <si>
    <t>https://drive.google.com/</t>
  </si>
  <si>
    <t>ProZorro</t>
  </si>
  <si>
    <t>https://www.oblradack.gov.ua/deputati-oblasnoi-radi-vii-sklikannya</t>
  </si>
  <si>
    <t xml:space="preserve">https://www.oblradack.gov.ua/
https://www.oblradack.gov.ua/rozporyadzhennya-pro-sklikannya-sesy-oblasnoyi-radi
https://www.oblradack.gov.ua/rozporyadzhennya-pro-sklikannya-sesy-oblasnoyi-radi
</t>
  </si>
  <si>
    <t xml:space="preserve">https://www.oblradack.gov.ua/poryadki-denn-zasdan-postynih-komsy-proekt </t>
  </si>
  <si>
    <t>https://www.oblradack.gov.ua/protokoli-zasdan-postynih-komsy</t>
  </si>
  <si>
    <t xml:space="preserve">https://www.oblradack.gov.ua/ostanni-rishennya-sesyi
</t>
  </si>
  <si>
    <t>https://www.oblradack.gov.ua/ostanni-rishennya-sesyi</t>
  </si>
  <si>
    <t xml:space="preserve">https://www.oblradack.gov.ua/oblasn-programi  
 https://www.oblradack.gov.ua/materiali-chergovoyi-sesyi-oblasnoyi-radi
https://www.oblradack.gov.ua/ostanni-rishennya-sesyi
</t>
  </si>
  <si>
    <t xml:space="preserve">https://www.oblradack.gov.ua/geografichne-pologennja
https://www.oblradack.gov.ua/istoria
https://www.oblradack.gov.ua/symvolika
https://www.oblradack.gov.ua/naselennja
https://www.oblradack.gov.ua/administratyvno-teretorialnij-ustrij
https://www.oblradack.gov.ua/istorychni-ta-kulturni-obekty
</t>
  </si>
  <si>
    <t>https://www.oblradack.gov.ua/reglament-oblasnoyi-radi</t>
  </si>
  <si>
    <t>Стаття 10 регламенту Черкаської обласної ради VII скликання: https://www.oblradack.gov.ua/reglament-oblasnoyi-radi</t>
  </si>
  <si>
    <t xml:space="preserve">https://www.oblradack.gov.ua/upravlnnya-maynom-oblasnoyi-komunalnoyi-vlasnost-vikonavchogo-aparatu-oblasnoyi-radi. https://www.oblradack.gov.ua/5374-xh-sesia-oblasnoii-radi-vi-sklikannia
</t>
  </si>
  <si>
    <t xml:space="preserve">https://www.oblradack.gov.ua/5374-xh-sesia-oblasnoii-radi-vi-sklikannia
</t>
  </si>
  <si>
    <t xml:space="preserve">https://www.oblradack.gov.ua/xkhvi-sesiya-oblasnoi-radi-vii-sklikannya
</t>
  </si>
  <si>
    <t xml:space="preserve">https://www.oblradack.gov.ua/normativno-regulyatorn-akti
</t>
  </si>
  <si>
    <t xml:space="preserve">https://www.oblradack.gov.ua/5296-xh-sesia-oblasnoii-radi-vi-sklikannia
</t>
  </si>
  <si>
    <t xml:space="preserve">https://www.oblradack.gov.ua/ogoloshennya-pro-peredachu-v-orendu-vilnikh-primischen
</t>
  </si>
  <si>
    <t xml:space="preserve">https://www.oblradack.gov.ua/upravlnnya-maynom-oblasnoyi-komunalnoyi-vlasnost-vikonavchogo-aparatu-oblasnoyi-radi
</t>
  </si>
  <si>
    <t>https://chor.gov.ua/normativni-dokumenti/reglament;  https://chor.gov.ua/nasha-diyalnist/anonsi/item/7582-nahaduiemo-pro-poriadok-dostupu-osib-do-plenarnykh-zasidan-cherni</t>
  </si>
  <si>
    <t>https://e-dem.in.ua/chernihiv-or/</t>
  </si>
  <si>
    <t>https://chor.gov.ua/oblasnij-konkurs-zhurnalistskikh-robit</t>
  </si>
  <si>
    <t>https://chor.gov.ua/nasha-diyalnist/anonsi/item/8707-uvaha-rozpochalasia-robota-po-pidhotovtsi-konkursu-festyvaliu-dyt ;  https://chor.gov.ua/nasha-diyalnist/anonsi/item/8439-studentiv-vyshiv-chernihivshchyny-zaproshuiut-vsiaty-uchast-u-vse</t>
  </si>
  <si>
    <t>https://chor.gov.ua/normativni-dokumenti/proekti-regulyatornih-aktiv-ta-rishen/itemlist/category/230-7-sklikannya</t>
  </si>
  <si>
    <t xml:space="preserve">http://volynrada.gov.ua/vacancies; http://volynrada.gov.ua/news/u-volinradi-vakansiya   </t>
  </si>
  <si>
    <t>http://zor.gov.ua "Events and Publications" section</t>
  </si>
  <si>
    <t xml:space="preserve">http://oblrada.rv.ua/sklad_struktura/electronic_address.php ; http://oblrada.rv.ua/sklad_struktura/electronic_form.php </t>
  </si>
  <si>
    <t>https://vinrada.gov.ua/poryadok-dennij-ta-rishennya-37.htm</t>
  </si>
  <si>
    <t>https://vinrada.eov.ua/uDload/files/7sklikannva/3Poza-ses/22.rar
https://vinrada.eov.ua/uDload/flles/6sklikanna/31poza-ses/805.гаг
https://vinrada.eov.ua/uDload/files/6sklikanna/21poza-sеs/669.гаг</t>
  </si>
  <si>
    <t>help</t>
  </si>
  <si>
    <t>Are all the contracts and the amendments thereto published on the Regional Council website on a regular basis (providing hyperlinks between contracts invoices and amendments to contracts for easy access to all the documents relating to the respective contract)?</t>
  </si>
  <si>
    <t>question_control</t>
  </si>
  <si>
    <t>UKR_ID_2019</t>
  </si>
  <si>
    <t>questionID_2019</t>
  </si>
  <si>
    <t>ID_2019</t>
  </si>
  <si>
    <t>R19001</t>
  </si>
  <si>
    <t>R19002</t>
  </si>
  <si>
    <t>R19003</t>
  </si>
  <si>
    <t>R19004</t>
  </si>
  <si>
    <t>R19005</t>
  </si>
  <si>
    <t>R19006</t>
  </si>
  <si>
    <t>R19007</t>
  </si>
  <si>
    <t>R19008</t>
  </si>
  <si>
    <t>R19009</t>
  </si>
  <si>
    <t>R19010</t>
  </si>
  <si>
    <t>R19011</t>
  </si>
  <si>
    <t>R19012</t>
  </si>
  <si>
    <t>R19013</t>
  </si>
  <si>
    <t>R19014</t>
  </si>
  <si>
    <t>R19015</t>
  </si>
  <si>
    <t>R19016</t>
  </si>
  <si>
    <t>R19017</t>
  </si>
  <si>
    <t>R19018</t>
  </si>
  <si>
    <t>R19019</t>
  </si>
  <si>
    <t>R19020</t>
  </si>
  <si>
    <t>R19021</t>
  </si>
  <si>
    <t>R19022</t>
  </si>
  <si>
    <t>R19023</t>
  </si>
  <si>
    <t>R19024</t>
  </si>
  <si>
    <t>R19025</t>
  </si>
  <si>
    <t>R19026</t>
  </si>
  <si>
    <t>R19027</t>
  </si>
  <si>
    <t>R19028</t>
  </si>
  <si>
    <t>R19029</t>
  </si>
  <si>
    <t>R19030</t>
  </si>
  <si>
    <t>R19031</t>
  </si>
  <si>
    <t>R19032</t>
  </si>
  <si>
    <t>R19033</t>
  </si>
  <si>
    <t>R19034</t>
  </si>
  <si>
    <t>R19035</t>
  </si>
  <si>
    <t>R19036</t>
  </si>
  <si>
    <t>R19037</t>
  </si>
  <si>
    <t>R19038</t>
  </si>
  <si>
    <t>R19039</t>
  </si>
  <si>
    <t>R19040</t>
  </si>
  <si>
    <t>R19041</t>
  </si>
  <si>
    <t>R19042</t>
  </si>
  <si>
    <t>R19043</t>
  </si>
  <si>
    <t>R19044</t>
  </si>
  <si>
    <t>R19045</t>
  </si>
  <si>
    <t>R19046</t>
  </si>
  <si>
    <t>R19047</t>
  </si>
  <si>
    <t>R19048</t>
  </si>
  <si>
    <t>R19049</t>
  </si>
  <si>
    <t>R19050</t>
  </si>
  <si>
    <t>R19051</t>
  </si>
  <si>
    <t>R19052</t>
  </si>
  <si>
    <t>R19053</t>
  </si>
  <si>
    <t>R19054</t>
  </si>
  <si>
    <t>R19055</t>
  </si>
  <si>
    <t>R19056</t>
  </si>
  <si>
    <t>R19057</t>
  </si>
  <si>
    <t>R19058</t>
  </si>
  <si>
    <t>R19059</t>
  </si>
  <si>
    <t>R19060</t>
  </si>
  <si>
    <t>R19061</t>
  </si>
  <si>
    <t>R19062</t>
  </si>
  <si>
    <t>R19063</t>
  </si>
  <si>
    <t>R19064</t>
  </si>
  <si>
    <t>R19065</t>
  </si>
  <si>
    <t>R19066</t>
  </si>
  <si>
    <t>R19067</t>
  </si>
  <si>
    <t>Name</t>
  </si>
  <si>
    <t>Region rating</t>
  </si>
  <si>
    <t>B-</t>
  </si>
  <si>
    <t>C+</t>
  </si>
  <si>
    <t>C</t>
  </si>
  <si>
    <t>C-</t>
  </si>
  <si>
    <t>D+</t>
  </si>
  <si>
    <t>D</t>
  </si>
  <si>
    <t>REG001</t>
  </si>
  <si>
    <t>REG004</t>
  </si>
  <si>
    <t>REG008</t>
  </si>
  <si>
    <t>REG009</t>
  </si>
  <si>
    <t>REG002</t>
  </si>
  <si>
    <t>REG003</t>
  </si>
  <si>
    <t>REG005</t>
  </si>
  <si>
    <t>REG006</t>
  </si>
  <si>
    <t>REG007</t>
  </si>
  <si>
    <t>REG010</t>
  </si>
  <si>
    <t>REG011</t>
  </si>
  <si>
    <t>REG012</t>
  </si>
  <si>
    <t>REG013</t>
  </si>
  <si>
    <t>REG014</t>
  </si>
  <si>
    <t>REG015</t>
  </si>
  <si>
    <t>REG016</t>
  </si>
  <si>
    <t>REG017</t>
  </si>
  <si>
    <t>REG018</t>
  </si>
  <si>
    <t>REG019</t>
  </si>
  <si>
    <t>REG020</t>
  </si>
  <si>
    <t>REG021</t>
  </si>
  <si>
    <t>REG022</t>
  </si>
  <si>
    <t>score_2019</t>
  </si>
  <si>
    <t>rank_2019</t>
  </si>
  <si>
    <t>score_2016</t>
  </si>
  <si>
    <t>rank_2016</t>
  </si>
  <si>
    <t>rank_2019/2016</t>
  </si>
  <si>
    <t>score_2019/2016</t>
  </si>
  <si>
    <t>best%_2019</t>
  </si>
  <si>
    <t>worst%_2019</t>
  </si>
  <si>
    <t>best%_2016</t>
  </si>
  <si>
    <t>worst%_2016</t>
  </si>
  <si>
    <t>best%_2019/2016</t>
  </si>
  <si>
    <t>worst%_2019/2016</t>
  </si>
  <si>
    <t>all regions</t>
  </si>
  <si>
    <t>Average score</t>
  </si>
  <si>
    <t>Improvement</t>
  </si>
  <si>
    <t>Category</t>
  </si>
  <si>
    <t>Overal score</t>
  </si>
  <si>
    <t>Region type</t>
  </si>
  <si>
    <t>Ranking edition</t>
  </si>
  <si>
    <t>Average score (Regions)</t>
  </si>
  <si>
    <t>Average score (Citiess)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</si>
</sst>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3" x14ac:knownFonts="1">
    <font>
      <sz val="11"/>
      <color theme="1"/>
      <name val="Calibri"/>
      <family val="2"/>
      <charset val="238"/>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charset val="238"/>
      <scheme val="minor"/>
    </font>
    <font>
      <b/>
      <sz val="10"/>
      <name val="Arial"/>
      <family val="2"/>
      <charset val="204"/>
    </font>
    <font>
      <u/>
      <sz val="11"/>
      <color theme="10"/>
      <name val="Calibri"/>
      <family val="2"/>
      <charset val="238"/>
      <scheme val="minor"/>
    </font>
    <font>
      <b/>
      <sz val="10"/>
      <name val="Arial"/>
      <family val="2"/>
      <charset val="238"/>
    </font>
    <font>
      <sz val="10"/>
      <color rgb="FF000000"/>
      <name val="Verdana"/>
      <family val="2"/>
      <charset val="204"/>
    </font>
    <font>
      <sz val="10"/>
      <color theme="1"/>
      <name val="Verdana"/>
      <family val="2"/>
      <charset val="204"/>
    </font>
    <font>
      <b/>
      <sz val="9"/>
      <color indexed="81"/>
      <name val="Segoe UI"/>
      <family val="2"/>
      <charset val="238"/>
    </font>
    <font>
      <sz val="9"/>
      <color indexed="81"/>
      <name val="Segoe UI"/>
      <family val="2"/>
      <charset val="238"/>
    </font>
    <font>
      <sz val="11"/>
      <color rgb="FFFF0000"/>
      <name val="Calibri"/>
      <family val="2"/>
      <scheme val="minor"/>
    </font>
    <font>
      <sz val="11"/>
      <color theme="1"/>
      <name val="Calibri"/>
      <family val="2"/>
      <scheme val="minor"/>
    </font>
    <font>
      <sz val="11"/>
      <name val="Calibri"/>
      <family val="2"/>
      <scheme val="minor"/>
    </font>
    <font>
      <b/>
      <sz val="11"/>
      <color theme="1"/>
      <name val="Calibri"/>
      <family val="2"/>
      <charset val="204"/>
      <scheme val="minor"/>
    </font>
    <font>
      <b/>
      <sz val="11"/>
      <name val="Calibri"/>
      <family val="2"/>
      <scheme val="minor"/>
    </font>
    <font>
      <b/>
      <sz val="11"/>
      <name val="Calibri"/>
      <family val="2"/>
      <charset val="204"/>
      <scheme val="minor"/>
    </font>
    <font>
      <b/>
      <sz val="11"/>
      <color rgb="FFFF0000"/>
      <name val="Calibri"/>
      <family val="2"/>
      <scheme val="minor"/>
    </font>
    <font>
      <b/>
      <sz val="11"/>
      <color theme="1"/>
      <name val="Calibri"/>
      <family val="2"/>
      <scheme val="minor"/>
    </font>
    <font>
      <sz val="11"/>
      <color rgb="FFFF0000"/>
      <name val="Calibri"/>
      <family val="2"/>
      <charset val="238"/>
      <scheme val="minor"/>
    </font>
    <font>
      <sz val="11"/>
      <name val="Calibri"/>
      <family val="2"/>
      <charset val="204"/>
      <scheme val="minor"/>
    </font>
    <font>
      <sz val="11"/>
      <color theme="1"/>
      <name val="Calibri"/>
      <family val="2"/>
      <charset val="238"/>
      <scheme val="minor"/>
    </font>
  </fonts>
  <fills count="16">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theme="5"/>
        <bgColor indexed="64"/>
      </patternFill>
    </fill>
    <fill>
      <patternFill patternType="solid">
        <fgColor theme="8" tint="0.39997558519241921"/>
        <bgColor indexed="64"/>
      </patternFill>
    </fill>
    <fill>
      <patternFill patternType="solid">
        <fgColor rgb="FFFFFFFF"/>
        <bgColor rgb="FFFFFFFF"/>
      </patternFill>
    </fill>
    <fill>
      <patternFill patternType="solid">
        <fgColor theme="5" tint="0.39997558519241921"/>
        <bgColor indexed="64"/>
      </patternFill>
    </fill>
    <fill>
      <patternFill patternType="solid">
        <fgColor rgb="FFFFC000"/>
        <bgColor indexed="64"/>
      </patternFill>
    </fill>
    <fill>
      <patternFill patternType="solid">
        <fgColor theme="4" tint="0.59999389629810485"/>
        <bgColor indexed="64"/>
      </patternFill>
    </fill>
    <fill>
      <patternFill patternType="solid">
        <fgColor theme="7"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theme="6" tint="0.39994506668294322"/>
      </left>
      <right style="dotted">
        <color theme="6" tint="0.39994506668294322"/>
      </right>
      <top style="dotted">
        <color theme="6" tint="0.39994506668294322"/>
      </top>
      <bottom style="dotted">
        <color theme="6" tint="0.39994506668294322"/>
      </bottom>
      <diagonal/>
    </border>
    <border>
      <left/>
      <right/>
      <top/>
      <bottom style="thin">
        <color indexed="64"/>
      </bottom>
      <diagonal/>
    </border>
    <border>
      <left style="dotted">
        <color theme="6" tint="0.39994506668294322"/>
      </left>
      <right style="dotted">
        <color theme="6" tint="0.39994506668294322"/>
      </right>
      <top/>
      <bottom style="dotted">
        <color theme="6" tint="0.39994506668294322"/>
      </bottom>
      <diagonal/>
    </border>
  </borders>
  <cellStyleXfs count="3">
    <xf numFmtId="0" fontId="0" fillId="0" borderId="0"/>
    <xf numFmtId="0" fontId="6" fillId="0" borderId="0" applyNumberFormat="0" applyFill="0" applyBorder="0" applyAlignment="0" applyProtection="0"/>
    <xf numFmtId="9" fontId="22" fillId="0" borderId="0" applyFont="0" applyFill="0" applyBorder="0" applyAlignment="0" applyProtection="0"/>
  </cellStyleXfs>
  <cellXfs count="187">
    <xf numFmtId="0" fontId="0" fillId="0" borderId="0" xfId="0"/>
    <xf numFmtId="0" fontId="4" fillId="0" borderId="1" xfId="0" applyFont="1" applyBorder="1" applyAlignment="1">
      <alignment wrapText="1"/>
    </xf>
    <xf numFmtId="0" fontId="4" fillId="2" borderId="1" xfId="0" applyFont="1" applyFill="1" applyBorder="1" applyAlignment="1">
      <alignment wrapText="1"/>
    </xf>
    <xf numFmtId="0" fontId="0" fillId="3" borderId="1" xfId="0" applyFill="1" applyBorder="1" applyAlignment="1">
      <alignment wrapText="1"/>
    </xf>
    <xf numFmtId="0" fontId="0" fillId="0" borderId="1" xfId="0" applyBorder="1" applyAlignment="1">
      <alignment wrapText="1"/>
    </xf>
    <xf numFmtId="0" fontId="0" fillId="4" borderId="1" xfId="0" applyFill="1" applyBorder="1" applyAlignment="1">
      <alignment wrapText="1"/>
    </xf>
    <xf numFmtId="0" fontId="0" fillId="5" borderId="1" xfId="0" applyFill="1" applyBorder="1" applyAlignment="1">
      <alignment wrapText="1"/>
    </xf>
    <xf numFmtId="0" fontId="0" fillId="6" borderId="1" xfId="0" applyFill="1" applyBorder="1" applyAlignment="1">
      <alignment wrapText="1"/>
    </xf>
    <xf numFmtId="0" fontId="0" fillId="7" borderId="1" xfId="0" applyFill="1" applyBorder="1" applyAlignment="1">
      <alignment wrapText="1"/>
    </xf>
    <xf numFmtId="0" fontId="0" fillId="8" borderId="1" xfId="0"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0" fillId="2" borderId="1" xfId="0" applyFill="1" applyBorder="1" applyAlignment="1">
      <alignment wrapText="1"/>
    </xf>
    <xf numFmtId="0" fontId="0" fillId="5" borderId="0" xfId="0" applyFill="1"/>
    <xf numFmtId="0" fontId="0" fillId="2" borderId="0" xfId="0" applyFill="1"/>
    <xf numFmtId="0" fontId="0" fillId="5" borderId="0" xfId="0" applyFont="1" applyFill="1"/>
    <xf numFmtId="0" fontId="0" fillId="5" borderId="3" xfId="0" applyFill="1" applyBorder="1"/>
    <xf numFmtId="0" fontId="0" fillId="0" borderId="1" xfId="0" applyBorder="1" applyAlignment="1">
      <alignment horizontal="center" wrapText="1"/>
    </xf>
    <xf numFmtId="0" fontId="0" fillId="0" borderId="0" xfId="0" applyAlignment="1"/>
    <xf numFmtId="0" fontId="0" fillId="3" borderId="2" xfId="0" applyFill="1" applyBorder="1" applyAlignment="1"/>
    <xf numFmtId="0" fontId="0" fillId="4" borderId="2" xfId="0" applyFill="1" applyBorder="1" applyAlignment="1"/>
    <xf numFmtId="0" fontId="0" fillId="5" borderId="2" xfId="0" applyFill="1" applyBorder="1" applyAlignment="1"/>
    <xf numFmtId="0" fontId="0" fillId="6" borderId="2" xfId="0" applyFill="1" applyBorder="1" applyAlignment="1"/>
    <xf numFmtId="0" fontId="0" fillId="7" borderId="2" xfId="0" applyFill="1" applyBorder="1" applyAlignment="1"/>
    <xf numFmtId="0" fontId="0" fillId="8" borderId="2" xfId="0" applyFill="1" applyBorder="1" applyAlignment="1"/>
    <xf numFmtId="0" fontId="0" fillId="8" borderId="1" xfId="0" applyFill="1" applyBorder="1" applyAlignment="1"/>
    <xf numFmtId="0" fontId="0" fillId="9" borderId="2" xfId="0" applyFill="1" applyBorder="1" applyAlignment="1"/>
    <xf numFmtId="0" fontId="0" fillId="9" borderId="1" xfId="0" applyFill="1" applyBorder="1" applyAlignment="1"/>
    <xf numFmtId="0" fontId="0" fillId="6" borderId="1" xfId="0" applyFill="1" applyBorder="1" applyAlignment="1"/>
    <xf numFmtId="0" fontId="0" fillId="10" borderId="2" xfId="0" applyFill="1" applyBorder="1" applyAlignment="1"/>
    <xf numFmtId="0" fontId="0" fillId="10" borderId="1" xfId="0" applyFill="1" applyBorder="1" applyAlignment="1"/>
    <xf numFmtId="0" fontId="4" fillId="0" borderId="0" xfId="0" applyFont="1" applyAlignment="1"/>
    <xf numFmtId="0" fontId="7" fillId="11" borderId="0" xfId="0" applyFont="1" applyFill="1" applyBorder="1" applyAlignment="1"/>
    <xf numFmtId="0" fontId="7" fillId="0" borderId="0" xfId="0" applyFont="1" applyBorder="1" applyAlignment="1">
      <alignment horizontal="left"/>
    </xf>
    <xf numFmtId="0" fontId="0" fillId="0" borderId="0" xfId="0" applyFill="1" applyBorder="1" applyAlignment="1"/>
    <xf numFmtId="0" fontId="4" fillId="4" borderId="0" xfId="0" applyFont="1" applyFill="1" applyAlignment="1"/>
    <xf numFmtId="0" fontId="0" fillId="0" borderId="1" xfId="0" applyBorder="1" applyAlignment="1">
      <alignment horizontal="left" wrapText="1"/>
    </xf>
    <xf numFmtId="0" fontId="4" fillId="0" borderId="0" xfId="0" applyFont="1"/>
    <xf numFmtId="0" fontId="8" fillId="0" borderId="0" xfId="0" applyFont="1"/>
    <xf numFmtId="0" fontId="9" fillId="0" borderId="0" xfId="0" applyFont="1" applyBorder="1" applyAlignment="1">
      <alignment horizontal="right" vertical="center" wrapText="1"/>
    </xf>
    <xf numFmtId="0" fontId="0" fillId="4" borderId="0" xfId="0" applyFill="1" applyAlignment="1"/>
    <xf numFmtId="0" fontId="0" fillId="4" borderId="0" xfId="0" applyFill="1" applyAlignment="1">
      <alignment vertical="center"/>
    </xf>
    <xf numFmtId="10" fontId="0" fillId="4" borderId="0" xfId="0" applyNumberFormat="1" applyFill="1" applyAlignment="1"/>
    <xf numFmtId="0" fontId="3" fillId="4" borderId="1" xfId="0" applyFont="1" applyFill="1" applyBorder="1" applyAlignment="1"/>
    <xf numFmtId="0" fontId="3" fillId="5" borderId="1" xfId="0" applyFont="1" applyFill="1" applyBorder="1" applyAlignment="1"/>
    <xf numFmtId="0" fontId="3" fillId="6" borderId="2" xfId="0" applyFont="1" applyFill="1" applyBorder="1" applyAlignment="1"/>
    <xf numFmtId="0" fontId="3" fillId="6" borderId="1" xfId="0" applyFont="1" applyFill="1" applyBorder="1" applyAlignment="1"/>
    <xf numFmtId="0" fontId="3" fillId="7" borderId="1" xfId="0" applyFont="1" applyFill="1" applyBorder="1" applyAlignment="1"/>
    <xf numFmtId="0" fontId="3" fillId="3" borderId="1" xfId="0" applyFont="1" applyFill="1" applyBorder="1" applyAlignment="1">
      <alignment wrapText="1"/>
    </xf>
    <xf numFmtId="0" fontId="3" fillId="4" borderId="1" xfId="0" applyFont="1" applyFill="1" applyBorder="1" applyAlignment="1">
      <alignment wrapText="1"/>
    </xf>
    <xf numFmtId="0" fontId="3" fillId="5" borderId="1" xfId="0" applyFont="1" applyFill="1" applyBorder="1" applyAlignment="1">
      <alignment wrapText="1"/>
    </xf>
    <xf numFmtId="0" fontId="3" fillId="6" borderId="1" xfId="0" applyFont="1" applyFill="1" applyBorder="1" applyAlignment="1">
      <alignment wrapText="1"/>
    </xf>
    <xf numFmtId="0" fontId="3" fillId="7" borderId="1" xfId="0" applyFont="1" applyFill="1" applyBorder="1" applyAlignment="1">
      <alignment wrapText="1"/>
    </xf>
    <xf numFmtId="0" fontId="3" fillId="4" borderId="2" xfId="0" applyFont="1" applyFill="1" applyBorder="1" applyAlignment="1"/>
    <xf numFmtId="0" fontId="3" fillId="5" borderId="2" xfId="0" applyFont="1" applyFill="1" applyBorder="1" applyAlignment="1"/>
    <xf numFmtId="0" fontId="3" fillId="7" borderId="2" xfId="0" applyFont="1" applyFill="1" applyBorder="1" applyAlignment="1"/>
    <xf numFmtId="0" fontId="0" fillId="10" borderId="0" xfId="0" applyFill="1" applyBorder="1" applyAlignment="1"/>
    <xf numFmtId="10" fontId="0" fillId="0" borderId="0" xfId="0" applyNumberFormat="1"/>
    <xf numFmtId="1" fontId="0" fillId="0" borderId="0" xfId="0" applyNumberFormat="1"/>
    <xf numFmtId="164" fontId="0" fillId="0" borderId="0" xfId="0" applyNumberFormat="1"/>
    <xf numFmtId="10" fontId="0" fillId="0" borderId="0" xfId="0" applyNumberFormat="1" applyAlignment="1">
      <alignment vertical="center"/>
    </xf>
    <xf numFmtId="0" fontId="0" fillId="2" borderId="0" xfId="0" applyFill="1" applyAlignment="1"/>
    <xf numFmtId="165" fontId="0" fillId="0" borderId="0" xfId="0" applyNumberFormat="1"/>
    <xf numFmtId="0" fontId="12" fillId="2" borderId="0" xfId="0" applyFont="1" applyFill="1"/>
    <xf numFmtId="0" fontId="12" fillId="0" borderId="0" xfId="0" applyFont="1"/>
    <xf numFmtId="0" fontId="2" fillId="2" borderId="0" xfId="0" applyFont="1" applyFill="1" applyAlignment="1">
      <alignment horizontal="left"/>
    </xf>
    <xf numFmtId="0" fontId="13" fillId="2" borderId="0" xfId="0" applyFont="1" applyFill="1" applyAlignment="1">
      <alignment horizontal="left"/>
    </xf>
    <xf numFmtId="0" fontId="14" fillId="5" borderId="0" xfId="0" applyFont="1" applyFill="1"/>
    <xf numFmtId="0" fontId="14" fillId="2" borderId="0" xfId="0" applyFont="1" applyFill="1"/>
    <xf numFmtId="0" fontId="12" fillId="12" borderId="0" xfId="0" applyFont="1" applyFill="1"/>
    <xf numFmtId="0" fontId="0" fillId="5" borderId="0" xfId="0" applyFill="1" applyAlignment="1">
      <alignment horizontal="center"/>
    </xf>
    <xf numFmtId="0" fontId="14" fillId="5" borderId="0" xfId="0" applyFont="1" applyFill="1" applyAlignment="1">
      <alignment horizontal="left"/>
    </xf>
    <xf numFmtId="0" fontId="14" fillId="2" borderId="0" xfId="0" applyFont="1" applyFill="1" applyAlignment="1"/>
    <xf numFmtId="0" fontId="0" fillId="13" borderId="0" xfId="0" applyFill="1" applyAlignment="1"/>
    <xf numFmtId="0" fontId="0" fillId="5" borderId="0" xfId="0" applyFill="1" applyAlignment="1"/>
    <xf numFmtId="0" fontId="13" fillId="5" borderId="0" xfId="0" applyFont="1" applyFill="1" applyAlignment="1"/>
    <xf numFmtId="0" fontId="4" fillId="12" borderId="1" xfId="0" applyFont="1" applyFill="1" applyBorder="1" applyAlignment="1">
      <alignment wrapText="1"/>
    </xf>
    <xf numFmtId="10" fontId="0" fillId="0" borderId="0" xfId="0" applyNumberFormat="1" applyAlignment="1"/>
    <xf numFmtId="0" fontId="5" fillId="11" borderId="1" xfId="0" applyFont="1" applyFill="1" applyBorder="1" applyAlignment="1"/>
    <xf numFmtId="0" fontId="5" fillId="0" borderId="1" xfId="0" applyFont="1" applyBorder="1" applyAlignment="1">
      <alignment horizontal="left"/>
    </xf>
    <xf numFmtId="0" fontId="0" fillId="5" borderId="1" xfId="0" applyFill="1" applyBorder="1"/>
    <xf numFmtId="0" fontId="0" fillId="2" borderId="1" xfId="0" applyFill="1" applyBorder="1"/>
    <xf numFmtId="0" fontId="0" fillId="5" borderId="1" xfId="0" applyFont="1" applyFill="1" applyBorder="1"/>
    <xf numFmtId="0" fontId="0" fillId="0" borderId="1" xfId="0" applyBorder="1"/>
    <xf numFmtId="0" fontId="1" fillId="5" borderId="1" xfId="0" applyFont="1" applyFill="1" applyBorder="1" applyAlignment="1"/>
    <xf numFmtId="0" fontId="1" fillId="5" borderId="1" xfId="0" applyFont="1" applyFill="1" applyBorder="1"/>
    <xf numFmtId="0" fontId="1" fillId="5" borderId="1" xfId="0" applyFont="1" applyFill="1" applyBorder="1" applyAlignment="1">
      <alignment horizontal="center"/>
    </xf>
    <xf numFmtId="0" fontId="1" fillId="0" borderId="1" xfId="0" applyFont="1" applyBorder="1" applyAlignment="1"/>
    <xf numFmtId="0" fontId="1" fillId="5" borderId="1" xfId="0" applyFont="1" applyFill="1" applyBorder="1" applyAlignment="1">
      <alignment horizontal="left"/>
    </xf>
    <xf numFmtId="0" fontId="1" fillId="0" borderId="1" xfId="1" applyFont="1" applyFill="1" applyBorder="1" applyAlignment="1"/>
    <xf numFmtId="0" fontId="1" fillId="2" borderId="1" xfId="0" applyFont="1" applyFill="1" applyBorder="1"/>
    <xf numFmtId="0" fontId="1" fillId="2" borderId="1" xfId="1" applyFont="1" applyFill="1" applyBorder="1" applyAlignment="1">
      <alignment horizontal="left"/>
    </xf>
    <xf numFmtId="0" fontId="1" fillId="0" borderId="1" xfId="0" applyFont="1" applyBorder="1"/>
    <xf numFmtId="0" fontId="1" fillId="2" borderId="1" xfId="0" applyFont="1" applyFill="1" applyBorder="1" applyAlignment="1"/>
    <xf numFmtId="0" fontId="1" fillId="0" borderId="1" xfId="1" applyFont="1" applyBorder="1" applyAlignment="1"/>
    <xf numFmtId="0" fontId="1" fillId="2" borderId="1" xfId="1" applyFont="1" applyFill="1" applyBorder="1"/>
    <xf numFmtId="0" fontId="1" fillId="15" borderId="1" xfId="0" applyFont="1" applyFill="1" applyBorder="1"/>
    <xf numFmtId="0" fontId="1" fillId="0" borderId="1" xfId="0" applyFont="1" applyFill="1" applyBorder="1" applyAlignment="1"/>
    <xf numFmtId="0" fontId="1" fillId="2" borderId="1" xfId="0" applyFont="1" applyFill="1" applyBorder="1" applyAlignment="1">
      <alignment horizontal="left"/>
    </xf>
    <xf numFmtId="0" fontId="1" fillId="12" borderId="1" xfId="0" applyFont="1" applyFill="1" applyBorder="1" applyAlignment="1"/>
    <xf numFmtId="0" fontId="1" fillId="12" borderId="1" xfId="0" applyFont="1" applyFill="1" applyBorder="1"/>
    <xf numFmtId="0" fontId="1" fillId="12" borderId="1" xfId="0" applyFont="1" applyFill="1" applyBorder="1" applyAlignment="1">
      <alignment horizontal="center"/>
    </xf>
    <xf numFmtId="0" fontId="1" fillId="12" borderId="1" xfId="1" applyFont="1" applyFill="1" applyBorder="1" applyAlignment="1"/>
    <xf numFmtId="0" fontId="1" fillId="12" borderId="1" xfId="1" applyFont="1" applyFill="1" applyBorder="1"/>
    <xf numFmtId="0" fontId="1" fillId="12" borderId="1" xfId="0" applyFont="1" applyFill="1" applyBorder="1" applyAlignment="1">
      <alignment horizontal="left"/>
    </xf>
    <xf numFmtId="0" fontId="1" fillId="0" borderId="1" xfId="0" applyFont="1" applyFill="1" applyBorder="1"/>
    <xf numFmtId="0" fontId="1" fillId="2" borderId="1" xfId="1" applyFont="1" applyFill="1" applyBorder="1" applyAlignment="1">
      <alignment horizontal="left" wrapText="1"/>
    </xf>
    <xf numFmtId="0" fontId="1" fillId="0" borderId="1" xfId="0" applyFont="1" applyFill="1" applyBorder="1" applyAlignment="1">
      <alignment wrapText="1"/>
    </xf>
    <xf numFmtId="0" fontId="1" fillId="2" borderId="1" xfId="1" applyFont="1" applyFill="1" applyBorder="1" applyAlignment="1">
      <alignment wrapText="1"/>
    </xf>
    <xf numFmtId="0" fontId="1" fillId="2" borderId="1" xfId="1" applyFont="1" applyFill="1" applyBorder="1" applyAlignment="1"/>
    <xf numFmtId="0" fontId="1" fillId="2" borderId="1" xfId="0" applyFont="1" applyFill="1" applyBorder="1" applyAlignment="1">
      <alignment wrapText="1"/>
    </xf>
    <xf numFmtId="0" fontId="1" fillId="0" borderId="1" xfId="1" applyFont="1" applyFill="1" applyBorder="1"/>
    <xf numFmtId="0" fontId="1" fillId="2" borderId="1" xfId="0" applyFont="1" applyFill="1" applyBorder="1" applyAlignment="1">
      <alignment horizontal="left" wrapText="1"/>
    </xf>
    <xf numFmtId="0" fontId="1" fillId="5" borderId="1" xfId="0" applyFont="1" applyFill="1" applyBorder="1" applyAlignment="1">
      <alignment wrapText="1"/>
    </xf>
    <xf numFmtId="0" fontId="1" fillId="0" borderId="1" xfId="1" applyFont="1" applyBorder="1" applyAlignment="1">
      <alignment wrapText="1"/>
    </xf>
    <xf numFmtId="0" fontId="1" fillId="0" borderId="1" xfId="0" applyFont="1" applyBorder="1" applyAlignment="1">
      <alignment horizontal="left"/>
    </xf>
    <xf numFmtId="0" fontId="1" fillId="14" borderId="1" xfId="0" applyFont="1" applyFill="1" applyBorder="1"/>
    <xf numFmtId="0" fontId="21" fillId="2" borderId="1" xfId="0" applyFont="1" applyFill="1" applyBorder="1"/>
    <xf numFmtId="0" fontId="16" fillId="5" borderId="1" xfId="0" applyFont="1" applyFill="1" applyBorder="1" applyAlignment="1"/>
    <xf numFmtId="0" fontId="16" fillId="2" borderId="1" xfId="0" applyFont="1" applyFill="1" applyBorder="1"/>
    <xf numFmtId="0" fontId="16" fillId="5" borderId="1" xfId="0" applyFont="1" applyFill="1" applyBorder="1"/>
    <xf numFmtId="0" fontId="16" fillId="2" borderId="1" xfId="0" applyFont="1" applyFill="1" applyBorder="1" applyAlignment="1"/>
    <xf numFmtId="0" fontId="16" fillId="5" borderId="1" xfId="0" applyFont="1" applyFill="1" applyBorder="1" applyAlignment="1">
      <alignment horizontal="left"/>
    </xf>
    <xf numFmtId="0" fontId="16" fillId="0" borderId="1" xfId="0" applyFont="1" applyBorder="1" applyAlignment="1"/>
    <xf numFmtId="0" fontId="17" fillId="5" borderId="1" xfId="0" applyFont="1" applyFill="1" applyBorder="1" applyAlignment="1">
      <alignment horizontal="left"/>
    </xf>
    <xf numFmtId="0" fontId="17" fillId="2" borderId="1" xfId="0" applyFont="1" applyFill="1" applyBorder="1" applyAlignment="1"/>
    <xf numFmtId="0" fontId="18" fillId="15" borderId="1" xfId="0" applyFont="1" applyFill="1" applyBorder="1"/>
    <xf numFmtId="0" fontId="16" fillId="0" borderId="1" xfId="0" applyFont="1" applyFill="1" applyBorder="1" applyAlignment="1"/>
    <xf numFmtId="0" fontId="19" fillId="5" borderId="1" xfId="0" applyFont="1" applyFill="1" applyBorder="1" applyAlignment="1"/>
    <xf numFmtId="0" fontId="15" fillId="2" borderId="1" xfId="0" applyFont="1" applyFill="1" applyBorder="1" applyAlignment="1">
      <alignment horizontal="left"/>
    </xf>
    <xf numFmtId="0" fontId="19" fillId="2" borderId="1" xfId="0" applyFont="1" applyFill="1" applyBorder="1" applyAlignment="1">
      <alignment horizontal="left"/>
    </xf>
    <xf numFmtId="0" fontId="4" fillId="0" borderId="1" xfId="0" applyFont="1" applyBorder="1"/>
    <xf numFmtId="0" fontId="4" fillId="12" borderId="1" xfId="0" applyFont="1" applyFill="1" applyBorder="1"/>
    <xf numFmtId="0" fontId="6" fillId="2" borderId="1" xfId="1" applyFill="1" applyBorder="1"/>
    <xf numFmtId="0" fontId="6" fillId="15" borderId="1" xfId="1" applyFill="1" applyBorder="1"/>
    <xf numFmtId="0" fontId="6" fillId="0" borderId="1" xfId="1" applyBorder="1"/>
    <xf numFmtId="0" fontId="6" fillId="2" borderId="1" xfId="1" applyFill="1" applyBorder="1" applyAlignment="1">
      <alignment wrapText="1"/>
    </xf>
    <xf numFmtId="0" fontId="6" fillId="2" borderId="1" xfId="1" applyFill="1" applyBorder="1" applyAlignment="1">
      <alignment horizontal="left"/>
    </xf>
    <xf numFmtId="0" fontId="6" fillId="0" borderId="1" xfId="1" applyFill="1" applyBorder="1" applyAlignment="1"/>
    <xf numFmtId="0" fontId="6" fillId="0" borderId="1" xfId="1" applyBorder="1" applyAlignment="1">
      <alignment wrapText="1"/>
    </xf>
    <xf numFmtId="0" fontId="0" fillId="5" borderId="1" xfId="0" applyFill="1" applyBorder="1" applyAlignment="1"/>
    <xf numFmtId="0" fontId="0" fillId="2" borderId="1" xfId="0" applyFill="1" applyBorder="1" applyAlignment="1"/>
    <xf numFmtId="0" fontId="0" fillId="5" borderId="1" xfId="0" applyFill="1" applyBorder="1" applyAlignment="1">
      <alignment horizontal="center"/>
    </xf>
    <xf numFmtId="0" fontId="14" fillId="2" borderId="1" xfId="0" applyFont="1" applyFill="1" applyBorder="1" applyAlignment="1"/>
    <xf numFmtId="0" fontId="14" fillId="5" borderId="1" xfId="0" applyFont="1" applyFill="1" applyBorder="1"/>
    <xf numFmtId="0" fontId="14" fillId="2" borderId="1" xfId="0" applyFont="1" applyFill="1" applyBorder="1"/>
    <xf numFmtId="0" fontId="14" fillId="5" borderId="1" xfId="0" applyFont="1" applyFill="1" applyBorder="1" applyAlignment="1">
      <alignment horizontal="left"/>
    </xf>
    <xf numFmtId="0" fontId="2" fillId="2" borderId="1" xfId="0" applyFont="1" applyFill="1" applyBorder="1" applyAlignment="1">
      <alignment horizontal="left"/>
    </xf>
    <xf numFmtId="0" fontId="13" fillId="5" borderId="1" xfId="0" applyFont="1" applyFill="1" applyBorder="1" applyAlignment="1"/>
    <xf numFmtId="0" fontId="13" fillId="2" borderId="1" xfId="0" applyFont="1" applyFill="1" applyBorder="1" applyAlignment="1">
      <alignment horizontal="left"/>
    </xf>
    <xf numFmtId="0" fontId="0" fillId="5" borderId="5" xfId="0" applyFill="1" applyBorder="1"/>
    <xf numFmtId="0" fontId="7" fillId="11" borderId="1" xfId="0" applyFont="1" applyFill="1" applyBorder="1" applyAlignment="1"/>
    <xf numFmtId="0" fontId="7" fillId="0" borderId="1" xfId="0" applyFont="1" applyBorder="1" applyAlignment="1">
      <alignment horizontal="left"/>
    </xf>
    <xf numFmtId="0" fontId="4" fillId="5" borderId="1" xfId="0" applyFont="1" applyFill="1" applyBorder="1"/>
    <xf numFmtId="0" fontId="4" fillId="0" borderId="1" xfId="0" applyFont="1" applyBorder="1" applyAlignment="1"/>
    <xf numFmtId="0" fontId="4" fillId="8" borderId="1" xfId="0" applyFont="1" applyFill="1" applyBorder="1" applyAlignment="1"/>
    <xf numFmtId="0" fontId="0" fillId="0" borderId="1" xfId="0" applyBorder="1" applyAlignment="1"/>
    <xf numFmtId="0" fontId="0" fillId="3" borderId="1" xfId="0" applyFill="1" applyBorder="1" applyAlignment="1"/>
    <xf numFmtId="10" fontId="0" fillId="8" borderId="1" xfId="0" applyNumberFormat="1" applyFill="1" applyBorder="1" applyAlignment="1"/>
    <xf numFmtId="10" fontId="0" fillId="0" borderId="1" xfId="0" applyNumberFormat="1" applyBorder="1"/>
    <xf numFmtId="0" fontId="0" fillId="4" borderId="1" xfId="0" applyFill="1" applyBorder="1" applyAlignment="1"/>
    <xf numFmtId="0" fontId="0" fillId="7" borderId="1" xfId="0" applyFill="1" applyBorder="1" applyAlignment="1"/>
    <xf numFmtId="10" fontId="0" fillId="0" borderId="1" xfId="0" applyNumberFormat="1" applyBorder="1" applyAlignment="1">
      <alignment vertical="center"/>
    </xf>
    <xf numFmtId="0" fontId="4" fillId="4" borderId="1" xfId="0" applyFont="1" applyFill="1" applyBorder="1" applyAlignment="1"/>
    <xf numFmtId="10" fontId="0" fillId="4" borderId="1" xfId="0" applyNumberFormat="1" applyFill="1" applyBorder="1"/>
    <xf numFmtId="10" fontId="0" fillId="4" borderId="1" xfId="0" applyNumberFormat="1" applyFill="1" applyBorder="1" applyAlignment="1"/>
    <xf numFmtId="0" fontId="4" fillId="2" borderId="1" xfId="0" applyFont="1" applyFill="1" applyBorder="1"/>
    <xf numFmtId="0" fontId="4" fillId="3" borderId="2" xfId="0" applyFont="1" applyFill="1" applyBorder="1" applyAlignment="1"/>
    <xf numFmtId="0" fontId="4" fillId="7" borderId="2" xfId="0" applyFont="1" applyFill="1" applyBorder="1" applyAlignment="1"/>
    <xf numFmtId="0" fontId="4" fillId="5" borderId="2" xfId="0" applyFont="1" applyFill="1" applyBorder="1" applyAlignment="1"/>
    <xf numFmtId="0" fontId="4" fillId="6" borderId="2" xfId="0" applyFont="1" applyFill="1" applyBorder="1" applyAlignment="1"/>
    <xf numFmtId="0" fontId="4" fillId="8" borderId="2" xfId="0" applyFont="1" applyFill="1" applyBorder="1" applyAlignment="1"/>
    <xf numFmtId="0" fontId="4" fillId="9" borderId="2" xfId="0" applyFont="1" applyFill="1" applyBorder="1" applyAlignment="1"/>
    <xf numFmtId="0" fontId="4" fillId="4" borderId="2" xfId="0" applyFont="1" applyFill="1" applyBorder="1" applyAlignment="1"/>
    <xf numFmtId="0" fontId="4" fillId="10" borderId="2" xfId="0" applyFont="1" applyFill="1" applyBorder="1" applyAlignment="1"/>
    <xf numFmtId="165" fontId="0" fillId="0" borderId="0" xfId="2" applyNumberFormat="1" applyFont="1"/>
    <xf numFmtId="10" fontId="0" fillId="0" borderId="0" xfId="2" applyNumberFormat="1" applyFont="1"/>
    <xf numFmtId="0" fontId="4" fillId="5" borderId="0" xfId="0" applyFont="1" applyFill="1"/>
    <xf numFmtId="0" fontId="4" fillId="8" borderId="0" xfId="0" applyFont="1" applyFill="1" applyAlignment="1"/>
    <xf numFmtId="10" fontId="0" fillId="8" borderId="0" xfId="0" applyNumberFormat="1" applyFill="1" applyAlignment="1"/>
    <xf numFmtId="0" fontId="1" fillId="5" borderId="2" xfId="0" applyFont="1" applyFill="1" applyBorder="1" applyAlignment="1"/>
    <xf numFmtId="10" fontId="0" fillId="4" borderId="0" xfId="0" applyNumberFormat="1" applyFill="1"/>
    <xf numFmtId="10" fontId="4" fillId="0" borderId="0" xfId="0" applyNumberFormat="1" applyFont="1"/>
    <xf numFmtId="10" fontId="0" fillId="0" borderId="0" xfId="2" applyNumberFormat="1" applyFont="1" applyAlignment="1"/>
    <xf numFmtId="0" fontId="0" fillId="0" borderId="0" xfId="0" applyAlignment="1">
      <alignment vertical="center"/>
    </xf>
    <xf numFmtId="0" fontId="4" fillId="0" borderId="4" xfId="0" applyFont="1" applyBorder="1" applyAlignment="1">
      <alignment horizontal="center" wrapText="1"/>
    </xf>
    <xf numFmtId="0" fontId="4" fillId="0" borderId="4" xfId="0" applyFont="1" applyBorder="1" applyAlignment="1">
      <alignment horizontal="center"/>
    </xf>
  </cellXfs>
  <cellStyles count="3">
    <cellStyle name="Hypertextové prepojenie" xfId="1" builtinId="8"/>
    <cellStyle name="Normálna" xfId="0" builtinId="0"/>
    <cellStyle name="Percentá" xfId="2"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sz="1800" b="0" i="0" baseline="0">
                <a:effectLst/>
              </a:rPr>
              <a:t>Average score according to the type of Regions</a:t>
            </a:r>
            <a:endParaRPr lang="sk-SK">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charts!$B$1</c:f>
              <c:strCache>
                <c:ptCount val="1"/>
                <c:pt idx="0">
                  <c:v>Average score</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charts!$A$2:$A$9</c:f>
              <c:strCache>
                <c:ptCount val="8"/>
                <c:pt idx="0">
                  <c:v>western</c:v>
                </c:pt>
                <c:pt idx="1">
                  <c:v>northern</c:v>
                </c:pt>
                <c:pt idx="2">
                  <c:v>central</c:v>
                </c:pt>
                <c:pt idx="3">
                  <c:v>southern</c:v>
                </c:pt>
                <c:pt idx="4">
                  <c:v>eastern</c:v>
                </c:pt>
                <c:pt idx="5">
                  <c:v>between 1,2 and 2 million</c:v>
                </c:pt>
                <c:pt idx="6">
                  <c:v>less than 1,2 million</c:v>
                </c:pt>
                <c:pt idx="7">
                  <c:v>more than 2 million</c:v>
                </c:pt>
              </c:strCache>
            </c:strRef>
          </c:cat>
          <c:val>
            <c:numRef>
              <c:f>charts!$B$2:$B$9</c:f>
              <c:numCache>
                <c:formatCode>0.00%</c:formatCode>
                <c:ptCount val="8"/>
                <c:pt idx="0">
                  <c:v>0.68062500000000004</c:v>
                </c:pt>
                <c:pt idx="1">
                  <c:v>0.67999999999999994</c:v>
                </c:pt>
                <c:pt idx="2">
                  <c:v>0.59687500000000004</c:v>
                </c:pt>
                <c:pt idx="3">
                  <c:v>0.54833333333333334</c:v>
                </c:pt>
                <c:pt idx="4">
                  <c:v>0.54500000000000004</c:v>
                </c:pt>
                <c:pt idx="5">
                  <c:v>0.65888888888888897</c:v>
                </c:pt>
                <c:pt idx="6">
                  <c:v>0.60333333333333339</c:v>
                </c:pt>
                <c:pt idx="7">
                  <c:v>0.60249999999999992</c:v>
                </c:pt>
              </c:numCache>
            </c:numRef>
          </c:val>
          <c:extLst>
            <c:ext xmlns:c16="http://schemas.microsoft.com/office/drawing/2014/chart" uri="{C3380CC4-5D6E-409C-BE32-E72D297353CC}">
              <c16:uniqueId val="{00000000-7D73-4B81-9DC0-5828BBFF6619}"/>
            </c:ext>
          </c:extLst>
        </c:ser>
        <c:dLbls>
          <c:showLegendKey val="0"/>
          <c:showVal val="0"/>
          <c:showCatName val="0"/>
          <c:showSerName val="0"/>
          <c:showPercent val="0"/>
          <c:showBubbleSize val="0"/>
        </c:dLbls>
        <c:gapWidth val="150"/>
        <c:axId val="1174147167"/>
        <c:axId val="1174146751"/>
      </c:barChart>
      <c:lineChart>
        <c:grouping val="standard"/>
        <c:varyColors val="0"/>
        <c:ser>
          <c:idx val="1"/>
          <c:order val="1"/>
          <c:tx>
            <c:strRef>
              <c:f>charts!$C$1</c:f>
              <c:strCache>
                <c:ptCount val="1"/>
                <c:pt idx="0">
                  <c:v>Overal score</c:v>
                </c:pt>
              </c:strCache>
            </c:strRef>
          </c:tx>
          <c:spPr>
            <a:ln w="28575" cap="rnd">
              <a:solidFill>
                <a:srgbClr val="C00000"/>
              </a:solidFill>
              <a:round/>
            </a:ln>
            <a:effectLst/>
          </c:spPr>
          <c:marker>
            <c:symbol val="none"/>
          </c:marker>
          <c:cat>
            <c:strRef>
              <c:f>charts!$A$2:$A$9</c:f>
              <c:strCache>
                <c:ptCount val="8"/>
                <c:pt idx="0">
                  <c:v>western</c:v>
                </c:pt>
                <c:pt idx="1">
                  <c:v>northern</c:v>
                </c:pt>
                <c:pt idx="2">
                  <c:v>central</c:v>
                </c:pt>
                <c:pt idx="3">
                  <c:v>southern</c:v>
                </c:pt>
                <c:pt idx="4">
                  <c:v>eastern</c:v>
                </c:pt>
                <c:pt idx="5">
                  <c:v>between 1,2 and 2 million</c:v>
                </c:pt>
                <c:pt idx="6">
                  <c:v>less than 1,2 million</c:v>
                </c:pt>
                <c:pt idx="7">
                  <c:v>more than 2 million</c:v>
                </c:pt>
              </c:strCache>
            </c:strRef>
          </c:cat>
          <c:val>
            <c:numRef>
              <c:f>charts!$C$2:$C$9</c:f>
              <c:numCache>
                <c:formatCode>0.00%</c:formatCode>
                <c:ptCount val="8"/>
                <c:pt idx="0">
                  <c:v>0.62590909090909086</c:v>
                </c:pt>
                <c:pt idx="1">
                  <c:v>0.62590909090909086</c:v>
                </c:pt>
                <c:pt idx="2">
                  <c:v>0.62590909090909086</c:v>
                </c:pt>
                <c:pt idx="3">
                  <c:v>0.62590909090909086</c:v>
                </c:pt>
                <c:pt idx="4">
                  <c:v>0.62590909090909086</c:v>
                </c:pt>
                <c:pt idx="5">
                  <c:v>0.62590909090909086</c:v>
                </c:pt>
                <c:pt idx="6">
                  <c:v>0.62590909090909086</c:v>
                </c:pt>
                <c:pt idx="7">
                  <c:v>0.62590909090909086</c:v>
                </c:pt>
              </c:numCache>
            </c:numRef>
          </c:val>
          <c:smooth val="0"/>
          <c:extLst>
            <c:ext xmlns:c16="http://schemas.microsoft.com/office/drawing/2014/chart" uri="{C3380CC4-5D6E-409C-BE32-E72D297353CC}">
              <c16:uniqueId val="{00000001-7D73-4B81-9DC0-5828BBFF6619}"/>
            </c:ext>
          </c:extLst>
        </c:ser>
        <c:dLbls>
          <c:showLegendKey val="0"/>
          <c:showVal val="0"/>
          <c:showCatName val="0"/>
          <c:showSerName val="0"/>
          <c:showPercent val="0"/>
          <c:showBubbleSize val="0"/>
        </c:dLbls>
        <c:marker val="1"/>
        <c:smooth val="0"/>
        <c:axId val="1174147167"/>
        <c:axId val="1174146751"/>
      </c:lineChart>
      <c:catAx>
        <c:axId val="11741471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174146751"/>
        <c:crosses val="autoZero"/>
        <c:auto val="1"/>
        <c:lblAlgn val="ctr"/>
        <c:lblOffset val="100"/>
        <c:noMultiLvlLbl val="0"/>
      </c:catAx>
      <c:valAx>
        <c:axId val="1174146751"/>
        <c:scaling>
          <c:orientation val="minMax"/>
          <c:min val="0.4"/>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1741471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Average score</a:t>
            </a:r>
            <a:r>
              <a:rPr lang="sk-SK"/>
              <a:t> in the</a:t>
            </a:r>
            <a:r>
              <a:rPr lang="sk-SK" baseline="0"/>
              <a:t> regions </a:t>
            </a:r>
            <a:r>
              <a:rPr lang="sk-SK"/>
              <a:t>transparency rankings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charts!$A$14</c:f>
              <c:strCache>
                <c:ptCount val="1"/>
                <c:pt idx="0">
                  <c:v>Ranking edition</c:v>
                </c:pt>
              </c:strCache>
            </c:strRef>
          </c:tx>
          <c:spPr>
            <a:solidFill>
              <a:srgbClr val="C0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charts!$B$14:$D$14</c:f>
              <c:numCache>
                <c:formatCode>General</c:formatCode>
                <c:ptCount val="3"/>
                <c:pt idx="0">
                  <c:v>2016</c:v>
                </c:pt>
                <c:pt idx="1">
                  <c:v>2017</c:v>
                </c:pt>
                <c:pt idx="2">
                  <c:v>2019</c:v>
                </c:pt>
              </c:numCache>
            </c:numRef>
          </c:cat>
          <c:val>
            <c:numRef>
              <c:f>charts!$B$15:$D$15</c:f>
              <c:numCache>
                <c:formatCode>General</c:formatCode>
                <c:ptCount val="3"/>
                <c:pt idx="0" formatCode="0.00%">
                  <c:v>0.45454545454545447</c:v>
                </c:pt>
                <c:pt idx="2" formatCode="0.00%">
                  <c:v>0.62590909090909086</c:v>
                </c:pt>
              </c:numCache>
            </c:numRef>
          </c:val>
          <c:extLst xmlns:c15="http://schemas.microsoft.com/office/drawing/2012/chart">
            <c:ext xmlns:c16="http://schemas.microsoft.com/office/drawing/2014/chart" uri="{C3380CC4-5D6E-409C-BE32-E72D297353CC}">
              <c16:uniqueId val="{00000001-5C25-4C02-BB92-1F78DE13F486}"/>
            </c:ext>
          </c:extLst>
        </c:ser>
        <c:dLbls>
          <c:showLegendKey val="0"/>
          <c:showVal val="0"/>
          <c:showCatName val="0"/>
          <c:showSerName val="0"/>
          <c:showPercent val="0"/>
          <c:showBubbleSize val="0"/>
        </c:dLbls>
        <c:gapWidth val="150"/>
        <c:axId val="2047330864"/>
        <c:axId val="2047329200"/>
        <c:extLst/>
      </c:barChart>
      <c:catAx>
        <c:axId val="20473308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047329200"/>
        <c:crosses val="autoZero"/>
        <c:auto val="1"/>
        <c:lblAlgn val="ctr"/>
        <c:lblOffset val="100"/>
        <c:noMultiLvlLbl val="0"/>
      </c:catAx>
      <c:valAx>
        <c:axId val="204732920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20473308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sk-SK" sz="1800" b="0" i="0" baseline="0">
                <a:effectLst/>
              </a:rPr>
              <a:t>Average score according to categories</a:t>
            </a:r>
            <a:endParaRPr lang="sk-SK">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0"/>
          <c:order val="0"/>
          <c:tx>
            <c:strRef>
              <c:f>charts!$B$25</c:f>
              <c:strCache>
                <c:ptCount val="1"/>
                <c:pt idx="0">
                  <c:v>Average score</c:v>
                </c:pt>
              </c:strCache>
            </c:strRef>
          </c:tx>
          <c:spPr>
            <a:solidFill>
              <a:schemeClr val="accent1">
                <a:lumMod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charts!$A$26:$A$34</c:f>
              <c:strCache>
                <c:ptCount val="9"/>
                <c:pt idx="0">
                  <c:v>1. Access to Information Policy</c:v>
                </c:pt>
                <c:pt idx="1">
                  <c:v>4. Property management</c:v>
                </c:pt>
                <c:pt idx="2">
                  <c:v>5. Social Services</c:v>
                </c:pt>
                <c:pt idx="3">
                  <c:v>9. Media</c:v>
                </c:pt>
                <c:pt idx="4">
                  <c:v>2. Budgeting</c:v>
                </c:pt>
                <c:pt idx="5">
                  <c:v>8. Public Participation</c:v>
                </c:pt>
                <c:pt idx="6">
                  <c:v>7. Professional Ethics and Conflict of Interests</c:v>
                </c:pt>
                <c:pt idx="7">
                  <c:v>3. Public Procurement</c:v>
                </c:pt>
                <c:pt idx="8">
                  <c:v>6. Human Resources</c:v>
                </c:pt>
              </c:strCache>
            </c:strRef>
          </c:cat>
          <c:val>
            <c:numRef>
              <c:f>charts!$B$26:$B$34</c:f>
              <c:numCache>
                <c:formatCode>0.00%</c:formatCode>
                <c:ptCount val="9"/>
                <c:pt idx="0">
                  <c:v>0.76239669421487621</c:v>
                </c:pt>
                <c:pt idx="1">
                  <c:v>0.68181818181818177</c:v>
                </c:pt>
                <c:pt idx="2">
                  <c:v>0.66666666666666663</c:v>
                </c:pt>
                <c:pt idx="3">
                  <c:v>0.625</c:v>
                </c:pt>
                <c:pt idx="4">
                  <c:v>0.60606060606060608</c:v>
                </c:pt>
                <c:pt idx="5">
                  <c:v>0.60489510489510478</c:v>
                </c:pt>
                <c:pt idx="6">
                  <c:v>0.54720279720279708</c:v>
                </c:pt>
                <c:pt idx="7">
                  <c:v>0.52479338842975209</c:v>
                </c:pt>
                <c:pt idx="8">
                  <c:v>0.4707792207792208</c:v>
                </c:pt>
              </c:numCache>
            </c:numRef>
          </c:val>
          <c:extLst>
            <c:ext xmlns:c16="http://schemas.microsoft.com/office/drawing/2014/chart" uri="{C3380CC4-5D6E-409C-BE32-E72D297353CC}">
              <c16:uniqueId val="{00000000-0B7C-43C7-9989-191AC9F9DAAD}"/>
            </c:ext>
          </c:extLst>
        </c:ser>
        <c:dLbls>
          <c:showLegendKey val="0"/>
          <c:showVal val="0"/>
          <c:showCatName val="0"/>
          <c:showSerName val="0"/>
          <c:showPercent val="0"/>
          <c:showBubbleSize val="0"/>
        </c:dLbls>
        <c:gapWidth val="150"/>
        <c:axId val="1175324367"/>
        <c:axId val="1175326863"/>
      </c:barChart>
      <c:lineChart>
        <c:grouping val="standard"/>
        <c:varyColors val="0"/>
        <c:ser>
          <c:idx val="1"/>
          <c:order val="1"/>
          <c:tx>
            <c:strRef>
              <c:f>charts!$C$25</c:f>
              <c:strCache>
                <c:ptCount val="1"/>
                <c:pt idx="0">
                  <c:v>Overal score</c:v>
                </c:pt>
              </c:strCache>
            </c:strRef>
          </c:tx>
          <c:spPr>
            <a:ln w="28575" cap="rnd">
              <a:solidFill>
                <a:srgbClr val="C00000"/>
              </a:solidFill>
              <a:round/>
            </a:ln>
            <a:effectLst/>
          </c:spPr>
          <c:marker>
            <c:symbol val="none"/>
          </c:marker>
          <c:cat>
            <c:strRef>
              <c:f>charts!$A$26:$A$34</c:f>
              <c:strCache>
                <c:ptCount val="9"/>
                <c:pt idx="0">
                  <c:v>1. Access to Information Policy</c:v>
                </c:pt>
                <c:pt idx="1">
                  <c:v>4. Property management</c:v>
                </c:pt>
                <c:pt idx="2">
                  <c:v>5. Social Services</c:v>
                </c:pt>
                <c:pt idx="3">
                  <c:v>9. Media</c:v>
                </c:pt>
                <c:pt idx="4">
                  <c:v>2. Budgeting</c:v>
                </c:pt>
                <c:pt idx="5">
                  <c:v>8. Public Participation</c:v>
                </c:pt>
                <c:pt idx="6">
                  <c:v>7. Professional Ethics and Conflict of Interests</c:v>
                </c:pt>
                <c:pt idx="7">
                  <c:v>3. Public Procurement</c:v>
                </c:pt>
                <c:pt idx="8">
                  <c:v>6. Human Resources</c:v>
                </c:pt>
              </c:strCache>
            </c:strRef>
          </c:cat>
          <c:val>
            <c:numRef>
              <c:f>charts!$C$26:$C$34</c:f>
              <c:numCache>
                <c:formatCode>0.00%</c:formatCode>
                <c:ptCount val="9"/>
                <c:pt idx="0">
                  <c:v>0.62590909090909086</c:v>
                </c:pt>
                <c:pt idx="1">
                  <c:v>0.62590909090909086</c:v>
                </c:pt>
                <c:pt idx="2">
                  <c:v>0.62590909090909086</c:v>
                </c:pt>
                <c:pt idx="3">
                  <c:v>0.62590909090909086</c:v>
                </c:pt>
                <c:pt idx="4">
                  <c:v>0.62590909090909086</c:v>
                </c:pt>
                <c:pt idx="5">
                  <c:v>0.62590909090909086</c:v>
                </c:pt>
                <c:pt idx="6">
                  <c:v>0.62590909090909086</c:v>
                </c:pt>
                <c:pt idx="7">
                  <c:v>0.62590909090909086</c:v>
                </c:pt>
                <c:pt idx="8">
                  <c:v>0.62590909090909086</c:v>
                </c:pt>
              </c:numCache>
            </c:numRef>
          </c:val>
          <c:smooth val="0"/>
          <c:extLst>
            <c:ext xmlns:c16="http://schemas.microsoft.com/office/drawing/2014/chart" uri="{C3380CC4-5D6E-409C-BE32-E72D297353CC}">
              <c16:uniqueId val="{00000001-0B7C-43C7-9989-191AC9F9DAAD}"/>
            </c:ext>
          </c:extLst>
        </c:ser>
        <c:dLbls>
          <c:showLegendKey val="0"/>
          <c:showVal val="0"/>
          <c:showCatName val="0"/>
          <c:showSerName val="0"/>
          <c:showPercent val="0"/>
          <c:showBubbleSize val="0"/>
        </c:dLbls>
        <c:marker val="1"/>
        <c:smooth val="0"/>
        <c:axId val="1175324367"/>
        <c:axId val="1175326863"/>
      </c:lineChart>
      <c:catAx>
        <c:axId val="11753243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175326863"/>
        <c:crosses val="autoZero"/>
        <c:auto val="1"/>
        <c:lblAlgn val="ctr"/>
        <c:lblOffset val="100"/>
        <c:noMultiLvlLbl val="0"/>
      </c:catAx>
      <c:valAx>
        <c:axId val="1175326863"/>
        <c:scaling>
          <c:orientation val="minMax"/>
          <c:max val="1"/>
          <c:min val="0.4"/>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175324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k-SK"/>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800" b="0" i="0" baseline="0">
                <a:effectLst/>
              </a:rPr>
              <a:t>Average score</a:t>
            </a:r>
            <a:r>
              <a:rPr lang="sk-SK" sz="1800" b="0" i="0" baseline="0">
                <a:effectLst/>
              </a:rPr>
              <a:t> in the transparency rankings</a:t>
            </a:r>
            <a:endParaRPr lang="sk-SK">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sk-SK"/>
        </a:p>
      </c:txPr>
    </c:title>
    <c:autoTitleDeleted val="0"/>
    <c:plotArea>
      <c:layout/>
      <c:barChart>
        <c:barDir val="col"/>
        <c:grouping val="clustered"/>
        <c:varyColors val="0"/>
        <c:ser>
          <c:idx val="1"/>
          <c:order val="1"/>
          <c:tx>
            <c:strRef>
              <c:f>charts!$A$15</c:f>
              <c:strCache>
                <c:ptCount val="1"/>
                <c:pt idx="0">
                  <c:v>Average score (Regions)</c:v>
                </c:pt>
              </c:strCache>
            </c:strRef>
          </c:tx>
          <c:spPr>
            <a:solidFill>
              <a:srgbClr val="C00000"/>
            </a:solidFill>
            <a:ln>
              <a:noFill/>
            </a:ln>
            <a:effectLst/>
          </c:spPr>
          <c:invertIfNegative val="0"/>
          <c:dLbls>
            <c:dLbl>
              <c:idx val="0"/>
              <c:layout>
                <c:manualLayout>
                  <c:x val="0.10833333333333328"/>
                  <c:y val="0.20833333333333334"/>
                </c:manualLayout>
              </c:layout>
              <c:tx>
                <c:rich>
                  <a:bodyPr/>
                  <a:lstStyle/>
                  <a:p>
                    <a:fld id="{E58D7690-140B-4CA6-AA79-0FDD09B50677}" type="VALUE">
                      <a:rPr lang="en-US" b="1"/>
                      <a:pPr/>
                      <a:t>[HODNOTA]</a:t>
                    </a:fld>
                    <a:endParaRPr lang="sk-SK"/>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7-CF3D-483B-8714-12D26ED42F15}"/>
                </c:ext>
              </c:extLst>
            </c:dLbl>
            <c:dLbl>
              <c:idx val="2"/>
              <c:layout>
                <c:manualLayout>
                  <c:x val="-0.1111111111111111"/>
                  <c:y val="0.33796296296296285"/>
                </c:manualLayout>
              </c:layout>
              <c:tx>
                <c:rich>
                  <a:bodyPr/>
                  <a:lstStyle/>
                  <a:p>
                    <a:fld id="{596EA1A0-90EF-4274-A3BB-303A3C4F1975}" type="VALUE">
                      <a:rPr lang="en-US" b="1"/>
                      <a:pPr/>
                      <a:t>[HODNOTA]</a:t>
                    </a:fld>
                    <a:endParaRPr lang="sk-SK"/>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6-CF3D-483B-8714-12D26ED42F1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charts!$B$14:$D$14</c:f>
              <c:numCache>
                <c:formatCode>General</c:formatCode>
                <c:ptCount val="3"/>
                <c:pt idx="0">
                  <c:v>2016</c:v>
                </c:pt>
                <c:pt idx="1">
                  <c:v>2017</c:v>
                </c:pt>
                <c:pt idx="2">
                  <c:v>2019</c:v>
                </c:pt>
              </c:numCache>
            </c:numRef>
          </c:cat>
          <c:val>
            <c:numRef>
              <c:f>charts!$B$15:$D$15</c:f>
              <c:numCache>
                <c:formatCode>General</c:formatCode>
                <c:ptCount val="3"/>
                <c:pt idx="0" formatCode="0.00%">
                  <c:v>0.45454545454545447</c:v>
                </c:pt>
                <c:pt idx="2" formatCode="0.00%">
                  <c:v>0.62590909090909086</c:v>
                </c:pt>
              </c:numCache>
            </c:numRef>
          </c:val>
          <c:extLst>
            <c:ext xmlns:c16="http://schemas.microsoft.com/office/drawing/2014/chart" uri="{C3380CC4-5D6E-409C-BE32-E72D297353CC}">
              <c16:uniqueId val="{00000001-CF3D-483B-8714-12D26ED42F15}"/>
            </c:ext>
          </c:extLst>
        </c:ser>
        <c:dLbls>
          <c:showLegendKey val="0"/>
          <c:showVal val="0"/>
          <c:showCatName val="0"/>
          <c:showSerName val="0"/>
          <c:showPercent val="0"/>
          <c:showBubbleSize val="0"/>
        </c:dLbls>
        <c:gapWidth val="150"/>
        <c:axId val="1172981343"/>
        <c:axId val="1172981759"/>
        <c:extLst>
          <c:ext xmlns:c15="http://schemas.microsoft.com/office/drawing/2012/chart" uri="{02D57815-91ED-43cb-92C2-25804820EDAC}">
            <c15:filteredBarSeries>
              <c15:ser>
                <c:idx val="0"/>
                <c:order val="0"/>
                <c:tx>
                  <c:strRef>
                    <c:extLst>
                      <c:ext uri="{02D57815-91ED-43cb-92C2-25804820EDAC}">
                        <c15:formulaRef>
                          <c15:sqref>charts!$A$14</c15:sqref>
                        </c15:formulaRef>
                      </c:ext>
                    </c:extLst>
                    <c:strCache>
                      <c:ptCount val="1"/>
                      <c:pt idx="0">
                        <c:v>Ranking edition</c:v>
                      </c:pt>
                    </c:strCache>
                  </c:strRef>
                </c:tx>
                <c:spPr>
                  <a:solidFill>
                    <a:schemeClr val="accent1"/>
                  </a:solidFill>
                  <a:ln>
                    <a:noFill/>
                  </a:ln>
                  <a:effectLst/>
                </c:spPr>
                <c:invertIfNegative val="0"/>
                <c:cat>
                  <c:numRef>
                    <c:extLst>
                      <c:ext uri="{02D57815-91ED-43cb-92C2-25804820EDAC}">
                        <c15:formulaRef>
                          <c15:sqref>charts!$B$14:$D$14</c15:sqref>
                        </c15:formulaRef>
                      </c:ext>
                    </c:extLst>
                    <c:numCache>
                      <c:formatCode>General</c:formatCode>
                      <c:ptCount val="3"/>
                      <c:pt idx="0">
                        <c:v>2016</c:v>
                      </c:pt>
                      <c:pt idx="1">
                        <c:v>2017</c:v>
                      </c:pt>
                      <c:pt idx="2">
                        <c:v>2019</c:v>
                      </c:pt>
                    </c:numCache>
                  </c:numRef>
                </c:cat>
                <c:val>
                  <c:numRef>
                    <c:extLst>
                      <c:ext uri="{02D57815-91ED-43cb-92C2-25804820EDAC}">
                        <c15:formulaRef>
                          <c15:sqref>charts!$B$14:$D$14</c15:sqref>
                        </c15:formulaRef>
                      </c:ext>
                    </c:extLst>
                    <c:numCache>
                      <c:formatCode>General</c:formatCode>
                      <c:ptCount val="3"/>
                      <c:pt idx="0">
                        <c:v>2016</c:v>
                      </c:pt>
                      <c:pt idx="1">
                        <c:v>2017</c:v>
                      </c:pt>
                      <c:pt idx="2">
                        <c:v>2019</c:v>
                      </c:pt>
                    </c:numCache>
                  </c:numRef>
                </c:val>
                <c:extLst>
                  <c:ext xmlns:c16="http://schemas.microsoft.com/office/drawing/2014/chart" uri="{C3380CC4-5D6E-409C-BE32-E72D297353CC}">
                    <c16:uniqueId val="{00000000-CF3D-483B-8714-12D26ED42F15}"/>
                  </c:ext>
                </c:extLst>
              </c15:ser>
            </c15:filteredBarSeries>
          </c:ext>
        </c:extLst>
      </c:barChart>
      <c:lineChart>
        <c:grouping val="standard"/>
        <c:varyColors val="0"/>
        <c:ser>
          <c:idx val="2"/>
          <c:order val="2"/>
          <c:tx>
            <c:strRef>
              <c:f>charts!$A$16</c:f>
              <c:strCache>
                <c:ptCount val="1"/>
                <c:pt idx="0">
                  <c:v>Average score (Citiess)</c:v>
                </c:pt>
              </c:strCache>
            </c:strRef>
          </c:tx>
          <c:spPr>
            <a:ln w="28575" cap="rnd">
              <a:solidFill>
                <a:srgbClr val="00B050"/>
              </a:solidFill>
              <a:round/>
              <a:tailEnd w="med" len="med"/>
            </a:ln>
            <a:effectLst>
              <a:glow>
                <a:schemeClr val="accent1">
                  <a:alpha val="40000"/>
                </a:schemeClr>
              </a:glow>
            </a:effectLst>
          </c:spPr>
          <c:marker>
            <c:symbol val="circle"/>
            <c:size val="11"/>
            <c:spPr>
              <a:solidFill>
                <a:srgbClr val="00B050"/>
              </a:solidFill>
              <a:ln w="9525">
                <a:solidFill>
                  <a:srgbClr val="00B050"/>
                </a:solidFill>
              </a:ln>
              <a:effectLst>
                <a:glow>
                  <a:schemeClr val="accent1">
                    <a:alpha val="40000"/>
                  </a:schemeClr>
                </a:glow>
              </a:effectLst>
            </c:spPr>
          </c:marker>
          <c:dLbls>
            <c:dLbl>
              <c:idx val="0"/>
              <c:layout>
                <c:manualLayout>
                  <c:x val="-6.9444444444444475E-2"/>
                  <c:y val="-0.1250000000000000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F3D-483B-8714-12D26ED42F15}"/>
                </c:ext>
              </c:extLst>
            </c:dLbl>
            <c:dLbl>
              <c:idx val="1"/>
              <c:layout>
                <c:manualLayout>
                  <c:x val="-0.10277777777777777"/>
                  <c:y val="-7.4074074074074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F3D-483B-8714-12D26ED42F15}"/>
                </c:ext>
              </c:extLst>
            </c:dLbl>
            <c:dLbl>
              <c:idx val="2"/>
              <c:layout>
                <c:manualLayout>
                  <c:x val="-0.14722222222222234"/>
                  <c:y val="-4.16666666666666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F3D-483B-8714-12D26ED42F1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sk-S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charts!$B$16:$D$16</c:f>
              <c:numCache>
                <c:formatCode>0.0%</c:formatCode>
                <c:ptCount val="3"/>
                <c:pt idx="0">
                  <c:v>0.42886000000000019</c:v>
                </c:pt>
                <c:pt idx="1">
                  <c:v>0.51393999999999995</c:v>
                </c:pt>
                <c:pt idx="2">
                  <c:v>0.72734999999999983</c:v>
                </c:pt>
              </c:numCache>
            </c:numRef>
          </c:val>
          <c:smooth val="0"/>
          <c:extLst>
            <c:ext xmlns:c16="http://schemas.microsoft.com/office/drawing/2014/chart" uri="{C3380CC4-5D6E-409C-BE32-E72D297353CC}">
              <c16:uniqueId val="{00000002-CF3D-483B-8714-12D26ED42F15}"/>
            </c:ext>
          </c:extLst>
        </c:ser>
        <c:dLbls>
          <c:showLegendKey val="0"/>
          <c:showVal val="0"/>
          <c:showCatName val="0"/>
          <c:showSerName val="0"/>
          <c:showPercent val="0"/>
          <c:showBubbleSize val="0"/>
        </c:dLbls>
        <c:marker val="1"/>
        <c:smooth val="0"/>
        <c:axId val="1172981343"/>
        <c:axId val="1172981759"/>
      </c:lineChart>
      <c:catAx>
        <c:axId val="11729813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a:glow>
              <a:schemeClr val="accent1">
                <a:alpha val="40000"/>
              </a:schemeClr>
            </a:glow>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172981759"/>
        <c:crosses val="autoZero"/>
        <c:auto val="1"/>
        <c:lblAlgn val="ctr"/>
        <c:lblOffset val="100"/>
        <c:noMultiLvlLbl val="0"/>
      </c:catAx>
      <c:valAx>
        <c:axId val="117298175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crossAx val="117298134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sk-SK"/>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sk-S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6</xdr:col>
      <xdr:colOff>152400</xdr:colOff>
      <xdr:row>2</xdr:row>
      <xdr:rowOff>3810</xdr:rowOff>
    </xdr:from>
    <xdr:to>
      <xdr:col>16</xdr:col>
      <xdr:colOff>480060</xdr:colOff>
      <xdr:row>18</xdr:row>
      <xdr:rowOff>114300</xdr:rowOff>
    </xdr:to>
    <xdr:graphicFrame macro="">
      <xdr:nvGraphicFramePr>
        <xdr:cNvPr id="4" name="Graf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76200</xdr:colOff>
      <xdr:row>20</xdr:row>
      <xdr:rowOff>38100</xdr:rowOff>
    </xdr:from>
    <xdr:to>
      <xdr:col>22</xdr:col>
      <xdr:colOff>502920</xdr:colOff>
      <xdr:row>36</xdr:row>
      <xdr:rowOff>68580</xdr:rowOff>
    </xdr:to>
    <xdr:graphicFrame macro="">
      <xdr:nvGraphicFramePr>
        <xdr:cNvPr id="8" name="Graf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259080</xdr:colOff>
      <xdr:row>37</xdr:row>
      <xdr:rowOff>0</xdr:rowOff>
    </xdr:from>
    <xdr:to>
      <xdr:col>13</xdr:col>
      <xdr:colOff>320040</xdr:colOff>
      <xdr:row>57</xdr:row>
      <xdr:rowOff>53340</xdr:rowOff>
    </xdr:to>
    <xdr:graphicFrame macro="">
      <xdr:nvGraphicFramePr>
        <xdr:cNvPr id="9" name="Graf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22860</xdr:colOff>
      <xdr:row>20</xdr:row>
      <xdr:rowOff>121920</xdr:rowOff>
    </xdr:from>
    <xdr:to>
      <xdr:col>13</xdr:col>
      <xdr:colOff>335280</xdr:colOff>
      <xdr:row>35</xdr:row>
      <xdr:rowOff>167640</xdr:rowOff>
    </xdr:to>
    <xdr:graphicFrame macro="">
      <xdr:nvGraphicFramePr>
        <xdr:cNvPr id="10" name="Graf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ransparencyinternational-my.sharepoint.com/personal/pisko_transparency_sk/Documents/Projekty/Ukrajina_Slovak%20Aid-2018/Transparency_rankings_cities_regions_2019/Regions_2016/Monitoring_Ukraine_regions_02.06.2017_m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nitoring_eng"/>
      <sheetName val="Monitoring_ukr"/>
      <sheetName val="Results"/>
      <sheetName val="Recommendations_indicators"/>
      <sheetName val="Categories"/>
      <sheetName val="Analysis"/>
      <sheetName val="help"/>
    </sheetNames>
    <sheetDataSet>
      <sheetData sheetId="0"/>
      <sheetData sheetId="1"/>
      <sheetData sheetId="2">
        <row r="74">
          <cell r="T74">
            <v>0.43</v>
          </cell>
          <cell r="U74">
            <v>0.49</v>
          </cell>
          <cell r="V74">
            <v>0.47</v>
          </cell>
          <cell r="W74">
            <v>0.44</v>
          </cell>
          <cell r="X74">
            <v>0.45500000000000002</v>
          </cell>
          <cell r="Y74">
            <v>0.55500000000000005</v>
          </cell>
          <cell r="Z74">
            <v>0.47</v>
          </cell>
          <cell r="AA74">
            <v>0.38500000000000001</v>
          </cell>
          <cell r="AB74">
            <v>0.58499999999999996</v>
          </cell>
          <cell r="AC74">
            <v>0.46</v>
          </cell>
          <cell r="AD74">
            <v>0.53</v>
          </cell>
          <cell r="AE74">
            <v>0.44</v>
          </cell>
          <cell r="AF74">
            <v>0.45500000000000002</v>
          </cell>
          <cell r="AG74">
            <v>0.55000000000000004</v>
          </cell>
          <cell r="AH74">
            <v>0.51</v>
          </cell>
          <cell r="AI74">
            <v>0.34</v>
          </cell>
          <cell r="AJ74">
            <v>0.56000000000000005</v>
          </cell>
          <cell r="AK74">
            <v>0.34</v>
          </cell>
          <cell r="AL74">
            <v>0.43</v>
          </cell>
          <cell r="AM74">
            <v>0.495</v>
          </cell>
          <cell r="AN74">
            <v>0.31</v>
          </cell>
          <cell r="AO74">
            <v>0.3</v>
          </cell>
        </row>
        <row r="78">
          <cell r="T78" t="str">
            <v>central</v>
          </cell>
          <cell r="U78" t="str">
            <v>western</v>
          </cell>
          <cell r="V78" t="str">
            <v>central</v>
          </cell>
          <cell r="W78" t="str">
            <v>central</v>
          </cell>
          <cell r="X78" t="str">
            <v>western</v>
          </cell>
          <cell r="Y78" t="str">
            <v>central</v>
          </cell>
          <cell r="Z78" t="str">
            <v>western</v>
          </cell>
          <cell r="AA78" t="str">
            <v>northern</v>
          </cell>
          <cell r="AB78" t="str">
            <v>central</v>
          </cell>
          <cell r="AC78" t="str">
            <v>western</v>
          </cell>
          <cell r="AD78" t="str">
            <v>southern</v>
          </cell>
          <cell r="AE78" t="str">
            <v>southern</v>
          </cell>
          <cell r="AF78" t="str">
            <v>central</v>
          </cell>
          <cell r="AG78" t="str">
            <v>western</v>
          </cell>
          <cell r="AH78" t="str">
            <v>central</v>
          </cell>
          <cell r="AI78" t="str">
            <v>western</v>
          </cell>
          <cell r="AJ78" t="str">
            <v>eastern</v>
          </cell>
          <cell r="AK78" t="str">
            <v>southern</v>
          </cell>
          <cell r="AL78" t="str">
            <v>western</v>
          </cell>
          <cell r="AM78" t="str">
            <v>central</v>
          </cell>
          <cell r="AN78" t="str">
            <v>western</v>
          </cell>
          <cell r="AO78" t="str">
            <v>northern</v>
          </cell>
        </row>
        <row r="81">
          <cell r="T81" t="str">
            <v>between 1,2 and 2 million</v>
          </cell>
          <cell r="U81" t="str">
            <v>less than 1,2 million</v>
          </cell>
          <cell r="V81" t="str">
            <v>more than 2 million</v>
          </cell>
          <cell r="W81" t="str">
            <v>between 1,2 and 2 million</v>
          </cell>
          <cell r="X81" t="str">
            <v>between 1,2 and 2 million</v>
          </cell>
          <cell r="Y81" t="str">
            <v>between 1,2 and 2 million</v>
          </cell>
          <cell r="Z81" t="str">
            <v>between 1,2 and 2 million</v>
          </cell>
          <cell r="AA81" t="str">
            <v>between 1,2 and 2 million</v>
          </cell>
          <cell r="AB81" t="str">
            <v>less than 1,2 million</v>
          </cell>
          <cell r="AC81" t="str">
            <v>more than 2 million</v>
          </cell>
          <cell r="AD81" t="str">
            <v>less than 1,2 million</v>
          </cell>
          <cell r="AE81" t="str">
            <v>more than 2 million</v>
          </cell>
          <cell r="AF81" t="str">
            <v>between 1,2 and 2 million</v>
          </cell>
          <cell r="AG81" t="str">
            <v>less than 1,2 million</v>
          </cell>
          <cell r="AH81" t="str">
            <v>less than 1,2 million</v>
          </cell>
          <cell r="AI81" t="str">
            <v>less than 1,2 million</v>
          </cell>
          <cell r="AJ81" t="str">
            <v>more than 2 million</v>
          </cell>
          <cell r="AK81" t="str">
            <v>less than 1,2 million</v>
          </cell>
          <cell r="AL81" t="str">
            <v>between 1,2 and 2 million</v>
          </cell>
          <cell r="AM81" t="str">
            <v>between 1,2 and 2 million</v>
          </cell>
          <cell r="AN81" t="str">
            <v>less than 1,2 million</v>
          </cell>
          <cell r="AO81" t="str">
            <v>less than 1,2 million</v>
          </cell>
        </row>
      </sheetData>
      <sheetData sheetId="3"/>
      <sheetData sheetId="4">
        <row r="3">
          <cell r="C3">
            <v>0.58499999999999996</v>
          </cell>
        </row>
        <row r="4">
          <cell r="C4">
            <v>0.56000000000000005</v>
          </cell>
        </row>
        <row r="5">
          <cell r="C5">
            <v>0.55500000000000005</v>
          </cell>
        </row>
        <row r="6">
          <cell r="C6">
            <v>0.55000000000000004</v>
          </cell>
        </row>
        <row r="7">
          <cell r="C7">
            <v>0.53</v>
          </cell>
        </row>
        <row r="8">
          <cell r="C8">
            <v>0.51</v>
          </cell>
        </row>
        <row r="9">
          <cell r="C9">
            <v>0.495</v>
          </cell>
        </row>
        <row r="10">
          <cell r="C10">
            <v>0.49</v>
          </cell>
        </row>
        <row r="11">
          <cell r="C11">
            <v>0.47</v>
          </cell>
        </row>
        <row r="12">
          <cell r="C12">
            <v>0.47</v>
          </cell>
        </row>
        <row r="13">
          <cell r="C13">
            <v>0.46</v>
          </cell>
        </row>
        <row r="14">
          <cell r="C14">
            <v>0.45500000000000002</v>
          </cell>
        </row>
        <row r="15">
          <cell r="C15">
            <v>0.45500000000000002</v>
          </cell>
        </row>
        <row r="16">
          <cell r="C16">
            <v>0.44</v>
          </cell>
        </row>
        <row r="17">
          <cell r="C17">
            <v>0.44</v>
          </cell>
        </row>
        <row r="18">
          <cell r="C18">
            <v>0.43</v>
          </cell>
        </row>
        <row r="19">
          <cell r="C19">
            <v>0.43</v>
          </cell>
        </row>
        <row r="20">
          <cell r="C20">
            <v>0.38500000000000001</v>
          </cell>
        </row>
        <row r="21">
          <cell r="C21">
            <v>0.34</v>
          </cell>
        </row>
        <row r="22">
          <cell r="C22">
            <v>0.34</v>
          </cell>
        </row>
        <row r="23">
          <cell r="C23">
            <v>0.31</v>
          </cell>
        </row>
        <row r="24">
          <cell r="C24">
            <v>0.3</v>
          </cell>
        </row>
      </sheetData>
      <sheetData sheetId="5"/>
      <sheetData sheetId="6"/>
    </sheetDataSet>
  </externalBook>
</externalLink>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https://chor.gov.ua/normativni-dokumenti/rishennya/item/1851-pro-oblasnyi-biudzhetna-2014-rik" TargetMode="External"/><Relationship Id="rId21" Type="http://schemas.openxmlformats.org/officeDocument/2006/relationships/hyperlink" Target="https://ukm.chor.gov.ua/potochna-diyalnist/informatsiya-pro-provedennya-konkursiv-na-pravo-orendi-komunalnogo-majna-oblasti" TargetMode="External"/><Relationship Id="rId42" Type="http://schemas.openxmlformats.org/officeDocument/2006/relationships/hyperlink" Target="https://kor.gov.ua/kyivska_oblast/pidporiadkovani_pidpryiemstva/poriadky.html" TargetMode="External"/><Relationship Id="rId47" Type="http://schemas.openxmlformats.org/officeDocument/2006/relationships/hyperlink" Target="https://kor.gov.ua/sklad_rady/vakansii.html" TargetMode="External"/><Relationship Id="rId63" Type="http://schemas.openxmlformats.org/officeDocument/2006/relationships/hyperlink" Target="http://property.odessa.gov.ua/orenda-i-pryvatyzatsiya/" TargetMode="External"/><Relationship Id="rId68" Type="http://schemas.openxmlformats.org/officeDocument/2006/relationships/hyperlink" Target="http://oblrada.odessa.gov.ua/pro-oblasnu-radu/derzhavni-zakupivli/odeska-oblasna-rada/" TargetMode="External"/><Relationship Id="rId16" Type="http://schemas.openxmlformats.org/officeDocument/2006/relationships/hyperlink" Target="https://chor.gov.ua/oblasna-rada/kontakti" TargetMode="External"/><Relationship Id="rId11" Type="http://schemas.openxmlformats.org/officeDocument/2006/relationships/hyperlink" Target="https://chor.gov.ua/oblasna-rada/postijni-komisiji" TargetMode="External"/><Relationship Id="rId24" Type="http://schemas.openxmlformats.org/officeDocument/2006/relationships/hyperlink" Target="https://ukm.chor.gov.ua/informatsiya-pro-orendu-majna/item/752-informatsiia-pro-stan-nadkhodzhen-koshtiv-vid-orendy-maina-spilno" TargetMode="External"/><Relationship Id="rId32" Type="http://schemas.openxmlformats.org/officeDocument/2006/relationships/hyperlink" Target="https://chor.gov.ua/oblasna-rada/vikonavchiy-aparat" TargetMode="External"/><Relationship Id="rId37" Type="http://schemas.openxmlformats.org/officeDocument/2006/relationships/hyperlink" Target="https://kor.gov.ua/kyivska_oblast/pidporiadkovani_pidpryiemstva/komunalni_pidpryiemstva.html" TargetMode="External"/><Relationship Id="rId40" Type="http://schemas.openxmlformats.org/officeDocument/2006/relationships/hyperlink" Target="https://kor.gov.ua/kyivska_oblast/pidporiadkovani_pidpryiemstva/poriadky.html" TargetMode="External"/><Relationship Id="rId45" Type="http://schemas.openxmlformats.org/officeDocument/2006/relationships/hyperlink" Target="https://kor.gov.ua/kyivska_oblast/pidporiadkovani_pidpryiemstva/poriadky.html" TargetMode="External"/><Relationship Id="rId53" Type="http://schemas.openxmlformats.org/officeDocument/2006/relationships/hyperlink" Target="https://kor.gov.ua/robota_rady/protydiia_koruptsii/index.php/telefon_doviry.html" TargetMode="External"/><Relationship Id="rId58" Type="http://schemas.openxmlformats.org/officeDocument/2006/relationships/hyperlink" Target="http://property.odessa.gov.ua/orenda-i-pryvatyzatsiya/" TargetMode="External"/><Relationship Id="rId66" Type="http://schemas.openxmlformats.org/officeDocument/2006/relationships/hyperlink" Target="http://property.odessa.gov.ua/perelik-obyektiv/" TargetMode="External"/><Relationship Id="rId74" Type="http://schemas.openxmlformats.org/officeDocument/2006/relationships/hyperlink" Target="https://chor.gov.ua/oblasnij-konkurs-zhurnalistskikh-robit" TargetMode="External"/><Relationship Id="rId5" Type="http://schemas.openxmlformats.org/officeDocument/2006/relationships/hyperlink" Target="https://chor.gov.ua/oblasna-rada/vakansiji" TargetMode="External"/><Relationship Id="rId61" Type="http://schemas.openxmlformats.org/officeDocument/2006/relationships/hyperlink" Target="http://property.odessa.gov.ua/orenda-i-pryvatyzatsiya/" TargetMode="External"/><Relationship Id="rId19" Type="http://schemas.openxmlformats.org/officeDocument/2006/relationships/hyperlink" Target="https://ukm.chor.gov.ua/normativni-dokumenti/normativno-pravova-informatsiya/item/641-polozhennia-pro-poriadok-peredachi-ob-iektiv-prava-spilnoi-vlasno" TargetMode="External"/><Relationship Id="rId14" Type="http://schemas.openxmlformats.org/officeDocument/2006/relationships/hyperlink" Target="https://chor.gov.ua/" TargetMode="External"/><Relationship Id="rId22" Type="http://schemas.openxmlformats.org/officeDocument/2006/relationships/hyperlink" Target="https://ukm.chor.gov.ua/2016-02-05-07-05-44" TargetMode="External"/><Relationship Id="rId27" Type="http://schemas.openxmlformats.org/officeDocument/2006/relationships/hyperlink" Target="https://chor.gov.ua/oblasnij-byudzhet" TargetMode="External"/><Relationship Id="rId30" Type="http://schemas.openxmlformats.org/officeDocument/2006/relationships/hyperlink" Target="https://chor.gov.ua/oblasni-programi/item/6525-chynni-oblasni-prohramy-zizminamy" TargetMode="External"/><Relationship Id="rId35" Type="http://schemas.openxmlformats.org/officeDocument/2006/relationships/hyperlink" Target="https://chor.gov.ua/nasha-diyalnist/publikatsiji" TargetMode="External"/><Relationship Id="rId43" Type="http://schemas.openxmlformats.org/officeDocument/2006/relationships/hyperlink" Target="https://kor.gov.ua/kyivska_oblast/pidporiadkovani_pidpryiemstva/poriadky.html" TargetMode="External"/><Relationship Id="rId48" Type="http://schemas.openxmlformats.org/officeDocument/2006/relationships/hyperlink" Target="https://kor.gov.ua/sklad_rady/vakansii.html" TargetMode="External"/><Relationship Id="rId56" Type="http://schemas.openxmlformats.org/officeDocument/2006/relationships/hyperlink" Target="http://192.168.2.6/rada/rishennialor.nsf/52889c345440ab40c2257b55007e8f51/52c7093160a58f2ec22581f400500f6d?OpenDocument" TargetMode="External"/><Relationship Id="rId64" Type="http://schemas.openxmlformats.org/officeDocument/2006/relationships/hyperlink" Target="http://property.odessa.gov.ua/orenda-i-pryvatyzatsiya/" TargetMode="External"/><Relationship Id="rId69" Type="http://schemas.openxmlformats.org/officeDocument/2006/relationships/hyperlink" Target="http://oblrada-pl.gov.ua/index.php?option=com_content&amp;view=article&amp;id=3613&amp;Itemid=173" TargetMode="External"/><Relationship Id="rId77" Type="http://schemas.openxmlformats.org/officeDocument/2006/relationships/printerSettings" Target="../printerSettings/printerSettings2.bin"/><Relationship Id="rId8" Type="http://schemas.openxmlformats.org/officeDocument/2006/relationships/hyperlink" Target="https://chor.gov.ua/normativni-dokumenti/protokoli-sesij" TargetMode="External"/><Relationship Id="rId51" Type="http://schemas.openxmlformats.org/officeDocument/2006/relationships/hyperlink" Target="https://kor.gov.ua/robota_rady/protydiia_koruptsii/" TargetMode="External"/><Relationship Id="rId72" Type="http://schemas.openxmlformats.org/officeDocument/2006/relationships/hyperlink" Target="http://www.oblrada.kharkov.ua/ua/public-information/management-of-municipal-property/results-of-competitions" TargetMode="External"/><Relationship Id="rId3" Type="http://schemas.openxmlformats.org/officeDocument/2006/relationships/hyperlink" Target="https://chor.gov.ua/nash-kray" TargetMode="External"/><Relationship Id="rId12" Type="http://schemas.openxmlformats.org/officeDocument/2006/relationships/hyperlink" Target="https://chor.gov.ua/zv-yazki-z-gromadskistyu/elektronna-priymalnya" TargetMode="External"/><Relationship Id="rId17" Type="http://schemas.openxmlformats.org/officeDocument/2006/relationships/hyperlink" Target="https://chor.gov.ua/normativni-dokumenti/rishennya/item/6297-pro-zatverdzhennia-perelikiv-ob-iektiv-spilnoi-vlasnosti-terytori" TargetMode="External"/><Relationship Id="rId25" Type="http://schemas.openxmlformats.org/officeDocument/2006/relationships/hyperlink" Target="https://chor.gov.ua/oblasnij-byudzhet" TargetMode="External"/><Relationship Id="rId33" Type="http://schemas.openxmlformats.org/officeDocument/2006/relationships/hyperlink" Target="https://chor.gov.ua/antikoruptsijna-diyalnist" TargetMode="External"/><Relationship Id="rId38" Type="http://schemas.openxmlformats.org/officeDocument/2006/relationships/hyperlink" Target="https://kor.gov.ua/kyivska_oblast/pidporiadkovani_pidpryiemstva/poriadky.html" TargetMode="External"/><Relationship Id="rId46" Type="http://schemas.openxmlformats.org/officeDocument/2006/relationships/hyperlink" Target="https://kor.gov.ua/sklad_rady/vykonavchyi_aparat.html" TargetMode="External"/><Relationship Id="rId59" Type="http://schemas.openxmlformats.org/officeDocument/2006/relationships/hyperlink" Target="http://property.odessa.gov.ua/orenda-i-pryvatyzatsiya/" TargetMode="External"/><Relationship Id="rId67" Type="http://schemas.openxmlformats.org/officeDocument/2006/relationships/hyperlink" Target="http://property.odessa.gov.ua/perelik-obyektiv/" TargetMode="External"/><Relationship Id="rId20" Type="http://schemas.openxmlformats.org/officeDocument/2006/relationships/hyperlink" Target="https://ukm.chor.gov.ua/normativni-dokumenti/normativno-pravova-informatsiya/item/6-polozhennia-pro-poriadok-vidchuzhennia-ta-spysannia-maina-shcho-i" TargetMode="External"/><Relationship Id="rId41" Type="http://schemas.openxmlformats.org/officeDocument/2006/relationships/hyperlink" Target="https://kor.gov.ua/kyivska_oblast/pidporiadkovani_pidpryiemstva/poriadky.html" TargetMode="External"/><Relationship Id="rId54" Type="http://schemas.openxmlformats.org/officeDocument/2006/relationships/hyperlink" Target="https://kor.gov.ua/kyivska_oblast/pro_oblast.html" TargetMode="External"/><Relationship Id="rId62" Type="http://schemas.openxmlformats.org/officeDocument/2006/relationships/hyperlink" Target="http://property.odessa.gov.ua/orenda-i-pryvatyzatsiya/" TargetMode="External"/><Relationship Id="rId70" Type="http://schemas.openxmlformats.org/officeDocument/2006/relationships/hyperlink" Target="http://oblrada-pl.gov.ua/index.php?option=com_content&amp;view=article&amp;id=10687&amp;Itemid=226" TargetMode="External"/><Relationship Id="rId75" Type="http://schemas.openxmlformats.org/officeDocument/2006/relationships/hyperlink" Target="https://chor.gov.ua/oblasnij-konkurs-zhurnalistskikh-robit" TargetMode="External"/><Relationship Id="rId1" Type="http://schemas.openxmlformats.org/officeDocument/2006/relationships/hyperlink" Target="https://chor.gov.ua/normativni-dokumenti/rishennya/itemlist/category/231-7-sklikannya" TargetMode="External"/><Relationship Id="rId6" Type="http://schemas.openxmlformats.org/officeDocument/2006/relationships/hyperlink" Target="https://chor.gov.ua/nasha-diyalnist/anonsi/item/8412-informatsiia-pro-konkurs-na-posadu-dyrektora-komunalnoho-pidpryie" TargetMode="External"/><Relationship Id="rId15" Type="http://schemas.openxmlformats.org/officeDocument/2006/relationships/hyperlink" Target="https://chor.gov.ua/oblasni-programi/item/6525-chynni-oblasni-prohramy-zizminamy" TargetMode="External"/><Relationship Id="rId23" Type="http://schemas.openxmlformats.org/officeDocument/2006/relationships/hyperlink" Target="https://ukm.chor.gov.ua/2016-02-05-07-05-44" TargetMode="External"/><Relationship Id="rId28" Type="http://schemas.openxmlformats.org/officeDocument/2006/relationships/hyperlink" Target="https://chor.gov.ua/component/k2/item/4369-pro-biudzhetnyi-rehlament-chernihivskoi-rady" TargetMode="External"/><Relationship Id="rId36" Type="http://schemas.openxmlformats.org/officeDocument/2006/relationships/hyperlink" Target="https://kor.gov.ua/kyivska_oblast/pidporiadkovani_pidpryiemstva/komunalni_pidpryiemstva.html" TargetMode="External"/><Relationship Id="rId49" Type="http://schemas.openxmlformats.org/officeDocument/2006/relationships/hyperlink" Target="https://kor.gov.ua/sklad_rady/vykonavchyi_aparat.html" TargetMode="External"/><Relationship Id="rId57" Type="http://schemas.openxmlformats.org/officeDocument/2006/relationships/hyperlink" Target="http://property.odessa.gov.ua/orenda-i-pryvatyzatsiya/" TargetMode="External"/><Relationship Id="rId10" Type="http://schemas.openxmlformats.org/officeDocument/2006/relationships/hyperlink" Target="https://chor.gov.ua/nasha-diyalnist/anonsi" TargetMode="External"/><Relationship Id="rId31" Type="http://schemas.openxmlformats.org/officeDocument/2006/relationships/hyperlink" Target="https://chor.gov.ua/component/k2/item/6752-pro-zatverdzhennia-polozhennia-pro-konkursnyi-vidbir-kandydativ-d" TargetMode="External"/><Relationship Id="rId44" Type="http://schemas.openxmlformats.org/officeDocument/2006/relationships/hyperlink" Target="https://kor.gov.ua/kyivska_oblast/upravlinnia_spilnoiu_vlasnistiu/upravlinnia_z_pytan_komunalnoi_vlasnosti_ta_zhytlovokomunalnoho_hospodarstva%20_vykonavchoho_aparatu_kyivskoi_oblasnoi_rady.html" TargetMode="External"/><Relationship Id="rId52" Type="http://schemas.openxmlformats.org/officeDocument/2006/relationships/hyperlink" Target="https://kor.gov.ua/robota_rady/protydiia_koruptsii/" TargetMode="External"/><Relationship Id="rId60" Type="http://schemas.openxmlformats.org/officeDocument/2006/relationships/hyperlink" Target="http://property.odessa.gov.ua/orenda-i-pryvatyzatsiya/" TargetMode="External"/><Relationship Id="rId65" Type="http://schemas.openxmlformats.org/officeDocument/2006/relationships/hyperlink" Target="http://property.odessa.gov.ua/orenda-i-pryvatyzatsiya/" TargetMode="External"/><Relationship Id="rId73" Type="http://schemas.openxmlformats.org/officeDocument/2006/relationships/hyperlink" Target="https://e-dem.in.ua/chernihiv-or/" TargetMode="External"/><Relationship Id="rId4" Type="http://schemas.openxmlformats.org/officeDocument/2006/relationships/hyperlink" Target="https://chor.gov.ua/oblasna-rada/derzhavni-zakupivli" TargetMode="External"/><Relationship Id="rId9" Type="http://schemas.openxmlformats.org/officeDocument/2006/relationships/hyperlink" Target="https://chor.gov.ua/normativni-dokumenti/proekti-regulyatornih-aktiv-ta-rishen" TargetMode="External"/><Relationship Id="rId13" Type="http://schemas.openxmlformats.org/officeDocument/2006/relationships/hyperlink" Target="https://chor.gov.ua/protokoli-ta-rekomendatsiji-postijnikh-komisij" TargetMode="External"/><Relationship Id="rId18" Type="http://schemas.openxmlformats.org/officeDocument/2006/relationships/hyperlink" Target="https://ukm.chor.gov.ua/pro-upravlinnya-komunalnogo-majna/ob-ekti-komunalnoji-vlasnosti/item/71-perelik-ob-iektiv-nerukhomoho-maina-spilnoi-vlasnosti-terytorialn" TargetMode="External"/><Relationship Id="rId39" Type="http://schemas.openxmlformats.org/officeDocument/2006/relationships/hyperlink" Target="https://kor.gov.ua/kyivska_oblast/pidporiadkovani_pidpryiemstva/poriadky.html" TargetMode="External"/><Relationship Id="rId34" Type="http://schemas.openxmlformats.org/officeDocument/2006/relationships/hyperlink" Target="https://chor.gov.ua/zv-yazki-z-gromadskistyu/elektronna-priymalnya" TargetMode="External"/><Relationship Id="rId50" Type="http://schemas.openxmlformats.org/officeDocument/2006/relationships/hyperlink" Target="https://kor.gov.ua/robota_rady/pravovi_zasady_diialnosti.html" TargetMode="External"/><Relationship Id="rId55" Type="http://schemas.openxmlformats.org/officeDocument/2006/relationships/hyperlink" Target="https://kor.gov.ua/robota_rady/zasidannia_komisii.html" TargetMode="External"/><Relationship Id="rId76" Type="http://schemas.openxmlformats.org/officeDocument/2006/relationships/hyperlink" Target="https://chor.gov.ua/normativni-dokumenti/proekti-regulyatornih-aktiv-ta-rishen/itemlist/category/230-7-sklikannya" TargetMode="External"/><Relationship Id="rId7" Type="http://schemas.openxmlformats.org/officeDocument/2006/relationships/hyperlink" Target="https://chor.gov.ua/oblasna-rada/vikonavchiy-aparat/spisok-pratsivnikiv" TargetMode="External"/><Relationship Id="rId71" Type="http://schemas.openxmlformats.org/officeDocument/2006/relationships/hyperlink" Target="http://te-rada.org/document/" TargetMode="External"/><Relationship Id="rId2" Type="http://schemas.openxmlformats.org/officeDocument/2006/relationships/hyperlink" Target="https://chor.gov.ua/zv-yazki-z-gromadskistyu/item/113-zviti" TargetMode="External"/><Relationship Id="rId29" Type="http://schemas.openxmlformats.org/officeDocument/2006/relationships/hyperlink" Target="https://chor.gov.ua/protokoli-ta-rekomendatsiji-postijnikh-komisij/item/4058-protokoly"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78"/>
  <sheetViews>
    <sheetView zoomScaleNormal="100" workbookViewId="0">
      <pane xSplit="3" ySplit="1" topLeftCell="AC64" activePane="bottomRight" state="frozen"/>
      <selection pane="topRight" activeCell="C1" sqref="C1"/>
      <selection pane="bottomLeft" activeCell="A2" sqref="A2"/>
      <selection pane="bottomRight" activeCell="AD65" sqref="AD65"/>
    </sheetView>
  </sheetViews>
  <sheetFormatPr defaultRowHeight="14.4" x14ac:dyDescent="0.3"/>
  <cols>
    <col min="2" max="2" width="5.109375" customWidth="1"/>
    <col min="3" max="3" width="34.109375" customWidth="1"/>
    <col min="4" max="4" width="9.109375" style="13"/>
    <col min="5" max="5" width="14.88671875" style="14" customWidth="1"/>
    <col min="6" max="6" width="9.109375" style="13"/>
    <col min="7" max="7" width="16.44140625" style="14" customWidth="1"/>
    <col min="8" max="8" width="9.109375" style="13"/>
    <col min="9" max="9" width="17" style="14" customWidth="1"/>
    <col min="10" max="10" width="10.33203125" style="13" customWidth="1"/>
    <col min="11" max="11" width="18.33203125" style="14" customWidth="1"/>
    <col min="12" max="12" width="9.109375" style="13"/>
    <col min="13" max="13" width="15.6640625" style="14" customWidth="1"/>
    <col min="14" max="14" width="9.109375" style="13"/>
    <col min="15" max="15" width="15.33203125" style="14" customWidth="1"/>
    <col min="16" max="16" width="9.109375" style="13"/>
    <col min="17" max="17" width="17.33203125" style="14" customWidth="1"/>
    <col min="18" max="18" width="9.109375" style="13"/>
    <col min="19" max="19" width="16.5546875" style="14" customWidth="1"/>
    <col min="20" max="20" width="9.109375" style="13"/>
    <col min="21" max="21" width="19.88671875" style="14" customWidth="1"/>
    <col min="22" max="22" width="9.109375" style="13" customWidth="1"/>
    <col min="23" max="23" width="17.44140625" style="14" customWidth="1"/>
    <col min="24" max="24" width="14.33203125" style="13" customWidth="1"/>
    <col min="25" max="25" width="22.33203125" style="14" customWidth="1"/>
    <col min="26" max="26" width="9.109375" style="13"/>
    <col min="27" max="27" width="13.44140625" style="14" customWidth="1"/>
    <col min="28" max="28" width="19.5546875" style="13" customWidth="1"/>
    <col min="29" max="29" width="19.33203125" style="14" customWidth="1"/>
    <col min="30" max="30" width="9.5546875" style="13" customWidth="1"/>
    <col min="31" max="31" width="17.5546875" style="14" customWidth="1"/>
    <col min="32" max="32" width="9.109375" style="13"/>
    <col min="33" max="33" width="12.109375" style="14" customWidth="1"/>
    <col min="34" max="34" width="9.109375" style="13"/>
    <col min="35" max="35" width="14.5546875" style="14" customWidth="1"/>
    <col min="36" max="36" width="9.109375" style="13"/>
    <col min="37" max="37" width="15.44140625" style="14" customWidth="1"/>
    <col min="38" max="38" width="11.88671875" style="13" customWidth="1"/>
    <col min="39" max="39" width="20.109375" style="14" customWidth="1"/>
    <col min="40" max="40" width="10.6640625" style="13" customWidth="1"/>
    <col min="41" max="41" width="19.33203125" style="14" customWidth="1"/>
    <col min="42" max="42" width="9.88671875" style="13" customWidth="1"/>
    <col min="43" max="43" width="17.5546875" style="14" customWidth="1"/>
    <col min="44" max="44" width="9.109375" style="13"/>
    <col min="45" max="45" width="17.109375" style="14" customWidth="1"/>
    <col min="46" max="46" width="13.33203125" style="13" customWidth="1"/>
    <col min="47" max="47" width="21.44140625" style="14" customWidth="1"/>
  </cols>
  <sheetData>
    <row r="1" spans="1:47" s="37" customFormat="1" x14ac:dyDescent="0.3">
      <c r="A1" s="78" t="s">
        <v>1294</v>
      </c>
      <c r="B1" s="78" t="s">
        <v>0</v>
      </c>
      <c r="C1" s="79" t="s">
        <v>1</v>
      </c>
      <c r="D1" s="153" t="s">
        <v>2</v>
      </c>
      <c r="E1" s="166" t="s">
        <v>3</v>
      </c>
      <c r="F1" s="153" t="s">
        <v>4</v>
      </c>
      <c r="G1" s="166" t="s">
        <v>5</v>
      </c>
      <c r="H1" s="153" t="s">
        <v>6</v>
      </c>
      <c r="I1" s="166" t="s">
        <v>7</v>
      </c>
      <c r="J1" s="153" t="s">
        <v>8</v>
      </c>
      <c r="K1" s="166" t="s">
        <v>9</v>
      </c>
      <c r="L1" s="153" t="s">
        <v>10</v>
      </c>
      <c r="M1" s="166" t="s">
        <v>11</v>
      </c>
      <c r="N1" s="153" t="s">
        <v>12</v>
      </c>
      <c r="O1" s="166" t="s">
        <v>13</v>
      </c>
      <c r="P1" s="153" t="s">
        <v>14</v>
      </c>
      <c r="Q1" s="166" t="s">
        <v>15</v>
      </c>
      <c r="R1" s="153" t="s">
        <v>16</v>
      </c>
      <c r="S1" s="166" t="s">
        <v>17</v>
      </c>
      <c r="T1" s="153" t="s">
        <v>18</v>
      </c>
      <c r="U1" s="166" t="s">
        <v>19</v>
      </c>
      <c r="V1" s="153" t="s">
        <v>20</v>
      </c>
      <c r="W1" s="166" t="s">
        <v>21</v>
      </c>
      <c r="X1" s="153" t="s">
        <v>22</v>
      </c>
      <c r="Y1" s="166" t="s">
        <v>23</v>
      </c>
      <c r="Z1" s="153" t="s">
        <v>24</v>
      </c>
      <c r="AA1" s="166" t="s">
        <v>25</v>
      </c>
      <c r="AB1" s="153" t="s">
        <v>26</v>
      </c>
      <c r="AC1" s="166" t="s">
        <v>27</v>
      </c>
      <c r="AD1" s="153" t="s">
        <v>28</v>
      </c>
      <c r="AE1" s="166" t="s">
        <v>29</v>
      </c>
      <c r="AF1" s="153" t="s">
        <v>30</v>
      </c>
      <c r="AG1" s="166" t="s">
        <v>31</v>
      </c>
      <c r="AH1" s="153" t="s">
        <v>32</v>
      </c>
      <c r="AI1" s="166" t="s">
        <v>33</v>
      </c>
      <c r="AJ1" s="153" t="s">
        <v>34</v>
      </c>
      <c r="AK1" s="166" t="s">
        <v>35</v>
      </c>
      <c r="AL1" s="153" t="s">
        <v>36</v>
      </c>
      <c r="AM1" s="166" t="s">
        <v>37</v>
      </c>
      <c r="AN1" s="153" t="s">
        <v>38</v>
      </c>
      <c r="AO1" s="166" t="s">
        <v>39</v>
      </c>
      <c r="AP1" s="153" t="s">
        <v>40</v>
      </c>
      <c r="AQ1" s="166" t="s">
        <v>41</v>
      </c>
      <c r="AR1" s="153" t="s">
        <v>42</v>
      </c>
      <c r="AS1" s="166" t="s">
        <v>43</v>
      </c>
      <c r="AT1" s="153" t="s">
        <v>44</v>
      </c>
      <c r="AU1" s="166" t="s">
        <v>45</v>
      </c>
    </row>
    <row r="2" spans="1:47" ht="92.25" customHeight="1" x14ac:dyDescent="0.3">
      <c r="A2" s="83" t="s">
        <v>1296</v>
      </c>
      <c r="B2" s="83" t="s">
        <v>46</v>
      </c>
      <c r="C2" s="3" t="s">
        <v>47</v>
      </c>
      <c r="D2" s="84" t="s">
        <v>49</v>
      </c>
      <c r="E2" s="83" t="s">
        <v>827</v>
      </c>
      <c r="F2" s="84" t="s">
        <v>49</v>
      </c>
      <c r="G2" s="83" t="s">
        <v>1163</v>
      </c>
      <c r="H2" s="85" t="s">
        <v>49</v>
      </c>
      <c r="I2" s="83" t="s">
        <v>912</v>
      </c>
      <c r="J2" s="85" t="s">
        <v>49</v>
      </c>
      <c r="K2" s="83" t="s">
        <v>893</v>
      </c>
      <c r="L2" s="85" t="s">
        <v>49</v>
      </c>
      <c r="M2" s="83" t="s">
        <v>944</v>
      </c>
      <c r="N2" s="86" t="s">
        <v>49</v>
      </c>
      <c r="O2" s="83" t="s">
        <v>728</v>
      </c>
      <c r="P2" s="84" t="s">
        <v>49</v>
      </c>
      <c r="Q2" s="83" t="s">
        <v>760</v>
      </c>
      <c r="R2" s="85" t="s">
        <v>49</v>
      </c>
      <c r="S2" s="83" t="s">
        <v>147</v>
      </c>
      <c r="T2" s="85" t="s">
        <v>49</v>
      </c>
      <c r="U2" s="83" t="s">
        <v>966</v>
      </c>
      <c r="V2" s="86" t="s">
        <v>48</v>
      </c>
      <c r="W2" s="87"/>
      <c r="X2" s="85" t="s">
        <v>49</v>
      </c>
      <c r="Y2" s="83" t="s">
        <v>983</v>
      </c>
      <c r="Z2" s="85" t="s">
        <v>49</v>
      </c>
      <c r="AA2" s="83" t="s">
        <v>804</v>
      </c>
      <c r="AB2" s="85" t="s">
        <v>49</v>
      </c>
      <c r="AC2" s="83" t="s">
        <v>1001</v>
      </c>
      <c r="AD2" s="88" t="s">
        <v>49</v>
      </c>
      <c r="AE2" s="83" t="s">
        <v>1287</v>
      </c>
      <c r="AF2" s="85" t="s">
        <v>49</v>
      </c>
      <c r="AG2" s="83" t="s">
        <v>1019</v>
      </c>
      <c r="AH2" s="85" t="s">
        <v>49</v>
      </c>
      <c r="AI2" s="83" t="s">
        <v>51</v>
      </c>
      <c r="AJ2" s="85" t="s">
        <v>48</v>
      </c>
      <c r="AK2" s="89"/>
      <c r="AL2" s="85" t="s">
        <v>49</v>
      </c>
      <c r="AM2" s="83" t="s">
        <v>1055</v>
      </c>
      <c r="AN2" s="85" t="s">
        <v>49</v>
      </c>
      <c r="AO2" s="90" t="s">
        <v>1080</v>
      </c>
      <c r="AP2" s="84" t="s">
        <v>49</v>
      </c>
      <c r="AQ2" s="91"/>
      <c r="AR2" s="85" t="s">
        <v>49</v>
      </c>
      <c r="AS2" s="83" t="s">
        <v>1118</v>
      </c>
      <c r="AT2" s="84" t="s">
        <v>49</v>
      </c>
      <c r="AU2" s="83" t="s">
        <v>52</v>
      </c>
    </row>
    <row r="3" spans="1:47" ht="57.6" x14ac:dyDescent="0.3">
      <c r="A3" s="83" t="s">
        <v>1297</v>
      </c>
      <c r="B3" s="83" t="s">
        <v>53</v>
      </c>
      <c r="C3" s="3" t="s">
        <v>54</v>
      </c>
      <c r="D3" s="84" t="s">
        <v>48</v>
      </c>
      <c r="E3" s="90"/>
      <c r="F3" s="84" t="s">
        <v>48</v>
      </c>
      <c r="G3" s="90"/>
      <c r="H3" s="85" t="s">
        <v>49</v>
      </c>
      <c r="I3" s="92" t="s">
        <v>913</v>
      </c>
      <c r="J3" s="85" t="s">
        <v>48</v>
      </c>
      <c r="K3" s="93"/>
      <c r="L3" s="85" t="s">
        <v>48</v>
      </c>
      <c r="M3" s="90"/>
      <c r="N3" s="86" t="s">
        <v>48</v>
      </c>
      <c r="O3" s="94"/>
      <c r="P3" s="84" t="s">
        <v>48</v>
      </c>
      <c r="Q3" s="90"/>
      <c r="R3" s="85" t="s">
        <v>49</v>
      </c>
      <c r="S3" s="83" t="s">
        <v>147</v>
      </c>
      <c r="T3" s="85" t="s">
        <v>48</v>
      </c>
      <c r="U3" s="90"/>
      <c r="V3" s="86" t="s">
        <v>48</v>
      </c>
      <c r="W3" s="87"/>
      <c r="X3" s="85" t="s">
        <v>48</v>
      </c>
      <c r="Y3" s="90"/>
      <c r="Z3" s="85" t="s">
        <v>48</v>
      </c>
      <c r="AA3" s="90"/>
      <c r="AB3" s="85" t="s">
        <v>48</v>
      </c>
      <c r="AC3" s="95"/>
      <c r="AD3" s="88" t="s">
        <v>48</v>
      </c>
      <c r="AE3" s="93"/>
      <c r="AF3" s="85" t="s">
        <v>48</v>
      </c>
      <c r="AG3" s="95"/>
      <c r="AH3" s="85" t="s">
        <v>48</v>
      </c>
      <c r="AI3" s="96"/>
      <c r="AJ3" s="85" t="s">
        <v>48</v>
      </c>
      <c r="AK3" s="97"/>
      <c r="AL3" s="85" t="s">
        <v>48</v>
      </c>
      <c r="AM3" s="90"/>
      <c r="AN3" s="85" t="s">
        <v>48</v>
      </c>
      <c r="AO3" s="90"/>
      <c r="AP3" s="84" t="s">
        <v>48</v>
      </c>
      <c r="AQ3" s="98"/>
      <c r="AR3" s="85" t="s">
        <v>48</v>
      </c>
      <c r="AS3" s="90"/>
      <c r="AT3" s="84" t="s">
        <v>48</v>
      </c>
      <c r="AU3" s="98"/>
    </row>
    <row r="4" spans="1:47" ht="57.6" x14ac:dyDescent="0.3">
      <c r="A4" s="83" t="s">
        <v>1298</v>
      </c>
      <c r="B4" s="83" t="s">
        <v>55</v>
      </c>
      <c r="C4" s="3" t="s">
        <v>56</v>
      </c>
      <c r="D4" s="84" t="s">
        <v>48</v>
      </c>
      <c r="E4" s="95"/>
      <c r="F4" s="84" t="s">
        <v>49</v>
      </c>
      <c r="G4" s="83" t="s">
        <v>862</v>
      </c>
      <c r="H4" s="85" t="s">
        <v>49</v>
      </c>
      <c r="I4" s="83" t="s">
        <v>913</v>
      </c>
      <c r="J4" s="85" t="s">
        <v>48</v>
      </c>
      <c r="K4" s="93"/>
      <c r="L4" s="85" t="s">
        <v>48</v>
      </c>
      <c r="M4" s="90"/>
      <c r="N4" s="86" t="s">
        <v>48</v>
      </c>
      <c r="O4" s="94"/>
      <c r="P4" s="84" t="s">
        <v>48</v>
      </c>
      <c r="Q4" s="90"/>
      <c r="R4" s="85" t="s">
        <v>49</v>
      </c>
      <c r="S4" s="83" t="s">
        <v>147</v>
      </c>
      <c r="T4" s="85" t="s">
        <v>48</v>
      </c>
      <c r="U4" s="95"/>
      <c r="V4" s="86" t="s">
        <v>48</v>
      </c>
      <c r="W4" s="87"/>
      <c r="X4" s="85" t="s">
        <v>48</v>
      </c>
      <c r="Y4" s="90"/>
      <c r="Z4" s="85" t="s">
        <v>48</v>
      </c>
      <c r="AA4" s="90"/>
      <c r="AB4" s="85" t="s">
        <v>48</v>
      </c>
      <c r="AC4" s="95"/>
      <c r="AD4" s="88" t="s">
        <v>48</v>
      </c>
      <c r="AE4" s="93"/>
      <c r="AF4" s="85" t="s">
        <v>48</v>
      </c>
      <c r="AG4" s="90"/>
      <c r="AH4" s="85" t="s">
        <v>48</v>
      </c>
      <c r="AI4" s="96"/>
      <c r="AJ4" s="85" t="s">
        <v>48</v>
      </c>
      <c r="AK4" s="97"/>
      <c r="AL4" s="85" t="s">
        <v>48</v>
      </c>
      <c r="AM4" s="90"/>
      <c r="AN4" s="85" t="s">
        <v>48</v>
      </c>
      <c r="AO4" s="90"/>
      <c r="AP4" s="84" t="s">
        <v>49</v>
      </c>
      <c r="AQ4" s="83" t="s">
        <v>629</v>
      </c>
      <c r="AR4" s="85" t="s">
        <v>48</v>
      </c>
      <c r="AS4" s="90"/>
      <c r="AT4" s="84" t="s">
        <v>48</v>
      </c>
      <c r="AU4" s="98"/>
    </row>
    <row r="5" spans="1:47" ht="61.5" customHeight="1" x14ac:dyDescent="0.3">
      <c r="A5" s="83" t="s">
        <v>1299</v>
      </c>
      <c r="B5" s="83" t="s">
        <v>57</v>
      </c>
      <c r="C5" s="3" t="s">
        <v>58</v>
      </c>
      <c r="D5" s="99" t="s">
        <v>49</v>
      </c>
      <c r="E5" s="100" t="s">
        <v>1182</v>
      </c>
      <c r="F5" s="99" t="s">
        <v>49</v>
      </c>
      <c r="G5" s="100" t="s">
        <v>1182</v>
      </c>
      <c r="H5" s="100" t="s">
        <v>48</v>
      </c>
      <c r="I5" s="99"/>
      <c r="J5" s="100" t="s">
        <v>48</v>
      </c>
      <c r="K5" s="99"/>
      <c r="L5" s="100" t="s">
        <v>48</v>
      </c>
      <c r="M5" s="100"/>
      <c r="N5" s="101" t="s">
        <v>49</v>
      </c>
      <c r="O5" s="102" t="s">
        <v>1182</v>
      </c>
      <c r="P5" s="99" t="s">
        <v>49</v>
      </c>
      <c r="Q5" s="100" t="s">
        <v>1182</v>
      </c>
      <c r="R5" s="100" t="s">
        <v>49</v>
      </c>
      <c r="S5" s="100" t="s">
        <v>1182</v>
      </c>
      <c r="T5" s="100" t="s">
        <v>48</v>
      </c>
      <c r="U5" s="100"/>
      <c r="V5" s="101" t="s">
        <v>49</v>
      </c>
      <c r="W5" s="99" t="s">
        <v>1182</v>
      </c>
      <c r="X5" s="100" t="s">
        <v>48</v>
      </c>
      <c r="Y5" s="103"/>
      <c r="Z5" s="100" t="s">
        <v>49</v>
      </c>
      <c r="AA5" s="100" t="s">
        <v>1182</v>
      </c>
      <c r="AB5" s="100" t="s">
        <v>48</v>
      </c>
      <c r="AC5" s="100"/>
      <c r="AD5" s="104" t="s">
        <v>49</v>
      </c>
      <c r="AE5" s="100" t="s">
        <v>1182</v>
      </c>
      <c r="AF5" s="100" t="s">
        <v>48</v>
      </c>
      <c r="AG5" s="100"/>
      <c r="AH5" s="100" t="s">
        <v>49</v>
      </c>
      <c r="AI5" s="100" t="s">
        <v>1182</v>
      </c>
      <c r="AJ5" s="100" t="s">
        <v>49</v>
      </c>
      <c r="AK5" s="99" t="s">
        <v>1182</v>
      </c>
      <c r="AL5" s="100" t="s">
        <v>48</v>
      </c>
      <c r="AM5" s="100"/>
      <c r="AN5" s="100" t="s">
        <v>49</v>
      </c>
      <c r="AO5" s="100" t="s">
        <v>1182</v>
      </c>
      <c r="AP5" s="99" t="s">
        <v>49</v>
      </c>
      <c r="AQ5" s="100" t="s">
        <v>1182</v>
      </c>
      <c r="AR5" s="100" t="s">
        <v>49</v>
      </c>
      <c r="AS5" s="100" t="s">
        <v>1182</v>
      </c>
      <c r="AT5" s="99" t="s">
        <v>48</v>
      </c>
      <c r="AU5" s="104"/>
    </row>
    <row r="6" spans="1:47" ht="60.75" customHeight="1" x14ac:dyDescent="0.3">
      <c r="A6" s="83" t="s">
        <v>1300</v>
      </c>
      <c r="B6" s="83" t="s">
        <v>59</v>
      </c>
      <c r="C6" s="3" t="s">
        <v>60</v>
      </c>
      <c r="D6" s="99" t="s">
        <v>49</v>
      </c>
      <c r="E6" s="100" t="s">
        <v>1183</v>
      </c>
      <c r="F6" s="99" t="s">
        <v>49</v>
      </c>
      <c r="G6" s="100" t="s">
        <v>1183</v>
      </c>
      <c r="H6" s="100" t="s">
        <v>48</v>
      </c>
      <c r="I6" s="99"/>
      <c r="J6" s="100" t="s">
        <v>48</v>
      </c>
      <c r="K6" s="99"/>
      <c r="L6" s="100" t="s">
        <v>48</v>
      </c>
      <c r="M6" s="100"/>
      <c r="N6" s="101" t="s">
        <v>49</v>
      </c>
      <c r="O6" s="99" t="s">
        <v>1183</v>
      </c>
      <c r="P6" s="99" t="s">
        <v>49</v>
      </c>
      <c r="Q6" s="100" t="s">
        <v>1183</v>
      </c>
      <c r="R6" s="100" t="s">
        <v>49</v>
      </c>
      <c r="S6" s="100" t="s">
        <v>1183</v>
      </c>
      <c r="T6" s="100" t="s">
        <v>48</v>
      </c>
      <c r="U6" s="100"/>
      <c r="V6" s="101" t="s">
        <v>49</v>
      </c>
      <c r="W6" s="99" t="s">
        <v>1183</v>
      </c>
      <c r="X6" s="100" t="s">
        <v>48</v>
      </c>
      <c r="Y6" s="100"/>
      <c r="Z6" s="100" t="s">
        <v>49</v>
      </c>
      <c r="AA6" s="100" t="s">
        <v>1183</v>
      </c>
      <c r="AB6" s="100" t="s">
        <v>48</v>
      </c>
      <c r="AC6" s="100"/>
      <c r="AD6" s="104" t="s">
        <v>49</v>
      </c>
      <c r="AE6" s="100" t="s">
        <v>1183</v>
      </c>
      <c r="AF6" s="100" t="s">
        <v>48</v>
      </c>
      <c r="AG6" s="100"/>
      <c r="AH6" s="100" t="s">
        <v>49</v>
      </c>
      <c r="AI6" s="100" t="s">
        <v>1183</v>
      </c>
      <c r="AJ6" s="100" t="s">
        <v>49</v>
      </c>
      <c r="AK6" s="99" t="s">
        <v>1183</v>
      </c>
      <c r="AL6" s="100" t="s">
        <v>48</v>
      </c>
      <c r="AM6" s="100"/>
      <c r="AN6" s="100" t="s">
        <v>49</v>
      </c>
      <c r="AO6" s="100" t="s">
        <v>1183</v>
      </c>
      <c r="AP6" s="99" t="s">
        <v>49</v>
      </c>
      <c r="AQ6" s="100" t="s">
        <v>1183</v>
      </c>
      <c r="AR6" s="100" t="s">
        <v>49</v>
      </c>
      <c r="AS6" s="100" t="s">
        <v>1183</v>
      </c>
      <c r="AT6" s="99" t="s">
        <v>48</v>
      </c>
      <c r="AU6" s="104"/>
    </row>
    <row r="7" spans="1:47" ht="72" customHeight="1" x14ac:dyDescent="0.3">
      <c r="A7" s="83" t="s">
        <v>1301</v>
      </c>
      <c r="B7" s="83" t="s">
        <v>61</v>
      </c>
      <c r="C7" s="3" t="s">
        <v>62</v>
      </c>
      <c r="D7" s="99" t="s">
        <v>49</v>
      </c>
      <c r="E7" s="100" t="s">
        <v>1182</v>
      </c>
      <c r="F7" s="99" t="s">
        <v>49</v>
      </c>
      <c r="G7" s="100" t="s">
        <v>1182</v>
      </c>
      <c r="H7" s="100" t="s">
        <v>48</v>
      </c>
      <c r="I7" s="99"/>
      <c r="J7" s="100" t="s">
        <v>48</v>
      </c>
      <c r="K7" s="99"/>
      <c r="L7" s="100" t="s">
        <v>48</v>
      </c>
      <c r="M7" s="100"/>
      <c r="N7" s="101" t="s">
        <v>49</v>
      </c>
      <c r="O7" s="99" t="s">
        <v>1182</v>
      </c>
      <c r="P7" s="99" t="s">
        <v>49</v>
      </c>
      <c r="Q7" s="100" t="s">
        <v>1182</v>
      </c>
      <c r="R7" s="100" t="s">
        <v>49</v>
      </c>
      <c r="S7" s="100" t="s">
        <v>1182</v>
      </c>
      <c r="T7" s="100" t="s">
        <v>48</v>
      </c>
      <c r="U7" s="100"/>
      <c r="V7" s="101" t="s">
        <v>49</v>
      </c>
      <c r="W7" s="100" t="s">
        <v>1182</v>
      </c>
      <c r="X7" s="100" t="s">
        <v>48</v>
      </c>
      <c r="Y7" s="100"/>
      <c r="Z7" s="100" t="s">
        <v>49</v>
      </c>
      <c r="AA7" s="100" t="s">
        <v>1182</v>
      </c>
      <c r="AB7" s="100" t="s">
        <v>48</v>
      </c>
      <c r="AC7" s="100"/>
      <c r="AD7" s="104" t="s">
        <v>49</v>
      </c>
      <c r="AE7" s="100" t="s">
        <v>1182</v>
      </c>
      <c r="AF7" s="100" t="s">
        <v>48</v>
      </c>
      <c r="AG7" s="100"/>
      <c r="AH7" s="100" t="s">
        <v>49</v>
      </c>
      <c r="AI7" s="100" t="s">
        <v>1182</v>
      </c>
      <c r="AJ7" s="100" t="s">
        <v>49</v>
      </c>
      <c r="AK7" s="100" t="s">
        <v>1182</v>
      </c>
      <c r="AL7" s="100" t="s">
        <v>48</v>
      </c>
      <c r="AM7" s="100"/>
      <c r="AN7" s="100" t="s">
        <v>49</v>
      </c>
      <c r="AO7" s="100" t="s">
        <v>1182</v>
      </c>
      <c r="AP7" s="99" t="s">
        <v>49</v>
      </c>
      <c r="AQ7" s="100" t="s">
        <v>1182</v>
      </c>
      <c r="AR7" s="100" t="s">
        <v>49</v>
      </c>
      <c r="AS7" s="100" t="s">
        <v>1182</v>
      </c>
      <c r="AT7" s="99" t="s">
        <v>48</v>
      </c>
      <c r="AU7" s="104"/>
    </row>
    <row r="8" spans="1:47" ht="62.25" customHeight="1" x14ac:dyDescent="0.3">
      <c r="A8" s="83" t="s">
        <v>1302</v>
      </c>
      <c r="B8" s="83" t="s">
        <v>63</v>
      </c>
      <c r="C8" s="3" t="s">
        <v>64</v>
      </c>
      <c r="D8" s="99" t="s">
        <v>49</v>
      </c>
      <c r="E8" s="100" t="s">
        <v>1183</v>
      </c>
      <c r="F8" s="99" t="s">
        <v>49</v>
      </c>
      <c r="G8" s="100" t="s">
        <v>1183</v>
      </c>
      <c r="H8" s="100" t="s">
        <v>48</v>
      </c>
      <c r="I8" s="99"/>
      <c r="J8" s="100" t="s">
        <v>49</v>
      </c>
      <c r="K8" s="99"/>
      <c r="L8" s="100" t="s">
        <v>48</v>
      </c>
      <c r="M8" s="100"/>
      <c r="N8" s="101" t="s">
        <v>49</v>
      </c>
      <c r="O8" s="99" t="s">
        <v>1183</v>
      </c>
      <c r="P8" s="99" t="s">
        <v>49</v>
      </c>
      <c r="Q8" s="100" t="s">
        <v>1183</v>
      </c>
      <c r="R8" s="100" t="s">
        <v>49</v>
      </c>
      <c r="S8" s="100" t="s">
        <v>1183</v>
      </c>
      <c r="T8" s="100" t="s">
        <v>48</v>
      </c>
      <c r="U8" s="100"/>
      <c r="V8" s="101" t="s">
        <v>48</v>
      </c>
      <c r="W8" s="99"/>
      <c r="X8" s="100" t="s">
        <v>48</v>
      </c>
      <c r="Y8" s="100"/>
      <c r="Z8" s="100" t="s">
        <v>49</v>
      </c>
      <c r="AA8" s="100" t="s">
        <v>1183</v>
      </c>
      <c r="AB8" s="100" t="s">
        <v>48</v>
      </c>
      <c r="AC8" s="100"/>
      <c r="AD8" s="104" t="s">
        <v>49</v>
      </c>
      <c r="AE8" s="100" t="s">
        <v>1183</v>
      </c>
      <c r="AF8" s="100" t="s">
        <v>48</v>
      </c>
      <c r="AG8" s="100"/>
      <c r="AH8" s="100" t="s">
        <v>49</v>
      </c>
      <c r="AI8" s="100" t="s">
        <v>1183</v>
      </c>
      <c r="AJ8" s="100" t="s">
        <v>48</v>
      </c>
      <c r="AK8" s="99"/>
      <c r="AL8" s="100" t="s">
        <v>48</v>
      </c>
      <c r="AM8" s="100"/>
      <c r="AN8" s="100" t="s">
        <v>49</v>
      </c>
      <c r="AO8" s="100" t="s">
        <v>1183</v>
      </c>
      <c r="AP8" s="99" t="s">
        <v>49</v>
      </c>
      <c r="AQ8" s="100" t="s">
        <v>1183</v>
      </c>
      <c r="AR8" s="100" t="s">
        <v>48</v>
      </c>
      <c r="AS8" s="100"/>
      <c r="AT8" s="99" t="s">
        <v>48</v>
      </c>
      <c r="AU8" s="104"/>
    </row>
    <row r="9" spans="1:47" ht="104.25" customHeight="1" x14ac:dyDescent="0.3">
      <c r="A9" s="83" t="s">
        <v>1303</v>
      </c>
      <c r="B9" s="83" t="s">
        <v>65</v>
      </c>
      <c r="C9" s="3" t="s">
        <v>66</v>
      </c>
      <c r="D9" s="84" t="s">
        <v>49</v>
      </c>
      <c r="E9" s="83" t="s">
        <v>828</v>
      </c>
      <c r="F9" s="84" t="s">
        <v>49</v>
      </c>
      <c r="G9" s="90" t="s">
        <v>350</v>
      </c>
      <c r="H9" s="85" t="s">
        <v>49</v>
      </c>
      <c r="I9" s="83" t="s">
        <v>1194</v>
      </c>
      <c r="J9" s="85" t="s">
        <v>49</v>
      </c>
      <c r="K9" s="83" t="s">
        <v>894</v>
      </c>
      <c r="L9" s="85" t="s">
        <v>49</v>
      </c>
      <c r="M9" s="90" t="s">
        <v>945</v>
      </c>
      <c r="N9" s="86" t="s">
        <v>49</v>
      </c>
      <c r="O9" s="87" t="s">
        <v>1164</v>
      </c>
      <c r="P9" s="84" t="s">
        <v>49</v>
      </c>
      <c r="Q9" s="95" t="s">
        <v>1165</v>
      </c>
      <c r="R9" s="85" t="s">
        <v>49</v>
      </c>
      <c r="S9" s="83" t="s">
        <v>937</v>
      </c>
      <c r="T9" s="85" t="s">
        <v>49</v>
      </c>
      <c r="U9" s="83" t="s">
        <v>967</v>
      </c>
      <c r="V9" s="86" t="s">
        <v>49</v>
      </c>
      <c r="W9" s="94" t="s">
        <v>825</v>
      </c>
      <c r="X9" s="85" t="s">
        <v>49</v>
      </c>
      <c r="Y9" s="95" t="s">
        <v>984</v>
      </c>
      <c r="Z9" s="85" t="s">
        <v>49</v>
      </c>
      <c r="AA9" s="83" t="s">
        <v>805</v>
      </c>
      <c r="AB9" s="85" t="s">
        <v>49</v>
      </c>
      <c r="AC9" s="95" t="s">
        <v>1002</v>
      </c>
      <c r="AD9" s="88" t="s">
        <v>49</v>
      </c>
      <c r="AE9" s="83" t="s">
        <v>1225</v>
      </c>
      <c r="AF9" s="85" t="s">
        <v>49</v>
      </c>
      <c r="AG9" s="83" t="s">
        <v>1020</v>
      </c>
      <c r="AH9" s="85" t="s">
        <v>49</v>
      </c>
      <c r="AI9" s="83" t="s">
        <v>1166</v>
      </c>
      <c r="AJ9" s="85" t="s">
        <v>49</v>
      </c>
      <c r="AK9" s="97" t="s">
        <v>1034</v>
      </c>
      <c r="AL9" s="85" t="s">
        <v>49</v>
      </c>
      <c r="AM9" s="90" t="s">
        <v>1056</v>
      </c>
      <c r="AN9" s="85" t="s">
        <v>49</v>
      </c>
      <c r="AO9" s="90" t="s">
        <v>1081</v>
      </c>
      <c r="AP9" s="84" t="s">
        <v>49</v>
      </c>
      <c r="AQ9" s="83" t="s">
        <v>1263</v>
      </c>
      <c r="AR9" s="85" t="s">
        <v>49</v>
      </c>
      <c r="AS9" s="90" t="s">
        <v>1119</v>
      </c>
      <c r="AT9" s="84" t="s">
        <v>49</v>
      </c>
      <c r="AU9" s="98" t="s">
        <v>67</v>
      </c>
    </row>
    <row r="10" spans="1:47" ht="86.4" x14ac:dyDescent="0.3">
      <c r="A10" s="83" t="s">
        <v>1304</v>
      </c>
      <c r="B10" s="83" t="s">
        <v>68</v>
      </c>
      <c r="C10" s="3" t="s">
        <v>69</v>
      </c>
      <c r="D10" s="84" t="s">
        <v>49</v>
      </c>
      <c r="E10" s="83" t="s">
        <v>829</v>
      </c>
      <c r="F10" s="84" t="s">
        <v>49</v>
      </c>
      <c r="G10" s="83" t="s">
        <v>70</v>
      </c>
      <c r="H10" s="85" t="s">
        <v>49</v>
      </c>
      <c r="I10" s="83" t="s">
        <v>915</v>
      </c>
      <c r="J10" s="85" t="s">
        <v>49</v>
      </c>
      <c r="K10" s="83" t="s">
        <v>895</v>
      </c>
      <c r="L10" s="85" t="s">
        <v>49</v>
      </c>
      <c r="M10" s="90" t="s">
        <v>946</v>
      </c>
      <c r="N10" s="86" t="s">
        <v>49</v>
      </c>
      <c r="O10" s="83" t="s">
        <v>729</v>
      </c>
      <c r="P10" s="84" t="s">
        <v>49</v>
      </c>
      <c r="Q10" s="83" t="s">
        <v>761</v>
      </c>
      <c r="R10" s="85" t="s">
        <v>49</v>
      </c>
      <c r="S10" s="95" t="s">
        <v>71</v>
      </c>
      <c r="T10" s="85" t="s">
        <v>49</v>
      </c>
      <c r="U10" s="83" t="s">
        <v>968</v>
      </c>
      <c r="V10" s="86" t="s">
        <v>49</v>
      </c>
      <c r="W10" s="83" t="s">
        <v>786</v>
      </c>
      <c r="X10" s="85" t="s">
        <v>49</v>
      </c>
      <c r="Y10" s="95" t="s">
        <v>985</v>
      </c>
      <c r="Z10" s="85" t="s">
        <v>49</v>
      </c>
      <c r="AA10" s="83" t="s">
        <v>806</v>
      </c>
      <c r="AB10" s="85" t="s">
        <v>49</v>
      </c>
      <c r="AC10" s="83" t="s">
        <v>1001</v>
      </c>
      <c r="AD10" s="88" t="s">
        <v>49</v>
      </c>
      <c r="AE10" s="83" t="s">
        <v>72</v>
      </c>
      <c r="AF10" s="85" t="s">
        <v>49</v>
      </c>
      <c r="AG10" s="95" t="s">
        <v>1021</v>
      </c>
      <c r="AH10" s="85" t="s">
        <v>49</v>
      </c>
      <c r="AI10" s="83" t="s">
        <v>73</v>
      </c>
      <c r="AJ10" s="85" t="s">
        <v>49</v>
      </c>
      <c r="AK10" s="89" t="s">
        <v>74</v>
      </c>
      <c r="AL10" s="85" t="s">
        <v>49</v>
      </c>
      <c r="AM10" s="95" t="s">
        <v>1057</v>
      </c>
      <c r="AN10" s="85" t="s">
        <v>49</v>
      </c>
      <c r="AO10" s="95" t="s">
        <v>1082</v>
      </c>
      <c r="AP10" s="84" t="s">
        <v>49</v>
      </c>
      <c r="AQ10" s="83" t="s">
        <v>631</v>
      </c>
      <c r="AR10" s="85" t="s">
        <v>49</v>
      </c>
      <c r="AS10" s="95" t="s">
        <v>1120</v>
      </c>
      <c r="AT10" s="84" t="s">
        <v>49</v>
      </c>
      <c r="AU10" s="83" t="s">
        <v>75</v>
      </c>
    </row>
    <row r="11" spans="1:47" ht="73.5" customHeight="1" x14ac:dyDescent="0.3">
      <c r="A11" s="83" t="s">
        <v>1305</v>
      </c>
      <c r="B11" s="83" t="s">
        <v>76</v>
      </c>
      <c r="C11" s="3" t="s">
        <v>77</v>
      </c>
      <c r="D11" s="84" t="s">
        <v>49</v>
      </c>
      <c r="E11" s="83" t="s">
        <v>78</v>
      </c>
      <c r="F11" s="84" t="s">
        <v>49</v>
      </c>
      <c r="G11" s="83" t="s">
        <v>79</v>
      </c>
      <c r="H11" s="85" t="s">
        <v>49</v>
      </c>
      <c r="I11" s="83" t="s">
        <v>916</v>
      </c>
      <c r="J11" s="85" t="s">
        <v>49</v>
      </c>
      <c r="K11" s="83" t="s">
        <v>896</v>
      </c>
      <c r="L11" s="85" t="s">
        <v>49</v>
      </c>
      <c r="M11" s="90" t="s">
        <v>947</v>
      </c>
      <c r="N11" s="86" t="s">
        <v>49</v>
      </c>
      <c r="O11" s="83" t="s">
        <v>730</v>
      </c>
      <c r="P11" s="84" t="s">
        <v>49</v>
      </c>
      <c r="Q11" s="83" t="s">
        <v>1209</v>
      </c>
      <c r="R11" s="85" t="s">
        <v>49</v>
      </c>
      <c r="S11" s="95" t="s">
        <v>935</v>
      </c>
      <c r="T11" s="85" t="s">
        <v>49</v>
      </c>
      <c r="U11" s="83" t="s">
        <v>969</v>
      </c>
      <c r="V11" s="86" t="s">
        <v>49</v>
      </c>
      <c r="W11" s="83" t="s">
        <v>787</v>
      </c>
      <c r="X11" s="85" t="s">
        <v>49</v>
      </c>
      <c r="Y11" s="95" t="s">
        <v>986</v>
      </c>
      <c r="Z11" s="85" t="s">
        <v>49</v>
      </c>
      <c r="AA11" s="83" t="s">
        <v>81</v>
      </c>
      <c r="AB11" s="85" t="s">
        <v>49</v>
      </c>
      <c r="AC11" s="95"/>
      <c r="AD11" s="88" t="s">
        <v>49</v>
      </c>
      <c r="AE11" s="83" t="s">
        <v>82</v>
      </c>
      <c r="AF11" s="85" t="s">
        <v>49</v>
      </c>
      <c r="AG11" s="83" t="s">
        <v>1022</v>
      </c>
      <c r="AH11" s="85" t="s">
        <v>49</v>
      </c>
      <c r="AI11" s="83" t="s">
        <v>83</v>
      </c>
      <c r="AJ11" s="85" t="s">
        <v>49</v>
      </c>
      <c r="AK11" s="89" t="s">
        <v>84</v>
      </c>
      <c r="AL11" s="85" t="s">
        <v>49</v>
      </c>
      <c r="AM11" s="95" t="s">
        <v>1058</v>
      </c>
      <c r="AN11" s="85" t="s">
        <v>49</v>
      </c>
      <c r="AO11" s="95" t="s">
        <v>1083</v>
      </c>
      <c r="AP11" s="84" t="s">
        <v>49</v>
      </c>
      <c r="AQ11" s="83" t="s">
        <v>632</v>
      </c>
      <c r="AR11" s="85" t="s">
        <v>49</v>
      </c>
      <c r="AS11" s="95" t="s">
        <v>1121</v>
      </c>
      <c r="AT11" s="84" t="s">
        <v>49</v>
      </c>
      <c r="AU11" s="83" t="s">
        <v>662</v>
      </c>
    </row>
    <row r="12" spans="1:47" ht="75.75" customHeight="1" x14ac:dyDescent="0.3">
      <c r="A12" s="83" t="s">
        <v>1306</v>
      </c>
      <c r="B12" s="83" t="s">
        <v>86</v>
      </c>
      <c r="C12" s="3" t="s">
        <v>87</v>
      </c>
      <c r="D12" s="84" t="s">
        <v>49</v>
      </c>
      <c r="E12" s="83" t="s">
        <v>88</v>
      </c>
      <c r="F12" s="84" t="s">
        <v>49</v>
      </c>
      <c r="G12" s="83" t="s">
        <v>1193</v>
      </c>
      <c r="H12" s="85" t="s">
        <v>48</v>
      </c>
      <c r="I12" s="89"/>
      <c r="J12" s="85" t="s">
        <v>49</v>
      </c>
      <c r="K12" s="83" t="s">
        <v>1197</v>
      </c>
      <c r="L12" s="85" t="s">
        <v>49</v>
      </c>
      <c r="M12" s="90" t="s">
        <v>948</v>
      </c>
      <c r="N12" s="86" t="s">
        <v>49</v>
      </c>
      <c r="O12" s="83" t="s">
        <v>1286</v>
      </c>
      <c r="P12" s="84" t="s">
        <v>49</v>
      </c>
      <c r="Q12" s="83" t="s">
        <v>763</v>
      </c>
      <c r="R12" s="85" t="s">
        <v>49</v>
      </c>
      <c r="S12" s="95" t="s">
        <v>936</v>
      </c>
      <c r="T12" s="85" t="s">
        <v>49</v>
      </c>
      <c r="U12" s="83" t="s">
        <v>1216</v>
      </c>
      <c r="V12" s="86" t="s">
        <v>49</v>
      </c>
      <c r="W12" s="94" t="s">
        <v>788</v>
      </c>
      <c r="X12" s="85" t="s">
        <v>49</v>
      </c>
      <c r="Y12" s="105" t="s">
        <v>1219</v>
      </c>
      <c r="Z12" s="85" t="s">
        <v>49</v>
      </c>
      <c r="AA12" s="83" t="s">
        <v>807</v>
      </c>
      <c r="AB12" s="85" t="s">
        <v>49</v>
      </c>
      <c r="AC12" s="83" t="s">
        <v>1003</v>
      </c>
      <c r="AD12" s="88" t="s">
        <v>49</v>
      </c>
      <c r="AE12" s="83" t="s">
        <v>1226</v>
      </c>
      <c r="AF12" s="85" t="s">
        <v>49</v>
      </c>
      <c r="AG12" s="83" t="s">
        <v>1154</v>
      </c>
      <c r="AH12" s="85" t="s">
        <v>49</v>
      </c>
      <c r="AI12" s="83" t="s">
        <v>90</v>
      </c>
      <c r="AJ12" s="85" t="s">
        <v>49</v>
      </c>
      <c r="AK12" s="83" t="s">
        <v>1156</v>
      </c>
      <c r="AL12" s="85" t="s">
        <v>49</v>
      </c>
      <c r="AM12" s="83" t="s">
        <v>1261</v>
      </c>
      <c r="AN12" s="85" t="s">
        <v>49</v>
      </c>
      <c r="AO12" s="95" t="s">
        <v>1084</v>
      </c>
      <c r="AP12" s="84" t="s">
        <v>49</v>
      </c>
      <c r="AQ12" s="106" t="s">
        <v>1264</v>
      </c>
      <c r="AR12" s="85" t="s">
        <v>49</v>
      </c>
      <c r="AS12" s="83" t="s">
        <v>91</v>
      </c>
      <c r="AT12" s="84" t="s">
        <v>49</v>
      </c>
      <c r="AU12" s="83" t="s">
        <v>663</v>
      </c>
    </row>
    <row r="13" spans="1:47" ht="72" customHeight="1" x14ac:dyDescent="0.3">
      <c r="A13" s="83" t="s">
        <v>1307</v>
      </c>
      <c r="B13" s="83" t="s">
        <v>92</v>
      </c>
      <c r="C13" s="3" t="s">
        <v>93</v>
      </c>
      <c r="D13" s="84" t="s">
        <v>49</v>
      </c>
      <c r="E13" s="83" t="s">
        <v>94</v>
      </c>
      <c r="F13" s="84" t="s">
        <v>49</v>
      </c>
      <c r="G13" s="83" t="s">
        <v>864</v>
      </c>
      <c r="H13" s="85" t="s">
        <v>48</v>
      </c>
      <c r="I13" s="93"/>
      <c r="J13" s="85" t="s">
        <v>48</v>
      </c>
      <c r="K13" s="93"/>
      <c r="L13" s="85" t="s">
        <v>49</v>
      </c>
      <c r="M13" s="90" t="s">
        <v>949</v>
      </c>
      <c r="N13" s="86" t="s">
        <v>49</v>
      </c>
      <c r="O13" s="83" t="s">
        <v>732</v>
      </c>
      <c r="P13" s="84" t="s">
        <v>49</v>
      </c>
      <c r="Q13" s="83" t="s">
        <v>764</v>
      </c>
      <c r="R13" s="85" t="s">
        <v>49</v>
      </c>
      <c r="S13" s="95" t="s">
        <v>95</v>
      </c>
      <c r="T13" s="85" t="s">
        <v>48</v>
      </c>
      <c r="U13" s="95"/>
      <c r="V13" s="86" t="s">
        <v>49</v>
      </c>
      <c r="W13" s="83" t="s">
        <v>789</v>
      </c>
      <c r="X13" s="85" t="s">
        <v>48</v>
      </c>
      <c r="Y13" s="95"/>
      <c r="Z13" s="85" t="s">
        <v>49</v>
      </c>
      <c r="AA13" s="83" t="s">
        <v>808</v>
      </c>
      <c r="AB13" s="85" t="s">
        <v>49</v>
      </c>
      <c r="AC13" s="92" t="s">
        <v>1003</v>
      </c>
      <c r="AD13" s="88" t="s">
        <v>49</v>
      </c>
      <c r="AE13" s="83" t="s">
        <v>97</v>
      </c>
      <c r="AF13" s="85" t="s">
        <v>48</v>
      </c>
      <c r="AG13" s="95"/>
      <c r="AH13" s="85" t="s">
        <v>49</v>
      </c>
      <c r="AI13" s="96" t="s">
        <v>1251</v>
      </c>
      <c r="AJ13" s="85" t="s">
        <v>49</v>
      </c>
      <c r="AK13" s="83" t="s">
        <v>1035</v>
      </c>
      <c r="AL13" s="85" t="s">
        <v>49</v>
      </c>
      <c r="AM13" s="95" t="s">
        <v>1060</v>
      </c>
      <c r="AN13" s="85" t="s">
        <v>49</v>
      </c>
      <c r="AO13" s="83" t="s">
        <v>1085</v>
      </c>
      <c r="AP13" s="84" t="s">
        <v>49</v>
      </c>
      <c r="AQ13" s="83" t="s">
        <v>1265</v>
      </c>
      <c r="AR13" s="85" t="s">
        <v>48</v>
      </c>
      <c r="AS13" s="90"/>
      <c r="AT13" s="84" t="s">
        <v>49</v>
      </c>
      <c r="AU13" s="83" t="s">
        <v>98</v>
      </c>
    </row>
    <row r="14" spans="1:47" ht="75.75" customHeight="1" x14ac:dyDescent="0.3">
      <c r="A14" s="83" t="s">
        <v>1308</v>
      </c>
      <c r="B14" s="83" t="s">
        <v>99</v>
      </c>
      <c r="C14" s="3" t="s">
        <v>100</v>
      </c>
      <c r="D14" s="84" t="s">
        <v>49</v>
      </c>
      <c r="E14" s="83" t="s">
        <v>830</v>
      </c>
      <c r="F14" s="84" t="s">
        <v>49</v>
      </c>
      <c r="G14" s="83" t="s">
        <v>1192</v>
      </c>
      <c r="H14" s="85" t="s">
        <v>49</v>
      </c>
      <c r="I14" s="83" t="s">
        <v>1128</v>
      </c>
      <c r="J14" s="85" t="s">
        <v>49</v>
      </c>
      <c r="K14" s="83" t="s">
        <v>1135</v>
      </c>
      <c r="L14" s="85" t="s">
        <v>49</v>
      </c>
      <c r="M14" s="90" t="s">
        <v>950</v>
      </c>
      <c r="N14" s="86" t="s">
        <v>49</v>
      </c>
      <c r="O14" s="83" t="s">
        <v>733</v>
      </c>
      <c r="P14" s="84" t="s">
        <v>49</v>
      </c>
      <c r="Q14" s="95" t="s">
        <v>765</v>
      </c>
      <c r="R14" s="85" t="s">
        <v>49</v>
      </c>
      <c r="S14" s="83" t="s">
        <v>938</v>
      </c>
      <c r="T14" s="85" t="s">
        <v>49</v>
      </c>
      <c r="U14" s="83" t="s">
        <v>1138</v>
      </c>
      <c r="V14" s="86" t="s">
        <v>49</v>
      </c>
      <c r="W14" s="94" t="s">
        <v>790</v>
      </c>
      <c r="X14" s="85" t="s">
        <v>49</v>
      </c>
      <c r="Y14" s="83" t="s">
        <v>1145</v>
      </c>
      <c r="Z14" s="85" t="s">
        <v>49</v>
      </c>
      <c r="AA14" s="95" t="s">
        <v>1170</v>
      </c>
      <c r="AB14" s="85" t="s">
        <v>49</v>
      </c>
      <c r="AC14" s="83" t="s">
        <v>1149</v>
      </c>
      <c r="AD14" s="88" t="s">
        <v>49</v>
      </c>
      <c r="AE14" s="83" t="s">
        <v>1227</v>
      </c>
      <c r="AF14" s="85" t="s">
        <v>49</v>
      </c>
      <c r="AG14" s="83" t="s">
        <v>117</v>
      </c>
      <c r="AH14" s="85" t="s">
        <v>49</v>
      </c>
      <c r="AI14" s="96" t="s">
        <v>1251</v>
      </c>
      <c r="AJ14" s="85" t="s">
        <v>49</v>
      </c>
      <c r="AK14" s="83" t="s">
        <v>101</v>
      </c>
      <c r="AL14" s="85" t="s">
        <v>49</v>
      </c>
      <c r="AM14" s="95" t="s">
        <v>1061</v>
      </c>
      <c r="AN14" s="85" t="s">
        <v>49</v>
      </c>
      <c r="AO14" s="95" t="s">
        <v>1086</v>
      </c>
      <c r="AP14" s="84" t="s">
        <v>49</v>
      </c>
      <c r="AQ14" s="83" t="s">
        <v>1266</v>
      </c>
      <c r="AR14" s="85" t="s">
        <v>49</v>
      </c>
      <c r="AS14" s="83" t="s">
        <v>1160</v>
      </c>
      <c r="AT14" s="84" t="s">
        <v>49</v>
      </c>
      <c r="AU14" s="83" t="s">
        <v>664</v>
      </c>
    </row>
    <row r="15" spans="1:47" ht="49.5" customHeight="1" x14ac:dyDescent="0.3">
      <c r="A15" s="83" t="s">
        <v>1309</v>
      </c>
      <c r="B15" s="83" t="s">
        <v>102</v>
      </c>
      <c r="C15" s="3" t="s">
        <v>103</v>
      </c>
      <c r="D15" s="84" t="s">
        <v>49</v>
      </c>
      <c r="E15" s="83" t="s">
        <v>104</v>
      </c>
      <c r="F15" s="84" t="s">
        <v>49</v>
      </c>
      <c r="G15" s="83" t="s">
        <v>1191</v>
      </c>
      <c r="H15" s="85" t="s">
        <v>49</v>
      </c>
      <c r="I15" s="83" t="s">
        <v>917</v>
      </c>
      <c r="J15" s="85" t="s">
        <v>49</v>
      </c>
      <c r="K15" s="83" t="s">
        <v>898</v>
      </c>
      <c r="L15" s="85" t="s">
        <v>48</v>
      </c>
      <c r="M15" s="90"/>
      <c r="N15" s="86" t="s">
        <v>49</v>
      </c>
      <c r="O15" s="83" t="s">
        <v>734</v>
      </c>
      <c r="P15" s="84" t="s">
        <v>48</v>
      </c>
      <c r="Q15" s="95"/>
      <c r="R15" s="85" t="s">
        <v>48</v>
      </c>
      <c r="S15" s="95"/>
      <c r="T15" s="85" t="s">
        <v>49</v>
      </c>
      <c r="U15" s="83" t="s">
        <v>970</v>
      </c>
      <c r="V15" s="86" t="s">
        <v>49</v>
      </c>
      <c r="W15" s="83" t="s">
        <v>105</v>
      </c>
      <c r="X15" s="85" t="s">
        <v>49</v>
      </c>
      <c r="Y15" s="83" t="s">
        <v>987</v>
      </c>
      <c r="Z15" s="85" t="s">
        <v>49</v>
      </c>
      <c r="AA15" s="83" t="s">
        <v>106</v>
      </c>
      <c r="AB15" s="85" t="s">
        <v>48</v>
      </c>
      <c r="AC15" s="95"/>
      <c r="AD15" s="88" t="s">
        <v>49</v>
      </c>
      <c r="AE15" s="83" t="s">
        <v>1228</v>
      </c>
      <c r="AF15" s="85" t="s">
        <v>49</v>
      </c>
      <c r="AG15" s="83" t="s">
        <v>1023</v>
      </c>
      <c r="AH15" s="85" t="s">
        <v>49</v>
      </c>
      <c r="AI15" s="83" t="s">
        <v>107</v>
      </c>
      <c r="AJ15" s="85" t="s">
        <v>108</v>
      </c>
      <c r="AK15" s="107" t="s">
        <v>1259</v>
      </c>
      <c r="AL15" s="85" t="s">
        <v>49</v>
      </c>
      <c r="AM15" s="95" t="s">
        <v>1061</v>
      </c>
      <c r="AN15" s="85" t="s">
        <v>49</v>
      </c>
      <c r="AO15" s="95" t="s">
        <v>1087</v>
      </c>
      <c r="AP15" s="84" t="s">
        <v>48</v>
      </c>
      <c r="AQ15" s="98"/>
      <c r="AR15" s="85" t="s">
        <v>49</v>
      </c>
      <c r="AS15" s="90" t="s">
        <v>1122</v>
      </c>
      <c r="AT15" s="84" t="s">
        <v>48</v>
      </c>
      <c r="AU15" s="98"/>
    </row>
    <row r="16" spans="1:47" ht="105.75" customHeight="1" x14ac:dyDescent="0.3">
      <c r="A16" s="83" t="s">
        <v>1310</v>
      </c>
      <c r="B16" s="83" t="s">
        <v>109</v>
      </c>
      <c r="C16" s="3" t="s">
        <v>110</v>
      </c>
      <c r="D16" s="84" t="s">
        <v>108</v>
      </c>
      <c r="E16" s="83" t="s">
        <v>1186</v>
      </c>
      <c r="F16" s="84" t="s">
        <v>49</v>
      </c>
      <c r="G16" s="108" t="s">
        <v>1190</v>
      </c>
      <c r="H16" s="85" t="s">
        <v>49</v>
      </c>
      <c r="I16" s="83" t="s">
        <v>918</v>
      </c>
      <c r="J16" s="85" t="s">
        <v>49</v>
      </c>
      <c r="K16" s="109" t="s">
        <v>897</v>
      </c>
      <c r="L16" s="85" t="s">
        <v>49</v>
      </c>
      <c r="M16" s="90" t="s">
        <v>951</v>
      </c>
      <c r="N16" s="86" t="s">
        <v>49</v>
      </c>
      <c r="O16" s="94" t="s">
        <v>735</v>
      </c>
      <c r="P16" s="84" t="s">
        <v>49</v>
      </c>
      <c r="Q16" s="83" t="s">
        <v>766</v>
      </c>
      <c r="R16" s="85" t="s">
        <v>49</v>
      </c>
      <c r="S16" s="83" t="s">
        <v>1215</v>
      </c>
      <c r="T16" s="85" t="s">
        <v>49</v>
      </c>
      <c r="U16" s="83" t="s">
        <v>971</v>
      </c>
      <c r="V16" s="86" t="s">
        <v>49</v>
      </c>
      <c r="W16" s="83" t="s">
        <v>791</v>
      </c>
      <c r="X16" s="85" t="s">
        <v>49</v>
      </c>
      <c r="Y16" s="83" t="s">
        <v>988</v>
      </c>
      <c r="Z16" s="85" t="s">
        <v>49</v>
      </c>
      <c r="AA16" s="83" t="s">
        <v>806</v>
      </c>
      <c r="AB16" s="85" t="s">
        <v>49</v>
      </c>
      <c r="AC16" s="92" t="s">
        <v>1004</v>
      </c>
      <c r="AD16" s="88" t="s">
        <v>49</v>
      </c>
      <c r="AE16" s="83" t="s">
        <v>1229</v>
      </c>
      <c r="AF16" s="85" t="s">
        <v>49</v>
      </c>
      <c r="AG16" s="83" t="s">
        <v>1024</v>
      </c>
      <c r="AH16" s="85" t="s">
        <v>49</v>
      </c>
      <c r="AI16" s="83" t="s">
        <v>118</v>
      </c>
      <c r="AJ16" s="85" t="s">
        <v>108</v>
      </c>
      <c r="AK16" s="83" t="s">
        <v>1258</v>
      </c>
      <c r="AL16" s="85" t="s">
        <v>49</v>
      </c>
      <c r="AM16" s="90" t="s">
        <v>1062</v>
      </c>
      <c r="AN16" s="85" t="s">
        <v>49</v>
      </c>
      <c r="AO16" s="95" t="s">
        <v>1088</v>
      </c>
      <c r="AP16" s="84" t="s">
        <v>49</v>
      </c>
      <c r="AQ16" s="83" t="s">
        <v>1266</v>
      </c>
      <c r="AR16" s="85" t="s">
        <v>49</v>
      </c>
      <c r="AS16" s="90" t="s">
        <v>1123</v>
      </c>
      <c r="AT16" s="84" t="s">
        <v>49</v>
      </c>
      <c r="AU16" s="83" t="s">
        <v>665</v>
      </c>
    </row>
    <row r="17" spans="1:47" ht="50.25" customHeight="1" x14ac:dyDescent="0.3">
      <c r="A17" s="83" t="s">
        <v>1311</v>
      </c>
      <c r="B17" s="83" t="s">
        <v>111</v>
      </c>
      <c r="C17" s="3" t="s">
        <v>112</v>
      </c>
      <c r="D17" s="84" t="s">
        <v>49</v>
      </c>
      <c r="E17" s="83" t="s">
        <v>113</v>
      </c>
      <c r="F17" s="84" t="s">
        <v>49</v>
      </c>
      <c r="G17" s="83" t="s">
        <v>114</v>
      </c>
      <c r="H17" s="85" t="s">
        <v>49</v>
      </c>
      <c r="I17" s="83" t="s">
        <v>919</v>
      </c>
      <c r="J17" s="85" t="s">
        <v>48</v>
      </c>
      <c r="K17" s="109"/>
      <c r="L17" s="85" t="s">
        <v>49</v>
      </c>
      <c r="M17" s="90" t="s">
        <v>952</v>
      </c>
      <c r="N17" s="86" t="s">
        <v>49</v>
      </c>
      <c r="O17" s="83" t="s">
        <v>736</v>
      </c>
      <c r="P17" s="84" t="s">
        <v>49</v>
      </c>
      <c r="Q17" s="83" t="s">
        <v>767</v>
      </c>
      <c r="R17" s="85" t="s">
        <v>49</v>
      </c>
      <c r="S17" s="95" t="s">
        <v>115</v>
      </c>
      <c r="T17" s="85" t="s">
        <v>48</v>
      </c>
      <c r="U17" s="95"/>
      <c r="V17" s="86" t="s">
        <v>49</v>
      </c>
      <c r="W17" s="83" t="s">
        <v>360</v>
      </c>
      <c r="X17" s="85" t="s">
        <v>48</v>
      </c>
      <c r="Y17" s="95"/>
      <c r="Z17" s="85" t="s">
        <v>49</v>
      </c>
      <c r="AA17" s="83" t="s">
        <v>116</v>
      </c>
      <c r="AB17" s="85" t="s">
        <v>49</v>
      </c>
      <c r="AC17" s="83" t="s">
        <v>1005</v>
      </c>
      <c r="AD17" s="88" t="s">
        <v>49</v>
      </c>
      <c r="AE17" s="83" t="s">
        <v>1229</v>
      </c>
      <c r="AF17" s="85" t="s">
        <v>48</v>
      </c>
      <c r="AG17" s="95"/>
      <c r="AH17" s="85" t="s">
        <v>49</v>
      </c>
      <c r="AI17" s="83" t="s">
        <v>118</v>
      </c>
      <c r="AJ17" s="85" t="s">
        <v>48</v>
      </c>
      <c r="AK17" s="89"/>
      <c r="AL17" s="85" t="s">
        <v>49</v>
      </c>
      <c r="AM17" s="95" t="s">
        <v>1063</v>
      </c>
      <c r="AN17" s="85" t="s">
        <v>49</v>
      </c>
      <c r="AO17" s="95" t="s">
        <v>1089</v>
      </c>
      <c r="AP17" s="84" t="s">
        <v>49</v>
      </c>
      <c r="AQ17" s="83" t="s">
        <v>1267</v>
      </c>
      <c r="AR17" s="85" t="s">
        <v>48</v>
      </c>
      <c r="AS17" s="95"/>
      <c r="AT17" s="84" t="s">
        <v>49</v>
      </c>
      <c r="AU17" s="83" t="s">
        <v>666</v>
      </c>
    </row>
    <row r="18" spans="1:47" ht="63.75" customHeight="1" x14ac:dyDescent="0.3">
      <c r="A18" s="83" t="s">
        <v>1312</v>
      </c>
      <c r="B18" s="83" t="s">
        <v>119</v>
      </c>
      <c r="C18" s="3" t="s">
        <v>120</v>
      </c>
      <c r="D18" s="84" t="s">
        <v>49</v>
      </c>
      <c r="E18" s="83" t="s">
        <v>121</v>
      </c>
      <c r="F18" s="84" t="s">
        <v>49</v>
      </c>
      <c r="G18" s="83" t="s">
        <v>868</v>
      </c>
      <c r="H18" s="85" t="s">
        <v>48</v>
      </c>
      <c r="I18" s="83" t="s">
        <v>1195</v>
      </c>
      <c r="J18" s="85" t="s">
        <v>49</v>
      </c>
      <c r="K18" s="93" t="s">
        <v>899</v>
      </c>
      <c r="L18" s="85" t="s">
        <v>49</v>
      </c>
      <c r="M18" s="83" t="s">
        <v>953</v>
      </c>
      <c r="N18" s="86" t="s">
        <v>49</v>
      </c>
      <c r="O18" s="83" t="s">
        <v>737</v>
      </c>
      <c r="P18" s="84" t="s">
        <v>49</v>
      </c>
      <c r="Q18" s="83" t="s">
        <v>768</v>
      </c>
      <c r="R18" s="85" t="s">
        <v>49</v>
      </c>
      <c r="S18" s="90" t="s">
        <v>939</v>
      </c>
      <c r="T18" s="85" t="s">
        <v>49</v>
      </c>
      <c r="U18" s="83" t="s">
        <v>972</v>
      </c>
      <c r="V18" s="86" t="s">
        <v>49</v>
      </c>
      <c r="W18" s="83" t="s">
        <v>792</v>
      </c>
      <c r="X18" s="85" t="s">
        <v>49</v>
      </c>
      <c r="Y18" s="83" t="s">
        <v>989</v>
      </c>
      <c r="Z18" s="85" t="s">
        <v>49</v>
      </c>
      <c r="AA18" s="83" t="s">
        <v>809</v>
      </c>
      <c r="AB18" s="85" t="s">
        <v>49</v>
      </c>
      <c r="AC18" s="83" t="s">
        <v>1224</v>
      </c>
      <c r="AD18" s="88" t="s">
        <v>49</v>
      </c>
      <c r="AE18" s="83" t="s">
        <v>1230</v>
      </c>
      <c r="AF18" s="85" t="s">
        <v>49</v>
      </c>
      <c r="AG18" s="83" t="s">
        <v>1025</v>
      </c>
      <c r="AH18" s="85" t="s">
        <v>49</v>
      </c>
      <c r="AI18" s="96" t="s">
        <v>1251</v>
      </c>
      <c r="AJ18" s="85" t="s">
        <v>49</v>
      </c>
      <c r="AK18" s="83" t="s">
        <v>122</v>
      </c>
      <c r="AL18" s="85" t="s">
        <v>48</v>
      </c>
      <c r="AM18" s="90"/>
      <c r="AN18" s="85" t="s">
        <v>49</v>
      </c>
      <c r="AO18" s="95" t="s">
        <v>1090</v>
      </c>
      <c r="AP18" s="84" t="s">
        <v>49</v>
      </c>
      <c r="AQ18" s="83" t="s">
        <v>1268</v>
      </c>
      <c r="AR18" s="85" t="s">
        <v>49</v>
      </c>
      <c r="AS18" s="83" t="s">
        <v>1124</v>
      </c>
      <c r="AT18" s="84" t="s">
        <v>49</v>
      </c>
      <c r="AU18" s="83" t="s">
        <v>667</v>
      </c>
    </row>
    <row r="19" spans="1:47" ht="73.5" customHeight="1" x14ac:dyDescent="0.3">
      <c r="A19" s="83" t="s">
        <v>1313</v>
      </c>
      <c r="B19" s="83" t="s">
        <v>123</v>
      </c>
      <c r="C19" s="3" t="s">
        <v>124</v>
      </c>
      <c r="D19" s="84" t="s">
        <v>49</v>
      </c>
      <c r="E19" s="83" t="s">
        <v>831</v>
      </c>
      <c r="F19" s="84" t="s">
        <v>49</v>
      </c>
      <c r="G19" s="83" t="s">
        <v>125</v>
      </c>
      <c r="H19" s="85" t="s">
        <v>49</v>
      </c>
      <c r="I19" s="83" t="s">
        <v>1129</v>
      </c>
      <c r="J19" s="85" t="s">
        <v>49</v>
      </c>
      <c r="K19" s="83" t="s">
        <v>1134</v>
      </c>
      <c r="L19" s="85" t="s">
        <v>48</v>
      </c>
      <c r="M19" s="90"/>
      <c r="N19" s="86" t="s">
        <v>49</v>
      </c>
      <c r="O19" s="83" t="s">
        <v>738</v>
      </c>
      <c r="P19" s="84" t="s">
        <v>49</v>
      </c>
      <c r="Q19" s="83" t="s">
        <v>769</v>
      </c>
      <c r="R19" s="85" t="s">
        <v>49</v>
      </c>
      <c r="S19" s="110" t="s">
        <v>939</v>
      </c>
      <c r="T19" s="85" t="s">
        <v>49</v>
      </c>
      <c r="U19" s="83" t="s">
        <v>1139</v>
      </c>
      <c r="V19" s="86" t="s">
        <v>49</v>
      </c>
      <c r="W19" s="83" t="s">
        <v>793</v>
      </c>
      <c r="X19" s="85" t="s">
        <v>49</v>
      </c>
      <c r="Y19" s="83" t="s">
        <v>1146</v>
      </c>
      <c r="Z19" s="85" t="s">
        <v>49</v>
      </c>
      <c r="AA19" s="83" t="s">
        <v>810</v>
      </c>
      <c r="AB19" s="85" t="s">
        <v>49</v>
      </c>
      <c r="AC19" s="83" t="s">
        <v>1150</v>
      </c>
      <c r="AD19" s="88" t="s">
        <v>49</v>
      </c>
      <c r="AE19" s="83" t="s">
        <v>1231</v>
      </c>
      <c r="AF19" s="85" t="s">
        <v>48</v>
      </c>
      <c r="AG19" s="111"/>
      <c r="AH19" s="85" t="s">
        <v>49</v>
      </c>
      <c r="AI19" s="83" t="s">
        <v>126</v>
      </c>
      <c r="AJ19" s="85" t="s">
        <v>48</v>
      </c>
      <c r="AK19" s="89"/>
      <c r="AL19" s="85" t="s">
        <v>48</v>
      </c>
      <c r="AM19" s="90"/>
      <c r="AN19" s="85" t="s">
        <v>49</v>
      </c>
      <c r="AO19" s="95" t="s">
        <v>1091</v>
      </c>
      <c r="AP19" s="84" t="s">
        <v>49</v>
      </c>
      <c r="AQ19" s="83" t="s">
        <v>638</v>
      </c>
      <c r="AR19" s="85" t="s">
        <v>49</v>
      </c>
      <c r="AS19" s="83" t="s">
        <v>127</v>
      </c>
      <c r="AT19" s="84" t="s">
        <v>49</v>
      </c>
      <c r="AU19" s="83" t="s">
        <v>668</v>
      </c>
    </row>
    <row r="20" spans="1:47" ht="89.25" customHeight="1" x14ac:dyDescent="0.3">
      <c r="A20" s="83" t="s">
        <v>1314</v>
      </c>
      <c r="B20" s="83" t="s">
        <v>128</v>
      </c>
      <c r="C20" s="3" t="s">
        <v>129</v>
      </c>
      <c r="D20" s="84" t="s">
        <v>49</v>
      </c>
      <c r="E20" s="95" t="s">
        <v>364</v>
      </c>
      <c r="F20" s="84" t="s">
        <v>49</v>
      </c>
      <c r="G20" s="95" t="s">
        <v>869</v>
      </c>
      <c r="H20" s="85" t="s">
        <v>49</v>
      </c>
      <c r="I20" s="83" t="s">
        <v>921</v>
      </c>
      <c r="J20" s="85" t="s">
        <v>49</v>
      </c>
      <c r="K20" s="109" t="s">
        <v>900</v>
      </c>
      <c r="L20" s="85" t="s">
        <v>49</v>
      </c>
      <c r="M20" s="90" t="s">
        <v>952</v>
      </c>
      <c r="N20" s="86" t="s">
        <v>49</v>
      </c>
      <c r="O20" s="83" t="s">
        <v>739</v>
      </c>
      <c r="P20" s="84" t="s">
        <v>49</v>
      </c>
      <c r="Q20" s="83" t="s">
        <v>770</v>
      </c>
      <c r="R20" s="85" t="s">
        <v>49</v>
      </c>
      <c r="S20" s="108" t="s">
        <v>939</v>
      </c>
      <c r="T20" s="85" t="s">
        <v>49</v>
      </c>
      <c r="U20" s="83" t="s">
        <v>973</v>
      </c>
      <c r="V20" s="86" t="s">
        <v>49</v>
      </c>
      <c r="W20" s="83" t="s">
        <v>794</v>
      </c>
      <c r="X20" s="85" t="s">
        <v>49</v>
      </c>
      <c r="Y20" s="83" t="s">
        <v>990</v>
      </c>
      <c r="Z20" s="85" t="s">
        <v>49</v>
      </c>
      <c r="AA20" s="83" t="s">
        <v>1181</v>
      </c>
      <c r="AB20" s="85" t="s">
        <v>49</v>
      </c>
      <c r="AC20" s="92" t="s">
        <v>1006</v>
      </c>
      <c r="AD20" s="88" t="s">
        <v>49</v>
      </c>
      <c r="AE20" s="83" t="s">
        <v>1232</v>
      </c>
      <c r="AF20" s="85" t="s">
        <v>49</v>
      </c>
      <c r="AG20" s="83" t="s">
        <v>1026</v>
      </c>
      <c r="AH20" s="85" t="s">
        <v>49</v>
      </c>
      <c r="AI20" s="83" t="s">
        <v>131</v>
      </c>
      <c r="AJ20" s="85" t="s">
        <v>48</v>
      </c>
      <c r="AK20" s="89"/>
      <c r="AL20" s="85" t="s">
        <v>49</v>
      </c>
      <c r="AM20" s="95" t="s">
        <v>1064</v>
      </c>
      <c r="AN20" s="85" t="s">
        <v>49</v>
      </c>
      <c r="AO20" s="95" t="s">
        <v>1092</v>
      </c>
      <c r="AP20" s="84" t="s">
        <v>49</v>
      </c>
      <c r="AQ20" s="112" t="s">
        <v>1269</v>
      </c>
      <c r="AR20" s="85" t="s">
        <v>49</v>
      </c>
      <c r="AS20" s="83" t="s">
        <v>1125</v>
      </c>
      <c r="AT20" s="84" t="s">
        <v>49</v>
      </c>
      <c r="AU20" s="83" t="s">
        <v>669</v>
      </c>
    </row>
    <row r="21" spans="1:47" ht="72.75" customHeight="1" x14ac:dyDescent="0.3">
      <c r="A21" s="83" t="s">
        <v>1315</v>
      </c>
      <c r="B21" s="83" t="s">
        <v>132</v>
      </c>
      <c r="C21" s="3" t="s">
        <v>133</v>
      </c>
      <c r="D21" s="84" t="s">
        <v>49</v>
      </c>
      <c r="E21" s="83" t="s">
        <v>832</v>
      </c>
      <c r="F21" s="84" t="s">
        <v>49</v>
      </c>
      <c r="G21" s="83" t="s">
        <v>134</v>
      </c>
      <c r="H21" s="85" t="s">
        <v>49</v>
      </c>
      <c r="I21" s="83" t="s">
        <v>1130</v>
      </c>
      <c r="J21" s="85" t="s">
        <v>49</v>
      </c>
      <c r="K21" s="83" t="s">
        <v>135</v>
      </c>
      <c r="L21" s="85" t="s">
        <v>49</v>
      </c>
      <c r="M21" s="90" t="s">
        <v>954</v>
      </c>
      <c r="N21" s="86" t="s">
        <v>49</v>
      </c>
      <c r="O21" s="83" t="s">
        <v>136</v>
      </c>
      <c r="P21" s="84" t="s">
        <v>48</v>
      </c>
      <c r="Q21" s="95"/>
      <c r="R21" s="85" t="s">
        <v>49</v>
      </c>
      <c r="S21" s="83" t="s">
        <v>137</v>
      </c>
      <c r="T21" s="85" t="s">
        <v>49</v>
      </c>
      <c r="U21" s="83" t="s">
        <v>1140</v>
      </c>
      <c r="V21" s="86" t="s">
        <v>49</v>
      </c>
      <c r="W21" s="83" t="s">
        <v>138</v>
      </c>
      <c r="X21" s="85" t="s">
        <v>49</v>
      </c>
      <c r="Y21" s="83" t="s">
        <v>1147</v>
      </c>
      <c r="Z21" s="85" t="s">
        <v>49</v>
      </c>
      <c r="AA21" s="90" t="s">
        <v>1172</v>
      </c>
      <c r="AB21" s="85" t="s">
        <v>49</v>
      </c>
      <c r="AC21" s="83" t="s">
        <v>1151</v>
      </c>
      <c r="AD21" s="88" t="s">
        <v>49</v>
      </c>
      <c r="AE21" s="83" t="s">
        <v>1233</v>
      </c>
      <c r="AF21" s="85" t="s">
        <v>49</v>
      </c>
      <c r="AG21" s="83" t="s">
        <v>139</v>
      </c>
      <c r="AH21" s="85" t="s">
        <v>49</v>
      </c>
      <c r="AI21" s="83" t="s">
        <v>140</v>
      </c>
      <c r="AJ21" s="85" t="s">
        <v>49</v>
      </c>
      <c r="AK21" s="83" t="s">
        <v>141</v>
      </c>
      <c r="AL21" s="85" t="s">
        <v>48</v>
      </c>
      <c r="AM21" s="95" t="s">
        <v>1065</v>
      </c>
      <c r="AN21" s="85" t="s">
        <v>49</v>
      </c>
      <c r="AO21" s="95" t="s">
        <v>1093</v>
      </c>
      <c r="AP21" s="84" t="s">
        <v>49</v>
      </c>
      <c r="AQ21" s="106" t="s">
        <v>1270</v>
      </c>
      <c r="AR21" s="85" t="s">
        <v>49</v>
      </c>
      <c r="AS21" s="83" t="s">
        <v>142</v>
      </c>
      <c r="AT21" s="84" t="s">
        <v>49</v>
      </c>
      <c r="AU21" s="83" t="s">
        <v>670</v>
      </c>
    </row>
    <row r="22" spans="1:47" ht="63" customHeight="1" x14ac:dyDescent="0.3">
      <c r="A22" s="83" t="s">
        <v>1316</v>
      </c>
      <c r="B22" s="83" t="s">
        <v>143</v>
      </c>
      <c r="C22" s="5" t="s">
        <v>144</v>
      </c>
      <c r="D22" s="84" t="s">
        <v>49</v>
      </c>
      <c r="E22" s="83" t="s">
        <v>833</v>
      </c>
      <c r="F22" s="84" t="s">
        <v>49</v>
      </c>
      <c r="G22" s="83" t="s">
        <v>870</v>
      </c>
      <c r="H22" s="85" t="s">
        <v>49</v>
      </c>
      <c r="I22" s="83" t="s">
        <v>922</v>
      </c>
      <c r="J22" s="85" t="s">
        <v>49</v>
      </c>
      <c r="K22" s="109" t="s">
        <v>901</v>
      </c>
      <c r="L22" s="85" t="s">
        <v>49</v>
      </c>
      <c r="M22" s="90" t="s">
        <v>955</v>
      </c>
      <c r="N22" s="86" t="s">
        <v>48</v>
      </c>
      <c r="O22" s="94"/>
      <c r="P22" s="84" t="s">
        <v>49</v>
      </c>
      <c r="Q22" s="90"/>
      <c r="R22" s="85" t="s">
        <v>49</v>
      </c>
      <c r="S22" s="90" t="s">
        <v>940</v>
      </c>
      <c r="T22" s="85" t="s">
        <v>48</v>
      </c>
      <c r="U22" s="90"/>
      <c r="V22" s="86" t="s">
        <v>48</v>
      </c>
      <c r="W22" s="94"/>
      <c r="X22" s="85" t="s">
        <v>48</v>
      </c>
      <c r="Y22" s="90"/>
      <c r="Z22" s="85" t="s">
        <v>49</v>
      </c>
      <c r="AA22" s="83" t="s">
        <v>811</v>
      </c>
      <c r="AB22" s="85" t="s">
        <v>48</v>
      </c>
      <c r="AC22" s="90"/>
      <c r="AD22" s="88" t="s">
        <v>49</v>
      </c>
      <c r="AE22" s="110" t="s">
        <v>1234</v>
      </c>
      <c r="AF22" s="85" t="s">
        <v>49</v>
      </c>
      <c r="AG22" s="83" t="s">
        <v>1027</v>
      </c>
      <c r="AH22" s="85" t="s">
        <v>49</v>
      </c>
      <c r="AI22" s="96" t="s">
        <v>1251</v>
      </c>
      <c r="AJ22" s="85" t="s">
        <v>49</v>
      </c>
      <c r="AK22" s="83" t="s">
        <v>1257</v>
      </c>
      <c r="AL22" s="85" t="s">
        <v>49</v>
      </c>
      <c r="AM22" s="90" t="s">
        <v>1066</v>
      </c>
      <c r="AN22" s="85" t="s">
        <v>49</v>
      </c>
      <c r="AO22" s="95" t="s">
        <v>1094</v>
      </c>
      <c r="AP22" s="84" t="s">
        <v>49</v>
      </c>
      <c r="AQ22" s="83" t="s">
        <v>1271</v>
      </c>
      <c r="AR22" s="85" t="s">
        <v>48</v>
      </c>
      <c r="AS22" s="90"/>
      <c r="AT22" s="84" t="s">
        <v>49</v>
      </c>
      <c r="AU22" s="98" t="s">
        <v>1280</v>
      </c>
    </row>
    <row r="23" spans="1:47" ht="75.75" customHeight="1" x14ac:dyDescent="0.3">
      <c r="A23" s="83" t="s">
        <v>1317</v>
      </c>
      <c r="B23" s="83" t="s">
        <v>145</v>
      </c>
      <c r="C23" s="5" t="s">
        <v>146</v>
      </c>
      <c r="D23" s="84" t="s">
        <v>49</v>
      </c>
      <c r="E23" s="83" t="s">
        <v>834</v>
      </c>
      <c r="F23" s="84" t="s">
        <v>49</v>
      </c>
      <c r="G23" s="83" t="s">
        <v>871</v>
      </c>
      <c r="H23" s="85" t="s">
        <v>49</v>
      </c>
      <c r="I23" s="83" t="s">
        <v>913</v>
      </c>
      <c r="J23" s="85" t="s">
        <v>49</v>
      </c>
      <c r="K23" s="83" t="s">
        <v>902</v>
      </c>
      <c r="L23" s="85" t="s">
        <v>48</v>
      </c>
      <c r="M23" s="90"/>
      <c r="N23" s="86" t="s">
        <v>49</v>
      </c>
      <c r="O23" s="83" t="s">
        <v>740</v>
      </c>
      <c r="P23" s="84" t="s">
        <v>49</v>
      </c>
      <c r="Q23" s="83" t="s">
        <v>760</v>
      </c>
      <c r="R23" s="85" t="s">
        <v>49</v>
      </c>
      <c r="S23" s="90" t="s">
        <v>147</v>
      </c>
      <c r="T23" s="85" t="s">
        <v>49</v>
      </c>
      <c r="U23" s="83" t="s">
        <v>974</v>
      </c>
      <c r="V23" s="86" t="s">
        <v>49</v>
      </c>
      <c r="W23" s="83" t="s">
        <v>795</v>
      </c>
      <c r="X23" s="85" t="s">
        <v>49</v>
      </c>
      <c r="Y23" s="83" t="s">
        <v>991</v>
      </c>
      <c r="Z23" s="85" t="s">
        <v>48</v>
      </c>
      <c r="AA23" s="90"/>
      <c r="AB23" s="85" t="s">
        <v>48</v>
      </c>
      <c r="AC23" s="95"/>
      <c r="AD23" s="88" t="s">
        <v>49</v>
      </c>
      <c r="AE23" s="83" t="s">
        <v>148</v>
      </c>
      <c r="AF23" s="85" t="s">
        <v>49</v>
      </c>
      <c r="AG23" s="90" t="s">
        <v>1019</v>
      </c>
      <c r="AH23" s="85" t="s">
        <v>49</v>
      </c>
      <c r="AI23" s="83" t="s">
        <v>368</v>
      </c>
      <c r="AJ23" s="85" t="s">
        <v>49</v>
      </c>
      <c r="AK23" s="89" t="s">
        <v>1039</v>
      </c>
      <c r="AL23" s="85" t="s">
        <v>49</v>
      </c>
      <c r="AM23" s="95" t="s">
        <v>1067</v>
      </c>
      <c r="AN23" s="85" t="s">
        <v>49</v>
      </c>
      <c r="AO23" s="95" t="s">
        <v>1095</v>
      </c>
      <c r="AP23" s="84" t="s">
        <v>49</v>
      </c>
      <c r="AQ23" s="83" t="s">
        <v>641</v>
      </c>
      <c r="AR23" s="85" t="s">
        <v>48</v>
      </c>
      <c r="AS23" s="90"/>
      <c r="AT23" s="84" t="s">
        <v>49</v>
      </c>
      <c r="AU23" s="83" t="s">
        <v>1281</v>
      </c>
    </row>
    <row r="24" spans="1:47" ht="78.75" customHeight="1" x14ac:dyDescent="0.3">
      <c r="A24" s="83" t="s">
        <v>1318</v>
      </c>
      <c r="B24" s="83" t="s">
        <v>149</v>
      </c>
      <c r="C24" s="5" t="s">
        <v>150</v>
      </c>
      <c r="D24" s="84" t="s">
        <v>49</v>
      </c>
      <c r="E24" s="83" t="s">
        <v>835</v>
      </c>
      <c r="F24" s="84" t="s">
        <v>49</v>
      </c>
      <c r="G24" s="83" t="s">
        <v>872</v>
      </c>
      <c r="H24" s="85" t="s">
        <v>48</v>
      </c>
      <c r="I24" s="109"/>
      <c r="J24" s="85" t="s">
        <v>48</v>
      </c>
      <c r="K24" s="93"/>
      <c r="L24" s="85" t="s">
        <v>48</v>
      </c>
      <c r="M24" s="90"/>
      <c r="N24" s="86" t="s">
        <v>48</v>
      </c>
      <c r="O24" s="94"/>
      <c r="P24" s="84" t="s">
        <v>49</v>
      </c>
      <c r="Q24" s="83" t="s">
        <v>771</v>
      </c>
      <c r="R24" s="85" t="s">
        <v>49</v>
      </c>
      <c r="S24" s="90" t="s">
        <v>939</v>
      </c>
      <c r="T24" s="85" t="s">
        <v>48</v>
      </c>
      <c r="U24" s="90"/>
      <c r="V24" s="86" t="s">
        <v>48</v>
      </c>
      <c r="W24" s="94"/>
      <c r="X24" s="85" t="s">
        <v>48</v>
      </c>
      <c r="Y24" s="90"/>
      <c r="Z24" s="85" t="s">
        <v>49</v>
      </c>
      <c r="AA24" s="83" t="s">
        <v>812</v>
      </c>
      <c r="AB24" s="85" t="s">
        <v>48</v>
      </c>
      <c r="AC24" s="95"/>
      <c r="AD24" s="88" t="s">
        <v>49</v>
      </c>
      <c r="AE24" s="93" t="s">
        <v>707</v>
      </c>
      <c r="AF24" s="85" t="s">
        <v>49</v>
      </c>
      <c r="AG24" s="90" t="s">
        <v>157</v>
      </c>
      <c r="AH24" s="80" t="s">
        <v>48</v>
      </c>
      <c r="AI24" s="113" t="s">
        <v>1252</v>
      </c>
      <c r="AJ24" s="85" t="s">
        <v>49</v>
      </c>
      <c r="AK24" s="89" t="s">
        <v>1040</v>
      </c>
      <c r="AL24" s="85" t="s">
        <v>49</v>
      </c>
      <c r="AM24" s="95" t="s">
        <v>1068</v>
      </c>
      <c r="AN24" s="85" t="s">
        <v>49</v>
      </c>
      <c r="AO24" s="90" t="s">
        <v>1096</v>
      </c>
      <c r="AP24" s="84" t="s">
        <v>48</v>
      </c>
      <c r="AQ24" s="113" t="s">
        <v>1252</v>
      </c>
      <c r="AR24" s="85" t="s">
        <v>48</v>
      </c>
      <c r="AS24" s="90"/>
      <c r="AT24" s="84" t="s">
        <v>49</v>
      </c>
      <c r="AU24" s="83" t="s">
        <v>1282</v>
      </c>
    </row>
    <row r="25" spans="1:47" ht="61.5" customHeight="1" x14ac:dyDescent="0.3">
      <c r="A25" s="83" t="s">
        <v>1319</v>
      </c>
      <c r="B25" s="83" t="s">
        <v>153</v>
      </c>
      <c r="C25" s="5" t="s">
        <v>154</v>
      </c>
      <c r="D25" s="84" t="s">
        <v>49</v>
      </c>
      <c r="E25" s="83" t="s">
        <v>836</v>
      </c>
      <c r="F25" s="84" t="s">
        <v>49</v>
      </c>
      <c r="G25" s="83" t="s">
        <v>873</v>
      </c>
      <c r="H25" s="85" t="s">
        <v>48</v>
      </c>
      <c r="I25" s="109"/>
      <c r="J25" s="85" t="s">
        <v>48</v>
      </c>
      <c r="K25" s="93"/>
      <c r="L25" s="85" t="s">
        <v>48</v>
      </c>
      <c r="M25" s="90"/>
      <c r="N25" s="86" t="s">
        <v>48</v>
      </c>
      <c r="O25" s="87"/>
      <c r="P25" s="84" t="s">
        <v>48</v>
      </c>
      <c r="Q25" s="95"/>
      <c r="R25" s="85" t="s">
        <v>49</v>
      </c>
      <c r="S25" s="90" t="s">
        <v>939</v>
      </c>
      <c r="T25" s="85" t="s">
        <v>48</v>
      </c>
      <c r="U25" s="90"/>
      <c r="V25" s="86" t="s">
        <v>48</v>
      </c>
      <c r="W25" s="94"/>
      <c r="X25" s="85" t="s">
        <v>48</v>
      </c>
      <c r="Y25" s="95"/>
      <c r="Z25" s="85" t="s">
        <v>48</v>
      </c>
      <c r="AA25" s="90"/>
      <c r="AB25" s="85" t="s">
        <v>49</v>
      </c>
      <c r="AC25" s="92" t="s">
        <v>1007</v>
      </c>
      <c r="AD25" s="88" t="s">
        <v>49</v>
      </c>
      <c r="AE25" s="93" t="s">
        <v>708</v>
      </c>
      <c r="AF25" s="85" t="s">
        <v>49</v>
      </c>
      <c r="AG25" s="90" t="s">
        <v>157</v>
      </c>
      <c r="AH25" s="80" t="s">
        <v>48</v>
      </c>
      <c r="AI25" s="113" t="s">
        <v>1252</v>
      </c>
      <c r="AJ25" s="85" t="s">
        <v>49</v>
      </c>
      <c r="AK25" s="89" t="s">
        <v>1041</v>
      </c>
      <c r="AL25" s="85" t="s">
        <v>48</v>
      </c>
      <c r="AM25" s="90"/>
      <c r="AN25" s="85" t="s">
        <v>49</v>
      </c>
      <c r="AO25" s="90" t="s">
        <v>1096</v>
      </c>
      <c r="AP25" s="84" t="s">
        <v>48</v>
      </c>
      <c r="AQ25" s="113" t="s">
        <v>1252</v>
      </c>
      <c r="AR25" s="85" t="s">
        <v>48</v>
      </c>
      <c r="AS25" s="90"/>
      <c r="AT25" s="84" t="s">
        <v>49</v>
      </c>
      <c r="AU25" s="83" t="s">
        <v>1282</v>
      </c>
    </row>
    <row r="26" spans="1:47" ht="120" customHeight="1" x14ac:dyDescent="0.3">
      <c r="A26" s="83" t="s">
        <v>1320</v>
      </c>
      <c r="B26" s="83" t="s">
        <v>155</v>
      </c>
      <c r="C26" s="5" t="s">
        <v>156</v>
      </c>
      <c r="D26" s="84" t="s">
        <v>48</v>
      </c>
      <c r="E26" s="90"/>
      <c r="F26" s="84" t="s">
        <v>49</v>
      </c>
      <c r="G26" s="83" t="s">
        <v>151</v>
      </c>
      <c r="H26" s="85" t="s">
        <v>48</v>
      </c>
      <c r="I26" s="109"/>
      <c r="J26" s="85" t="s">
        <v>48</v>
      </c>
      <c r="K26" s="109"/>
      <c r="L26" s="85" t="s">
        <v>49</v>
      </c>
      <c r="M26" s="90" t="s">
        <v>956</v>
      </c>
      <c r="N26" s="86" t="s">
        <v>48</v>
      </c>
      <c r="O26" s="94"/>
      <c r="P26" s="84" t="s">
        <v>48</v>
      </c>
      <c r="Q26" s="95"/>
      <c r="R26" s="85" t="s">
        <v>49</v>
      </c>
      <c r="S26" s="90" t="s">
        <v>939</v>
      </c>
      <c r="T26" s="85" t="s">
        <v>48</v>
      </c>
      <c r="U26" s="90"/>
      <c r="V26" s="86" t="s">
        <v>48</v>
      </c>
      <c r="W26" s="87"/>
      <c r="X26" s="85" t="s">
        <v>48</v>
      </c>
      <c r="Y26" s="90"/>
      <c r="Z26" s="85" t="s">
        <v>49</v>
      </c>
      <c r="AA26" s="83" t="s">
        <v>813</v>
      </c>
      <c r="AB26" s="85" t="s">
        <v>48</v>
      </c>
      <c r="AC26" s="90"/>
      <c r="AD26" s="88" t="s">
        <v>49</v>
      </c>
      <c r="AE26" s="93" t="s">
        <v>708</v>
      </c>
      <c r="AF26" s="85" t="s">
        <v>49</v>
      </c>
      <c r="AG26" s="95" t="s">
        <v>157</v>
      </c>
      <c r="AH26" s="80" t="s">
        <v>48</v>
      </c>
      <c r="AI26" s="113" t="s">
        <v>1252</v>
      </c>
      <c r="AJ26" s="85" t="s">
        <v>49</v>
      </c>
      <c r="AK26" s="89" t="s">
        <v>152</v>
      </c>
      <c r="AL26" s="85" t="s">
        <v>48</v>
      </c>
      <c r="AM26" s="90"/>
      <c r="AN26" s="85" t="s">
        <v>49</v>
      </c>
      <c r="AO26" s="90"/>
      <c r="AP26" s="84" t="s">
        <v>48</v>
      </c>
      <c r="AQ26" s="113" t="s">
        <v>1252</v>
      </c>
      <c r="AR26" s="85" t="s">
        <v>48</v>
      </c>
      <c r="AS26" s="90"/>
      <c r="AT26" s="84" t="s">
        <v>48</v>
      </c>
      <c r="AU26" s="98"/>
    </row>
    <row r="27" spans="1:47" ht="76.5" customHeight="1" x14ac:dyDescent="0.3">
      <c r="A27" s="83" t="s">
        <v>1321</v>
      </c>
      <c r="B27" s="83" t="s">
        <v>158</v>
      </c>
      <c r="C27" s="5" t="s">
        <v>159</v>
      </c>
      <c r="D27" s="84" t="s">
        <v>49</v>
      </c>
      <c r="E27" s="83" t="s">
        <v>837</v>
      </c>
      <c r="F27" s="84" t="s">
        <v>49</v>
      </c>
      <c r="G27" s="95" t="s">
        <v>874</v>
      </c>
      <c r="H27" s="85" t="s">
        <v>48</v>
      </c>
      <c r="I27" s="109"/>
      <c r="J27" s="85" t="s">
        <v>49</v>
      </c>
      <c r="K27" s="109" t="s">
        <v>903</v>
      </c>
      <c r="L27" s="85" t="s">
        <v>49</v>
      </c>
      <c r="M27" s="90" t="s">
        <v>956</v>
      </c>
      <c r="N27" s="86" t="s">
        <v>49</v>
      </c>
      <c r="O27" s="83" t="s">
        <v>741</v>
      </c>
      <c r="P27" s="84" t="s">
        <v>49</v>
      </c>
      <c r="Q27" s="83" t="s">
        <v>772</v>
      </c>
      <c r="R27" s="85" t="s">
        <v>49</v>
      </c>
      <c r="S27" s="95" t="s">
        <v>939</v>
      </c>
      <c r="T27" s="85" t="s">
        <v>49</v>
      </c>
      <c r="U27" s="83" t="s">
        <v>975</v>
      </c>
      <c r="V27" s="86" t="s">
        <v>48</v>
      </c>
      <c r="W27" s="87"/>
      <c r="X27" s="85" t="s">
        <v>48</v>
      </c>
      <c r="Y27" s="90"/>
      <c r="Z27" s="85" t="s">
        <v>49</v>
      </c>
      <c r="AA27" s="83" t="s">
        <v>814</v>
      </c>
      <c r="AB27" s="85" t="s">
        <v>49</v>
      </c>
      <c r="AC27" s="83" t="s">
        <v>1008</v>
      </c>
      <c r="AD27" s="88" t="s">
        <v>49</v>
      </c>
      <c r="AE27" s="83" t="s">
        <v>130</v>
      </c>
      <c r="AF27" s="85" t="s">
        <v>49</v>
      </c>
      <c r="AG27" s="95" t="s">
        <v>157</v>
      </c>
      <c r="AH27" s="113" t="s">
        <v>48</v>
      </c>
      <c r="AI27" s="83" t="s">
        <v>1253</v>
      </c>
      <c r="AJ27" s="85" t="s">
        <v>49</v>
      </c>
      <c r="AK27" s="89" t="s">
        <v>1041</v>
      </c>
      <c r="AL27" s="85" t="s">
        <v>49</v>
      </c>
      <c r="AM27" s="92" t="s">
        <v>1069</v>
      </c>
      <c r="AN27" s="85" t="s">
        <v>49</v>
      </c>
      <c r="AO27" s="83" t="s">
        <v>1097</v>
      </c>
      <c r="AP27" s="84" t="s">
        <v>48</v>
      </c>
      <c r="AQ27" s="113" t="s">
        <v>1252</v>
      </c>
      <c r="AR27" s="85" t="s">
        <v>48</v>
      </c>
      <c r="AS27" s="90"/>
      <c r="AT27" s="84" t="s">
        <v>49</v>
      </c>
      <c r="AU27" s="98" t="s">
        <v>1283</v>
      </c>
    </row>
    <row r="28" spans="1:47" ht="102.75" customHeight="1" x14ac:dyDescent="0.3">
      <c r="A28" s="83" t="s">
        <v>1322</v>
      </c>
      <c r="B28" s="83" t="s">
        <v>160</v>
      </c>
      <c r="C28" s="5" t="s">
        <v>161</v>
      </c>
      <c r="D28" s="84" t="s">
        <v>49</v>
      </c>
      <c r="E28" s="83" t="s">
        <v>162</v>
      </c>
      <c r="F28" s="84" t="s">
        <v>48</v>
      </c>
      <c r="G28" s="90"/>
      <c r="H28" s="85" t="s">
        <v>48</v>
      </c>
      <c r="I28" s="109"/>
      <c r="J28" s="85" t="s">
        <v>48</v>
      </c>
      <c r="K28" s="109"/>
      <c r="L28" s="85" t="s">
        <v>48</v>
      </c>
      <c r="M28" s="90"/>
      <c r="N28" s="86" t="s">
        <v>49</v>
      </c>
      <c r="O28" s="94"/>
      <c r="P28" s="84" t="s">
        <v>49</v>
      </c>
      <c r="Q28" s="83" t="s">
        <v>773</v>
      </c>
      <c r="R28" s="85" t="s">
        <v>48</v>
      </c>
      <c r="S28" s="90"/>
      <c r="T28" s="85" t="s">
        <v>48</v>
      </c>
      <c r="U28" s="90"/>
      <c r="V28" s="86" t="s">
        <v>48</v>
      </c>
      <c r="W28" s="94"/>
      <c r="X28" s="85" t="s">
        <v>48</v>
      </c>
      <c r="Y28" s="90"/>
      <c r="Z28" s="85" t="s">
        <v>48</v>
      </c>
      <c r="AA28" s="90"/>
      <c r="AB28" s="85" t="s">
        <v>48</v>
      </c>
      <c r="AC28" s="90"/>
      <c r="AD28" s="88" t="s">
        <v>49</v>
      </c>
      <c r="AE28" s="110" t="s">
        <v>1235</v>
      </c>
      <c r="AF28" s="85" t="s">
        <v>48</v>
      </c>
      <c r="AG28" s="95"/>
      <c r="AH28" s="85" t="s">
        <v>49</v>
      </c>
      <c r="AI28" s="96" t="s">
        <v>1251</v>
      </c>
      <c r="AJ28" s="85" t="s">
        <v>49</v>
      </c>
      <c r="AK28" s="89" t="s">
        <v>163</v>
      </c>
      <c r="AL28" s="85" t="s">
        <v>48</v>
      </c>
      <c r="AM28" s="90"/>
      <c r="AN28" s="85" t="s">
        <v>49</v>
      </c>
      <c r="AO28" s="95"/>
      <c r="AP28" s="84" t="s">
        <v>48</v>
      </c>
      <c r="AQ28" s="98"/>
      <c r="AR28" s="85" t="s">
        <v>48</v>
      </c>
      <c r="AS28" s="90"/>
      <c r="AT28" s="84" t="s">
        <v>49</v>
      </c>
      <c r="AU28" s="83" t="s">
        <v>671</v>
      </c>
    </row>
    <row r="29" spans="1:47" ht="45.75" customHeight="1" x14ac:dyDescent="0.3">
      <c r="A29" s="83" t="s">
        <v>1323</v>
      </c>
      <c r="B29" s="83" t="s">
        <v>164</v>
      </c>
      <c r="C29" s="6" t="s">
        <v>165</v>
      </c>
      <c r="D29" s="84" t="s">
        <v>49</v>
      </c>
      <c r="E29" s="83" t="s">
        <v>838</v>
      </c>
      <c r="F29" s="84" t="s">
        <v>49</v>
      </c>
      <c r="G29" s="83" t="s">
        <v>875</v>
      </c>
      <c r="H29" s="85" t="s">
        <v>49</v>
      </c>
      <c r="I29" s="83" t="s">
        <v>923</v>
      </c>
      <c r="J29" s="85" t="s">
        <v>48</v>
      </c>
      <c r="K29" s="109"/>
      <c r="L29" s="85" t="s">
        <v>49</v>
      </c>
      <c r="M29" s="90" t="s">
        <v>957</v>
      </c>
      <c r="N29" s="86" t="s">
        <v>49</v>
      </c>
      <c r="O29" s="83" t="s">
        <v>179</v>
      </c>
      <c r="P29" s="84" t="s">
        <v>48</v>
      </c>
      <c r="Q29" s="95"/>
      <c r="R29" s="85" t="s">
        <v>49</v>
      </c>
      <c r="S29" s="95" t="s">
        <v>941</v>
      </c>
      <c r="T29" s="85" t="s">
        <v>49</v>
      </c>
      <c r="U29" s="83" t="s">
        <v>976</v>
      </c>
      <c r="V29" s="86" t="s">
        <v>49</v>
      </c>
      <c r="W29" s="83" t="s">
        <v>796</v>
      </c>
      <c r="X29" s="85" t="s">
        <v>48</v>
      </c>
      <c r="Y29" s="95"/>
      <c r="Z29" s="85" t="s">
        <v>49</v>
      </c>
      <c r="AA29" s="83" t="s">
        <v>176</v>
      </c>
      <c r="AB29" s="85" t="s">
        <v>49</v>
      </c>
      <c r="AC29" s="95" t="s">
        <v>1009</v>
      </c>
      <c r="AD29" s="88" t="s">
        <v>49</v>
      </c>
      <c r="AE29" s="83" t="s">
        <v>1236</v>
      </c>
      <c r="AF29" s="85" t="s">
        <v>49</v>
      </c>
      <c r="AG29" s="83" t="s">
        <v>167</v>
      </c>
      <c r="AH29" s="85" t="s">
        <v>49</v>
      </c>
      <c r="AI29" s="83" t="s">
        <v>168</v>
      </c>
      <c r="AJ29" s="85" t="s">
        <v>49</v>
      </c>
      <c r="AK29" s="97" t="s">
        <v>1042</v>
      </c>
      <c r="AL29" s="85" t="s">
        <v>48</v>
      </c>
      <c r="AM29" s="90"/>
      <c r="AN29" s="85" t="s">
        <v>49</v>
      </c>
      <c r="AO29" s="95" t="s">
        <v>169</v>
      </c>
      <c r="AP29" s="84" t="s">
        <v>48</v>
      </c>
      <c r="AQ29" s="98"/>
      <c r="AR29" s="85" t="s">
        <v>48</v>
      </c>
      <c r="AS29" s="95"/>
      <c r="AT29" s="84" t="s">
        <v>48</v>
      </c>
      <c r="AU29" s="98"/>
    </row>
    <row r="30" spans="1:47" ht="45" customHeight="1" x14ac:dyDescent="0.3">
      <c r="A30" s="83" t="s">
        <v>1324</v>
      </c>
      <c r="B30" s="83" t="s">
        <v>170</v>
      </c>
      <c r="C30" s="6" t="s">
        <v>171</v>
      </c>
      <c r="D30" s="84" t="s">
        <v>49</v>
      </c>
      <c r="E30" s="83" t="s">
        <v>839</v>
      </c>
      <c r="F30" s="84" t="s">
        <v>49</v>
      </c>
      <c r="G30" s="83" t="s">
        <v>875</v>
      </c>
      <c r="H30" s="85" t="s">
        <v>49</v>
      </c>
      <c r="I30" s="83" t="s">
        <v>923</v>
      </c>
      <c r="J30" s="85" t="s">
        <v>49</v>
      </c>
      <c r="K30" s="89" t="s">
        <v>1136</v>
      </c>
      <c r="L30" s="85" t="s">
        <v>49</v>
      </c>
      <c r="M30" s="90" t="s">
        <v>957</v>
      </c>
      <c r="N30" s="86" t="s">
        <v>48</v>
      </c>
      <c r="O30" s="94"/>
      <c r="P30" s="84" t="s">
        <v>48</v>
      </c>
      <c r="Q30" s="95"/>
      <c r="R30" s="85" t="s">
        <v>49</v>
      </c>
      <c r="S30" s="90" t="s">
        <v>941</v>
      </c>
      <c r="T30" s="85" t="s">
        <v>49</v>
      </c>
      <c r="U30" s="83" t="s">
        <v>1141</v>
      </c>
      <c r="V30" s="86" t="s">
        <v>48</v>
      </c>
      <c r="W30" s="87"/>
      <c r="X30" s="85" t="s">
        <v>49</v>
      </c>
      <c r="Y30" s="83" t="s">
        <v>993</v>
      </c>
      <c r="Z30" s="85" t="s">
        <v>49</v>
      </c>
      <c r="AA30" s="83" t="s">
        <v>176</v>
      </c>
      <c r="AB30" s="85" t="s">
        <v>49</v>
      </c>
      <c r="AC30" s="83" t="s">
        <v>1010</v>
      </c>
      <c r="AD30" s="88" t="s">
        <v>49</v>
      </c>
      <c r="AE30" s="83" t="s">
        <v>166</v>
      </c>
      <c r="AF30" s="85" t="s">
        <v>49</v>
      </c>
      <c r="AG30" s="83" t="s">
        <v>167</v>
      </c>
      <c r="AH30" s="85" t="s">
        <v>49</v>
      </c>
      <c r="AI30" s="96" t="s">
        <v>1254</v>
      </c>
      <c r="AJ30" s="85" t="s">
        <v>49</v>
      </c>
      <c r="AK30" s="83" t="s">
        <v>1044</v>
      </c>
      <c r="AL30" s="85" t="s">
        <v>48</v>
      </c>
      <c r="AM30" s="90"/>
      <c r="AN30" s="85" t="s">
        <v>49</v>
      </c>
      <c r="AO30" s="95" t="s">
        <v>1262</v>
      </c>
      <c r="AP30" s="84" t="s">
        <v>48</v>
      </c>
      <c r="AQ30" s="98"/>
      <c r="AR30" s="85" t="s">
        <v>49</v>
      </c>
      <c r="AS30" s="83" t="s">
        <v>172</v>
      </c>
      <c r="AT30" s="84" t="s">
        <v>49</v>
      </c>
      <c r="AU30" s="83" t="s">
        <v>173</v>
      </c>
    </row>
    <row r="31" spans="1:47" ht="86.4" x14ac:dyDescent="0.3">
      <c r="A31" s="83" t="s">
        <v>1325</v>
      </c>
      <c r="B31" s="83" t="s">
        <v>174</v>
      </c>
      <c r="C31" s="6" t="s">
        <v>175</v>
      </c>
      <c r="D31" s="84" t="s">
        <v>49</v>
      </c>
      <c r="E31" s="83" t="s">
        <v>838</v>
      </c>
      <c r="F31" s="84" t="s">
        <v>49</v>
      </c>
      <c r="G31" s="83" t="s">
        <v>875</v>
      </c>
      <c r="H31" s="85" t="s">
        <v>48</v>
      </c>
      <c r="I31" s="109"/>
      <c r="J31" s="85" t="s">
        <v>49</v>
      </c>
      <c r="K31" s="109" t="s">
        <v>904</v>
      </c>
      <c r="L31" s="85" t="s">
        <v>49</v>
      </c>
      <c r="M31" s="90" t="s">
        <v>957</v>
      </c>
      <c r="N31" s="86" t="s">
        <v>48</v>
      </c>
      <c r="O31" s="83" t="s">
        <v>179</v>
      </c>
      <c r="P31" s="84" t="s">
        <v>48</v>
      </c>
      <c r="Q31" s="95"/>
      <c r="R31" s="85" t="s">
        <v>49</v>
      </c>
      <c r="S31" s="90" t="s">
        <v>941</v>
      </c>
      <c r="T31" s="85" t="s">
        <v>49</v>
      </c>
      <c r="U31" s="90" t="s">
        <v>976</v>
      </c>
      <c r="V31" s="86" t="s">
        <v>49</v>
      </c>
      <c r="W31" s="83" t="s">
        <v>797</v>
      </c>
      <c r="X31" s="85" t="s">
        <v>49</v>
      </c>
      <c r="Y31" s="95" t="s">
        <v>992</v>
      </c>
      <c r="Z31" s="85" t="s">
        <v>49</v>
      </c>
      <c r="AA31" s="83" t="s">
        <v>176</v>
      </c>
      <c r="AB31" s="85" t="s">
        <v>49</v>
      </c>
      <c r="AC31" s="95" t="s">
        <v>1010</v>
      </c>
      <c r="AD31" s="88" t="s">
        <v>49</v>
      </c>
      <c r="AE31" s="83" t="s">
        <v>184</v>
      </c>
      <c r="AF31" s="85" t="s">
        <v>49</v>
      </c>
      <c r="AG31" s="95" t="s">
        <v>167</v>
      </c>
      <c r="AH31" s="85" t="s">
        <v>49</v>
      </c>
      <c r="AI31" s="96" t="s">
        <v>1251</v>
      </c>
      <c r="AJ31" s="85" t="s">
        <v>49</v>
      </c>
      <c r="AK31" s="89" t="s">
        <v>1043</v>
      </c>
      <c r="AL31" s="85" t="s">
        <v>48</v>
      </c>
      <c r="AM31" s="95"/>
      <c r="AN31" s="85" t="s">
        <v>49</v>
      </c>
      <c r="AO31" s="95" t="s">
        <v>1099</v>
      </c>
      <c r="AP31" s="84" t="s">
        <v>48</v>
      </c>
      <c r="AQ31" s="98"/>
      <c r="AR31" s="85" t="s">
        <v>48</v>
      </c>
      <c r="AS31" s="95"/>
      <c r="AT31" s="84" t="s">
        <v>48</v>
      </c>
      <c r="AU31" s="91"/>
    </row>
    <row r="32" spans="1:47" ht="86.4" x14ac:dyDescent="0.3">
      <c r="A32" s="83" t="s">
        <v>1326</v>
      </c>
      <c r="B32" s="83" t="s">
        <v>177</v>
      </c>
      <c r="C32" s="6" t="s">
        <v>178</v>
      </c>
      <c r="D32" s="84" t="s">
        <v>49</v>
      </c>
      <c r="E32" s="90" t="s">
        <v>840</v>
      </c>
      <c r="F32" s="84" t="s">
        <v>48</v>
      </c>
      <c r="G32" s="90"/>
      <c r="H32" s="85" t="s">
        <v>49</v>
      </c>
      <c r="I32" s="83" t="s">
        <v>923</v>
      </c>
      <c r="J32" s="85" t="s">
        <v>48</v>
      </c>
      <c r="K32" s="109"/>
      <c r="L32" s="85" t="s">
        <v>49</v>
      </c>
      <c r="M32" s="90" t="s">
        <v>957</v>
      </c>
      <c r="N32" s="86" t="s">
        <v>49</v>
      </c>
      <c r="O32" s="83" t="s">
        <v>1208</v>
      </c>
      <c r="P32" s="84" t="s">
        <v>48</v>
      </c>
      <c r="Q32" s="90"/>
      <c r="R32" s="85" t="s">
        <v>48</v>
      </c>
      <c r="S32" s="90"/>
      <c r="T32" s="85" t="s">
        <v>49</v>
      </c>
      <c r="U32" s="90" t="s">
        <v>976</v>
      </c>
      <c r="V32" s="86" t="s">
        <v>49</v>
      </c>
      <c r="W32" s="83" t="s">
        <v>797</v>
      </c>
      <c r="X32" s="85" t="s">
        <v>49</v>
      </c>
      <c r="Y32" s="90" t="s">
        <v>993</v>
      </c>
      <c r="Z32" s="85" t="s">
        <v>49</v>
      </c>
      <c r="AA32" s="83" t="s">
        <v>176</v>
      </c>
      <c r="AB32" s="85" t="s">
        <v>48</v>
      </c>
      <c r="AC32" s="95"/>
      <c r="AD32" s="88" t="s">
        <v>49</v>
      </c>
      <c r="AE32" s="83" t="s">
        <v>184</v>
      </c>
      <c r="AF32" s="85" t="s">
        <v>49</v>
      </c>
      <c r="AG32" s="95" t="s">
        <v>167</v>
      </c>
      <c r="AH32" s="85" t="s">
        <v>48</v>
      </c>
      <c r="AI32" s="96"/>
      <c r="AJ32" s="85" t="s">
        <v>108</v>
      </c>
      <c r="AK32" s="83" t="s">
        <v>1043</v>
      </c>
      <c r="AL32" s="85" t="s">
        <v>48</v>
      </c>
      <c r="AM32" s="90"/>
      <c r="AN32" s="85" t="s">
        <v>49</v>
      </c>
      <c r="AO32" s="95" t="s">
        <v>169</v>
      </c>
      <c r="AP32" s="84" t="s">
        <v>48</v>
      </c>
      <c r="AQ32" s="98"/>
      <c r="AR32" s="85" t="s">
        <v>48</v>
      </c>
      <c r="AS32" s="90"/>
      <c r="AT32" s="84" t="s">
        <v>48</v>
      </c>
      <c r="AU32" s="98"/>
    </row>
    <row r="33" spans="1:47" ht="117.75" customHeight="1" x14ac:dyDescent="0.3">
      <c r="A33" s="83" t="s">
        <v>1327</v>
      </c>
      <c r="B33" s="83" t="s">
        <v>180</v>
      </c>
      <c r="C33" s="6" t="s">
        <v>1291</v>
      </c>
      <c r="D33" s="84" t="s">
        <v>49</v>
      </c>
      <c r="E33" s="90" t="s">
        <v>841</v>
      </c>
      <c r="F33" s="84" t="s">
        <v>48</v>
      </c>
      <c r="G33" s="95"/>
      <c r="H33" s="85" t="s">
        <v>49</v>
      </c>
      <c r="I33" s="83" t="s">
        <v>923</v>
      </c>
      <c r="J33" s="85" t="s">
        <v>48</v>
      </c>
      <c r="K33" s="93"/>
      <c r="L33" s="85" t="s">
        <v>49</v>
      </c>
      <c r="M33" s="90" t="s">
        <v>957</v>
      </c>
      <c r="N33" s="86" t="s">
        <v>49</v>
      </c>
      <c r="O33" s="83" t="s">
        <v>739</v>
      </c>
      <c r="P33" s="84" t="s">
        <v>48</v>
      </c>
      <c r="Q33" s="90"/>
      <c r="R33" s="85" t="s">
        <v>48</v>
      </c>
      <c r="S33" s="90"/>
      <c r="T33" s="85" t="s">
        <v>49</v>
      </c>
      <c r="U33" s="90" t="s">
        <v>976</v>
      </c>
      <c r="V33" s="86" t="s">
        <v>49</v>
      </c>
      <c r="W33" s="83" t="s">
        <v>797</v>
      </c>
      <c r="X33" s="85" t="s">
        <v>48</v>
      </c>
      <c r="Y33" s="95"/>
      <c r="Z33" s="85" t="s">
        <v>49</v>
      </c>
      <c r="AA33" s="83" t="s">
        <v>176</v>
      </c>
      <c r="AB33" s="85" t="s">
        <v>49</v>
      </c>
      <c r="AC33" s="90" t="s">
        <v>1010</v>
      </c>
      <c r="AD33" s="88" t="s">
        <v>49</v>
      </c>
      <c r="AE33" s="83" t="s">
        <v>184</v>
      </c>
      <c r="AF33" s="85" t="s">
        <v>48</v>
      </c>
      <c r="AG33" s="90"/>
      <c r="AH33" s="85" t="s">
        <v>48</v>
      </c>
      <c r="AI33" s="96"/>
      <c r="AJ33" s="85" t="s">
        <v>48</v>
      </c>
      <c r="AK33" s="97"/>
      <c r="AL33" s="85" t="s">
        <v>48</v>
      </c>
      <c r="AM33" s="90"/>
      <c r="AN33" s="85" t="s">
        <v>49</v>
      </c>
      <c r="AO33" s="90"/>
      <c r="AP33" s="84" t="s">
        <v>48</v>
      </c>
      <c r="AQ33" s="98"/>
      <c r="AR33" s="85" t="s">
        <v>48</v>
      </c>
      <c r="AS33" s="90"/>
      <c r="AT33" s="84" t="s">
        <v>48</v>
      </c>
      <c r="AU33" s="98"/>
    </row>
    <row r="34" spans="1:47" ht="107.25" customHeight="1" x14ac:dyDescent="0.3">
      <c r="A34" s="83" t="s">
        <v>1328</v>
      </c>
      <c r="B34" s="83" t="s">
        <v>182</v>
      </c>
      <c r="C34" s="6" t="s">
        <v>183</v>
      </c>
      <c r="D34" s="84" t="s">
        <v>49</v>
      </c>
      <c r="E34" s="83" t="s">
        <v>1187</v>
      </c>
      <c r="F34" s="84" t="s">
        <v>48</v>
      </c>
      <c r="G34" s="90"/>
      <c r="H34" s="85" t="s">
        <v>48</v>
      </c>
      <c r="I34" s="109"/>
      <c r="J34" s="85" t="s">
        <v>48</v>
      </c>
      <c r="K34" s="93"/>
      <c r="L34" s="85" t="s">
        <v>48</v>
      </c>
      <c r="M34" s="90"/>
      <c r="N34" s="86" t="s">
        <v>49</v>
      </c>
      <c r="O34" s="114" t="s">
        <v>1207</v>
      </c>
      <c r="P34" s="84" t="s">
        <v>48</v>
      </c>
      <c r="Q34" s="90"/>
      <c r="R34" s="85" t="s">
        <v>48</v>
      </c>
      <c r="S34" s="90"/>
      <c r="T34" s="85" t="s">
        <v>49</v>
      </c>
      <c r="U34" s="95" t="s">
        <v>976</v>
      </c>
      <c r="V34" s="86" t="s">
        <v>49</v>
      </c>
      <c r="W34" s="83" t="s">
        <v>797</v>
      </c>
      <c r="X34" s="85" t="s">
        <v>49</v>
      </c>
      <c r="Y34" s="83" t="s">
        <v>993</v>
      </c>
      <c r="Z34" s="85" t="s">
        <v>49</v>
      </c>
      <c r="AA34" s="83" t="s">
        <v>176</v>
      </c>
      <c r="AB34" s="85" t="s">
        <v>49</v>
      </c>
      <c r="AC34" s="90" t="s">
        <v>1010</v>
      </c>
      <c r="AD34" s="88" t="s">
        <v>49</v>
      </c>
      <c r="AE34" s="83" t="s">
        <v>184</v>
      </c>
      <c r="AF34" s="85" t="s">
        <v>48</v>
      </c>
      <c r="AG34" s="90"/>
      <c r="AH34" s="85" t="s">
        <v>48</v>
      </c>
      <c r="AI34" s="96"/>
      <c r="AJ34" s="85" t="s">
        <v>48</v>
      </c>
      <c r="AK34" s="97"/>
      <c r="AL34" s="85" t="s">
        <v>48</v>
      </c>
      <c r="AM34" s="90"/>
      <c r="AN34" s="85" t="s">
        <v>49</v>
      </c>
      <c r="AO34" s="83" t="s">
        <v>1100</v>
      </c>
      <c r="AP34" s="84" t="s">
        <v>48</v>
      </c>
      <c r="AQ34" s="98"/>
      <c r="AR34" s="85" t="s">
        <v>48</v>
      </c>
      <c r="AS34" s="90"/>
      <c r="AT34" s="84" t="s">
        <v>48</v>
      </c>
      <c r="AU34" s="98"/>
    </row>
    <row r="35" spans="1:47" ht="201.6" x14ac:dyDescent="0.3">
      <c r="A35" s="83" t="s">
        <v>1329</v>
      </c>
      <c r="B35" s="83" t="s">
        <v>185</v>
      </c>
      <c r="C35" s="7" t="s">
        <v>186</v>
      </c>
      <c r="D35" s="84" t="s">
        <v>49</v>
      </c>
      <c r="E35" s="83" t="s">
        <v>843</v>
      </c>
      <c r="F35" s="84" t="s">
        <v>49</v>
      </c>
      <c r="G35" s="83" t="s">
        <v>876</v>
      </c>
      <c r="H35" s="85" t="s">
        <v>49</v>
      </c>
      <c r="I35" s="83" t="s">
        <v>1131</v>
      </c>
      <c r="J35" s="85" t="s">
        <v>48</v>
      </c>
      <c r="K35" s="89"/>
      <c r="L35" s="85" t="s">
        <v>49</v>
      </c>
      <c r="M35" s="90" t="s">
        <v>958</v>
      </c>
      <c r="N35" s="86" t="s">
        <v>49</v>
      </c>
      <c r="O35" s="83" t="s">
        <v>1206</v>
      </c>
      <c r="P35" s="84" t="s">
        <v>49</v>
      </c>
      <c r="Q35" s="83" t="s">
        <v>774</v>
      </c>
      <c r="R35" s="85" t="s">
        <v>49</v>
      </c>
      <c r="S35" s="83" t="s">
        <v>188</v>
      </c>
      <c r="T35" s="85" t="s">
        <v>49</v>
      </c>
      <c r="U35" s="83" t="s">
        <v>1142</v>
      </c>
      <c r="V35" s="86" t="s">
        <v>49</v>
      </c>
      <c r="W35" s="94" t="s">
        <v>189</v>
      </c>
      <c r="X35" s="85" t="s">
        <v>49</v>
      </c>
      <c r="Y35" s="83" t="s">
        <v>1148</v>
      </c>
      <c r="Z35" s="85" t="s">
        <v>49</v>
      </c>
      <c r="AA35" s="83" t="s">
        <v>1220</v>
      </c>
      <c r="AB35" s="85" t="s">
        <v>49</v>
      </c>
      <c r="AC35" s="83" t="s">
        <v>1152</v>
      </c>
      <c r="AD35" s="88" t="s">
        <v>49</v>
      </c>
      <c r="AE35" s="83" t="s">
        <v>190</v>
      </c>
      <c r="AF35" s="85" t="s">
        <v>49</v>
      </c>
      <c r="AG35" s="83" t="s">
        <v>191</v>
      </c>
      <c r="AH35" s="85" t="s">
        <v>49</v>
      </c>
      <c r="AI35" s="83" t="s">
        <v>192</v>
      </c>
      <c r="AJ35" s="85" t="s">
        <v>49</v>
      </c>
      <c r="AK35" s="83" t="s">
        <v>1157</v>
      </c>
      <c r="AL35" s="85" t="s">
        <v>49</v>
      </c>
      <c r="AM35" s="95" t="s">
        <v>1070</v>
      </c>
      <c r="AN35" s="85" t="s">
        <v>49</v>
      </c>
      <c r="AO35" s="95"/>
      <c r="AP35" s="84" t="s">
        <v>49</v>
      </c>
      <c r="AQ35" s="106" t="s">
        <v>1273</v>
      </c>
      <c r="AR35" s="85" t="s">
        <v>49</v>
      </c>
      <c r="AS35" s="83" t="s">
        <v>193</v>
      </c>
      <c r="AT35" s="84" t="s">
        <v>49</v>
      </c>
      <c r="AU35" s="83" t="s">
        <v>672</v>
      </c>
    </row>
    <row r="36" spans="1:47" ht="74.25" customHeight="1" x14ac:dyDescent="0.3">
      <c r="A36" s="83" t="s">
        <v>1330</v>
      </c>
      <c r="B36" s="83" t="s">
        <v>194</v>
      </c>
      <c r="C36" s="7" t="s">
        <v>195</v>
      </c>
      <c r="D36" s="84" t="s">
        <v>48</v>
      </c>
      <c r="E36" s="95"/>
      <c r="F36" s="84" t="s">
        <v>49</v>
      </c>
      <c r="G36" s="83" t="s">
        <v>877</v>
      </c>
      <c r="H36" s="85" t="s">
        <v>48</v>
      </c>
      <c r="I36" s="97"/>
      <c r="J36" s="85" t="s">
        <v>49</v>
      </c>
      <c r="K36" s="83" t="s">
        <v>196</v>
      </c>
      <c r="L36" s="85" t="s">
        <v>49</v>
      </c>
      <c r="M36" s="90" t="s">
        <v>959</v>
      </c>
      <c r="N36" s="86" t="s">
        <v>49</v>
      </c>
      <c r="O36" s="83" t="s">
        <v>1205</v>
      </c>
      <c r="P36" s="84" t="s">
        <v>49</v>
      </c>
      <c r="Q36" s="83" t="s">
        <v>774</v>
      </c>
      <c r="R36" s="85" t="s">
        <v>49</v>
      </c>
      <c r="S36" s="83" t="s">
        <v>188</v>
      </c>
      <c r="T36" s="85" t="s">
        <v>49</v>
      </c>
      <c r="U36" s="83" t="s">
        <v>1142</v>
      </c>
      <c r="V36" s="86" t="s">
        <v>49</v>
      </c>
      <c r="W36" s="83" t="s">
        <v>197</v>
      </c>
      <c r="X36" s="85" t="s">
        <v>48</v>
      </c>
      <c r="Y36" s="105"/>
      <c r="Z36" s="85" t="s">
        <v>49</v>
      </c>
      <c r="AA36" s="83" t="s">
        <v>1220</v>
      </c>
      <c r="AB36" s="85" t="s">
        <v>49</v>
      </c>
      <c r="AC36" s="83" t="s">
        <v>1152</v>
      </c>
      <c r="AD36" s="88" t="s">
        <v>49</v>
      </c>
      <c r="AE36" s="83" t="s">
        <v>714</v>
      </c>
      <c r="AF36" s="85" t="s">
        <v>49</v>
      </c>
      <c r="AG36" s="83" t="s">
        <v>191</v>
      </c>
      <c r="AH36" s="85" t="s">
        <v>48</v>
      </c>
      <c r="AI36" s="96"/>
      <c r="AJ36" s="85" t="s">
        <v>49</v>
      </c>
      <c r="AK36" s="97" t="s">
        <v>1046</v>
      </c>
      <c r="AL36" s="85" t="s">
        <v>49</v>
      </c>
      <c r="AM36" s="90" t="s">
        <v>1071</v>
      </c>
      <c r="AN36" s="85" t="s">
        <v>49</v>
      </c>
      <c r="AO36" s="95" t="s">
        <v>1100</v>
      </c>
      <c r="AP36" s="84" t="s">
        <v>49</v>
      </c>
      <c r="AQ36" s="83" t="s">
        <v>1274</v>
      </c>
      <c r="AR36" s="85" t="s">
        <v>49</v>
      </c>
      <c r="AS36" s="83" t="s">
        <v>193</v>
      </c>
      <c r="AT36" s="84" t="s">
        <v>49</v>
      </c>
      <c r="AU36" s="83" t="s">
        <v>673</v>
      </c>
    </row>
    <row r="37" spans="1:47" ht="65.25" customHeight="1" x14ac:dyDescent="0.3">
      <c r="A37" s="83" t="s">
        <v>1331</v>
      </c>
      <c r="B37" s="83" t="s">
        <v>198</v>
      </c>
      <c r="C37" s="7" t="s">
        <v>199</v>
      </c>
      <c r="D37" s="84" t="s">
        <v>49</v>
      </c>
      <c r="E37" s="83" t="s">
        <v>1288</v>
      </c>
      <c r="F37" s="84" t="s">
        <v>49</v>
      </c>
      <c r="G37" s="83" t="s">
        <v>878</v>
      </c>
      <c r="H37" s="85" t="s">
        <v>48</v>
      </c>
      <c r="I37" s="109"/>
      <c r="J37" s="85" t="s">
        <v>48</v>
      </c>
      <c r="K37" s="93"/>
      <c r="L37" s="85" t="s">
        <v>49</v>
      </c>
      <c r="M37" s="90" t="s">
        <v>958</v>
      </c>
      <c r="N37" s="86" t="s">
        <v>49</v>
      </c>
      <c r="O37" s="83" t="s">
        <v>89</v>
      </c>
      <c r="P37" s="84" t="s">
        <v>49</v>
      </c>
      <c r="Q37" s="83" t="s">
        <v>775</v>
      </c>
      <c r="R37" s="85" t="s">
        <v>49</v>
      </c>
      <c r="S37" s="83" t="s">
        <v>1210</v>
      </c>
      <c r="T37" s="85" t="s">
        <v>49</v>
      </c>
      <c r="U37" s="90" t="s">
        <v>977</v>
      </c>
      <c r="V37" s="86" t="s">
        <v>49</v>
      </c>
      <c r="W37" s="83" t="s">
        <v>798</v>
      </c>
      <c r="X37" s="85" t="s">
        <v>48</v>
      </c>
      <c r="Y37" s="90"/>
      <c r="Z37" s="85" t="s">
        <v>49</v>
      </c>
      <c r="AA37" s="83" t="s">
        <v>1221</v>
      </c>
      <c r="AB37" s="85" t="s">
        <v>49</v>
      </c>
      <c r="AC37" s="95" t="s">
        <v>1011</v>
      </c>
      <c r="AD37" s="88" t="s">
        <v>49</v>
      </c>
      <c r="AE37" s="83" t="s">
        <v>715</v>
      </c>
      <c r="AF37" s="85" t="s">
        <v>49</v>
      </c>
      <c r="AG37" s="90" t="s">
        <v>1028</v>
      </c>
      <c r="AH37" s="85" t="s">
        <v>48</v>
      </c>
      <c r="AI37" s="96"/>
      <c r="AJ37" s="85" t="s">
        <v>48</v>
      </c>
      <c r="AK37" s="97"/>
      <c r="AL37" s="85" t="s">
        <v>49</v>
      </c>
      <c r="AM37" s="95" t="s">
        <v>1072</v>
      </c>
      <c r="AN37" s="85" t="s">
        <v>49</v>
      </c>
      <c r="AO37" s="95"/>
      <c r="AP37" s="84" t="s">
        <v>49</v>
      </c>
      <c r="AQ37" s="83" t="s">
        <v>1275</v>
      </c>
      <c r="AR37" s="85" t="s">
        <v>48</v>
      </c>
      <c r="AS37" s="90"/>
      <c r="AT37" s="84" t="s">
        <v>49</v>
      </c>
      <c r="AU37" s="83" t="s">
        <v>674</v>
      </c>
    </row>
    <row r="38" spans="1:47" ht="57.6" x14ac:dyDescent="0.3">
      <c r="A38" s="83" t="s">
        <v>1332</v>
      </c>
      <c r="B38" s="83" t="s">
        <v>200</v>
      </c>
      <c r="C38" s="7" t="s">
        <v>201</v>
      </c>
      <c r="D38" s="84" t="s">
        <v>49</v>
      </c>
      <c r="E38" s="83" t="s">
        <v>845</v>
      </c>
      <c r="F38" s="84" t="s">
        <v>49</v>
      </c>
      <c r="G38" s="83" t="s">
        <v>202</v>
      </c>
      <c r="H38" s="85" t="s">
        <v>48</v>
      </c>
      <c r="I38" s="109"/>
      <c r="J38" s="85" t="s">
        <v>49</v>
      </c>
      <c r="K38" s="93" t="s">
        <v>203</v>
      </c>
      <c r="L38" s="85" t="s">
        <v>49</v>
      </c>
      <c r="M38" s="90" t="s">
        <v>958</v>
      </c>
      <c r="N38" s="86" t="s">
        <v>49</v>
      </c>
      <c r="O38" s="83" t="s">
        <v>89</v>
      </c>
      <c r="P38" s="84" t="s">
        <v>49</v>
      </c>
      <c r="Q38" s="83" t="s">
        <v>775</v>
      </c>
      <c r="R38" s="85" t="s">
        <v>49</v>
      </c>
      <c r="S38" s="83" t="s">
        <v>1210</v>
      </c>
      <c r="T38" s="85" t="s">
        <v>49</v>
      </c>
      <c r="U38" s="90" t="s">
        <v>978</v>
      </c>
      <c r="V38" s="86" t="s">
        <v>48</v>
      </c>
      <c r="W38" s="94"/>
      <c r="X38" s="85" t="s">
        <v>49</v>
      </c>
      <c r="Y38" s="95" t="s">
        <v>994</v>
      </c>
      <c r="Z38" s="85" t="s">
        <v>49</v>
      </c>
      <c r="AA38" s="83" t="s">
        <v>1221</v>
      </c>
      <c r="AB38" s="85" t="s">
        <v>48</v>
      </c>
      <c r="AC38" s="90"/>
      <c r="AD38" s="88" t="s">
        <v>49</v>
      </c>
      <c r="AE38" s="93" t="s">
        <v>715</v>
      </c>
      <c r="AF38" s="85" t="s">
        <v>49</v>
      </c>
      <c r="AG38" s="90" t="s">
        <v>1028</v>
      </c>
      <c r="AH38" s="85" t="s">
        <v>49</v>
      </c>
      <c r="AI38" s="96" t="s">
        <v>1251</v>
      </c>
      <c r="AJ38" s="85" t="s">
        <v>48</v>
      </c>
      <c r="AK38" s="97"/>
      <c r="AL38" s="85" t="s">
        <v>48</v>
      </c>
      <c r="AM38" s="90"/>
      <c r="AN38" s="85" t="s">
        <v>49</v>
      </c>
      <c r="AO38" s="90" t="s">
        <v>169</v>
      </c>
      <c r="AP38" s="84" t="s">
        <v>49</v>
      </c>
      <c r="AQ38" s="83" t="s">
        <v>1276</v>
      </c>
      <c r="AR38" s="85" t="s">
        <v>48</v>
      </c>
      <c r="AS38" s="90"/>
      <c r="AT38" s="84" t="s">
        <v>49</v>
      </c>
      <c r="AU38" s="83" t="s">
        <v>675</v>
      </c>
    </row>
    <row r="39" spans="1:47" ht="64.5" customHeight="1" x14ac:dyDescent="0.3">
      <c r="A39" s="83" t="s">
        <v>1333</v>
      </c>
      <c r="B39" s="83" t="s">
        <v>204</v>
      </c>
      <c r="C39" s="7" t="s">
        <v>205</v>
      </c>
      <c r="D39" s="84" t="s">
        <v>49</v>
      </c>
      <c r="E39" s="83" t="s">
        <v>846</v>
      </c>
      <c r="F39" s="84" t="s">
        <v>49</v>
      </c>
      <c r="G39" s="83" t="s">
        <v>206</v>
      </c>
      <c r="H39" s="85" t="s">
        <v>49</v>
      </c>
      <c r="I39" s="83" t="s">
        <v>925</v>
      </c>
      <c r="J39" s="85" t="s">
        <v>48</v>
      </c>
      <c r="K39" s="93"/>
      <c r="L39" s="85" t="s">
        <v>49</v>
      </c>
      <c r="M39" s="90" t="s">
        <v>960</v>
      </c>
      <c r="N39" s="86" t="s">
        <v>49</v>
      </c>
      <c r="O39" s="83" t="s">
        <v>1204</v>
      </c>
      <c r="P39" s="84" t="s">
        <v>49</v>
      </c>
      <c r="Q39" s="83" t="s">
        <v>775</v>
      </c>
      <c r="R39" s="85" t="s">
        <v>49</v>
      </c>
      <c r="S39" s="83" t="s">
        <v>1210</v>
      </c>
      <c r="T39" s="85" t="s">
        <v>49</v>
      </c>
      <c r="U39" s="95" t="s">
        <v>978</v>
      </c>
      <c r="V39" s="86" t="s">
        <v>48</v>
      </c>
      <c r="W39" s="87"/>
      <c r="X39" s="85" t="s">
        <v>49</v>
      </c>
      <c r="Y39" s="90" t="s">
        <v>994</v>
      </c>
      <c r="Z39" s="85" t="s">
        <v>49</v>
      </c>
      <c r="AA39" s="83" t="s">
        <v>1221</v>
      </c>
      <c r="AB39" s="85" t="s">
        <v>49</v>
      </c>
      <c r="AC39" s="90" t="s">
        <v>1012</v>
      </c>
      <c r="AD39" s="88" t="s">
        <v>49</v>
      </c>
      <c r="AE39" s="93" t="s">
        <v>221</v>
      </c>
      <c r="AF39" s="85" t="s">
        <v>49</v>
      </c>
      <c r="AG39" s="95" t="s">
        <v>1028</v>
      </c>
      <c r="AH39" s="85" t="s">
        <v>49</v>
      </c>
      <c r="AI39" s="83" t="s">
        <v>207</v>
      </c>
      <c r="AJ39" s="85" t="s">
        <v>48</v>
      </c>
      <c r="AK39" s="89"/>
      <c r="AL39" s="85" t="s">
        <v>49</v>
      </c>
      <c r="AM39" s="83" t="s">
        <v>1073</v>
      </c>
      <c r="AN39" s="85" t="s">
        <v>49</v>
      </c>
      <c r="AO39" s="95" t="s">
        <v>1262</v>
      </c>
      <c r="AP39" s="84" t="s">
        <v>48</v>
      </c>
      <c r="AQ39" s="98"/>
      <c r="AR39" s="85" t="s">
        <v>48</v>
      </c>
      <c r="AS39" s="90"/>
      <c r="AT39" s="84" t="s">
        <v>49</v>
      </c>
      <c r="AU39" s="98" t="s">
        <v>676</v>
      </c>
    </row>
    <row r="40" spans="1:47" ht="57.6" x14ac:dyDescent="0.3">
      <c r="A40" s="83" t="s">
        <v>1334</v>
      </c>
      <c r="B40" s="83" t="s">
        <v>208</v>
      </c>
      <c r="C40" s="7" t="s">
        <v>209</v>
      </c>
      <c r="D40" s="84" t="s">
        <v>49</v>
      </c>
      <c r="E40" s="83" t="s">
        <v>846</v>
      </c>
      <c r="F40" s="84" t="s">
        <v>49</v>
      </c>
      <c r="G40" s="83" t="s">
        <v>206</v>
      </c>
      <c r="H40" s="85" t="s">
        <v>49</v>
      </c>
      <c r="I40" s="83" t="s">
        <v>925</v>
      </c>
      <c r="J40" s="85" t="s">
        <v>48</v>
      </c>
      <c r="K40" s="93"/>
      <c r="L40" s="85" t="s">
        <v>49</v>
      </c>
      <c r="M40" s="90" t="s">
        <v>960</v>
      </c>
      <c r="N40" s="86" t="s">
        <v>49</v>
      </c>
      <c r="O40" s="83" t="s">
        <v>1203</v>
      </c>
      <c r="P40" s="84" t="s">
        <v>49</v>
      </c>
      <c r="Q40" s="83" t="s">
        <v>775</v>
      </c>
      <c r="R40" s="85" t="s">
        <v>49</v>
      </c>
      <c r="S40" s="83" t="s">
        <v>1210</v>
      </c>
      <c r="T40" s="85" t="s">
        <v>49</v>
      </c>
      <c r="U40" s="95" t="s">
        <v>979</v>
      </c>
      <c r="V40" s="86" t="s">
        <v>48</v>
      </c>
      <c r="W40" s="94"/>
      <c r="X40" s="85" t="s">
        <v>49</v>
      </c>
      <c r="Y40" s="90" t="s">
        <v>994</v>
      </c>
      <c r="Z40" s="85" t="s">
        <v>49</v>
      </c>
      <c r="AA40" s="83" t="s">
        <v>1221</v>
      </c>
      <c r="AB40" s="85" t="s">
        <v>49</v>
      </c>
      <c r="AC40" s="90" t="s">
        <v>1013</v>
      </c>
      <c r="AD40" s="88" t="s">
        <v>49</v>
      </c>
      <c r="AE40" s="93" t="s">
        <v>716</v>
      </c>
      <c r="AF40" s="85" t="s">
        <v>49</v>
      </c>
      <c r="AG40" s="90" t="s">
        <v>1028</v>
      </c>
      <c r="AH40" s="85" t="s">
        <v>49</v>
      </c>
      <c r="AI40" s="96" t="s">
        <v>1251</v>
      </c>
      <c r="AJ40" s="85" t="s">
        <v>48</v>
      </c>
      <c r="AK40" s="97"/>
      <c r="AL40" s="85" t="s">
        <v>48</v>
      </c>
      <c r="AM40" s="90"/>
      <c r="AN40" s="85" t="s">
        <v>49</v>
      </c>
      <c r="AO40" s="95" t="s">
        <v>1102</v>
      </c>
      <c r="AP40" s="84" t="s">
        <v>49</v>
      </c>
      <c r="AQ40" s="83" t="s">
        <v>1277</v>
      </c>
      <c r="AR40" s="85" t="s">
        <v>48</v>
      </c>
      <c r="AS40" s="90"/>
      <c r="AT40" s="84" t="s">
        <v>49</v>
      </c>
      <c r="AU40" s="98" t="s">
        <v>676</v>
      </c>
    </row>
    <row r="41" spans="1:47" ht="75.75" customHeight="1" x14ac:dyDescent="0.3">
      <c r="A41" s="83" t="s">
        <v>1335</v>
      </c>
      <c r="B41" s="83" t="s">
        <v>210</v>
      </c>
      <c r="C41" s="7" t="s">
        <v>211</v>
      </c>
      <c r="D41" s="84" t="s">
        <v>49</v>
      </c>
      <c r="E41" s="83" t="s">
        <v>847</v>
      </c>
      <c r="F41" s="84" t="s">
        <v>49</v>
      </c>
      <c r="G41" s="83" t="s">
        <v>879</v>
      </c>
      <c r="H41" s="85" t="s">
        <v>49</v>
      </c>
      <c r="I41" s="83" t="s">
        <v>925</v>
      </c>
      <c r="J41" s="85" t="s">
        <v>49</v>
      </c>
      <c r="K41" s="83" t="s">
        <v>905</v>
      </c>
      <c r="L41" s="85" t="s">
        <v>49</v>
      </c>
      <c r="M41" s="90" t="s">
        <v>961</v>
      </c>
      <c r="N41" s="86" t="s">
        <v>49</v>
      </c>
      <c r="O41" s="83" t="s">
        <v>748</v>
      </c>
      <c r="P41" s="84" t="s">
        <v>49</v>
      </c>
      <c r="Q41" s="83" t="s">
        <v>775</v>
      </c>
      <c r="R41" s="85" t="s">
        <v>49</v>
      </c>
      <c r="S41" s="83" t="s">
        <v>1210</v>
      </c>
      <c r="T41" s="85" t="s">
        <v>49</v>
      </c>
      <c r="U41" s="90" t="s">
        <v>978</v>
      </c>
      <c r="V41" s="86" t="s">
        <v>48</v>
      </c>
      <c r="W41" s="87"/>
      <c r="X41" s="85" t="s">
        <v>49</v>
      </c>
      <c r="Y41" s="90" t="s">
        <v>995</v>
      </c>
      <c r="Z41" s="85" t="s">
        <v>49</v>
      </c>
      <c r="AA41" s="83" t="s">
        <v>1221</v>
      </c>
      <c r="AB41" s="85" t="s">
        <v>48</v>
      </c>
      <c r="AC41" s="90"/>
      <c r="AD41" s="88" t="s">
        <v>49</v>
      </c>
      <c r="AE41" s="110" t="s">
        <v>1237</v>
      </c>
      <c r="AF41" s="85" t="s">
        <v>49</v>
      </c>
      <c r="AG41" s="90" t="s">
        <v>1028</v>
      </c>
      <c r="AH41" s="85" t="s">
        <v>49</v>
      </c>
      <c r="AI41" s="83" t="s">
        <v>212</v>
      </c>
      <c r="AJ41" s="85" t="s">
        <v>49</v>
      </c>
      <c r="AK41" s="89" t="s">
        <v>1044</v>
      </c>
      <c r="AL41" s="83" t="s">
        <v>48</v>
      </c>
      <c r="AM41" s="90"/>
      <c r="AN41" s="85" t="s">
        <v>49</v>
      </c>
      <c r="AO41" s="90" t="s">
        <v>1103</v>
      </c>
      <c r="AP41" s="84" t="s">
        <v>49</v>
      </c>
      <c r="AQ41" s="83" t="s">
        <v>1278</v>
      </c>
      <c r="AR41" s="85" t="s">
        <v>48</v>
      </c>
      <c r="AS41" s="95"/>
      <c r="AT41" s="84" t="s">
        <v>49</v>
      </c>
      <c r="AU41" s="83" t="s">
        <v>677</v>
      </c>
    </row>
    <row r="42" spans="1:47" ht="72" x14ac:dyDescent="0.3">
      <c r="A42" s="83" t="s">
        <v>1336</v>
      </c>
      <c r="B42" s="83" t="s">
        <v>213</v>
      </c>
      <c r="C42" s="7" t="s">
        <v>214</v>
      </c>
      <c r="D42" s="84" t="s">
        <v>49</v>
      </c>
      <c r="E42" s="83" t="s">
        <v>848</v>
      </c>
      <c r="F42" s="84" t="s">
        <v>48</v>
      </c>
      <c r="G42" s="90"/>
      <c r="H42" s="85" t="s">
        <v>49</v>
      </c>
      <c r="I42" s="83" t="s">
        <v>925</v>
      </c>
      <c r="J42" s="85" t="s">
        <v>48</v>
      </c>
      <c r="K42" s="93"/>
      <c r="L42" s="85" t="s">
        <v>49</v>
      </c>
      <c r="M42" s="90" t="s">
        <v>961</v>
      </c>
      <c r="N42" s="86" t="s">
        <v>49</v>
      </c>
      <c r="O42" s="83" t="s">
        <v>748</v>
      </c>
      <c r="P42" s="84" t="s">
        <v>49</v>
      </c>
      <c r="Q42" s="83" t="s">
        <v>776</v>
      </c>
      <c r="R42" s="85" t="s">
        <v>48</v>
      </c>
      <c r="S42" s="90"/>
      <c r="T42" s="85" t="s">
        <v>49</v>
      </c>
      <c r="U42" s="90" t="s">
        <v>978</v>
      </c>
      <c r="V42" s="86" t="s">
        <v>48</v>
      </c>
      <c r="W42" s="94"/>
      <c r="X42" s="85" t="s">
        <v>48</v>
      </c>
      <c r="Y42" s="90"/>
      <c r="Z42" s="85" t="s">
        <v>49</v>
      </c>
      <c r="AA42" s="90" t="s">
        <v>815</v>
      </c>
      <c r="AB42" s="85" t="s">
        <v>48</v>
      </c>
      <c r="AC42" s="90"/>
      <c r="AD42" s="88" t="s">
        <v>49</v>
      </c>
      <c r="AE42" s="93" t="s">
        <v>715</v>
      </c>
      <c r="AF42" s="85" t="s">
        <v>49</v>
      </c>
      <c r="AG42" s="90" t="s">
        <v>1028</v>
      </c>
      <c r="AH42" s="85" t="s">
        <v>49</v>
      </c>
      <c r="AI42" s="83" t="s">
        <v>212</v>
      </c>
      <c r="AJ42" s="85" t="s">
        <v>49</v>
      </c>
      <c r="AK42" s="109" t="s">
        <v>1045</v>
      </c>
      <c r="AL42" s="85" t="s">
        <v>48</v>
      </c>
      <c r="AM42" s="90"/>
      <c r="AN42" s="85" t="s">
        <v>49</v>
      </c>
      <c r="AO42" s="90" t="s">
        <v>1100</v>
      </c>
      <c r="AP42" s="84" t="s">
        <v>48</v>
      </c>
      <c r="AQ42" s="98"/>
      <c r="AR42" s="85" t="s">
        <v>48</v>
      </c>
      <c r="AS42" s="90"/>
      <c r="AT42" s="84" t="s">
        <v>49</v>
      </c>
      <c r="AU42" s="83" t="s">
        <v>678</v>
      </c>
    </row>
    <row r="43" spans="1:47" ht="100.8" x14ac:dyDescent="0.3">
      <c r="A43" s="83" t="s">
        <v>1337</v>
      </c>
      <c r="B43" s="83" t="s">
        <v>215</v>
      </c>
      <c r="C43" s="7" t="s">
        <v>216</v>
      </c>
      <c r="D43" s="84" t="s">
        <v>48</v>
      </c>
      <c r="E43" s="90"/>
      <c r="F43" s="84" t="s">
        <v>48</v>
      </c>
      <c r="G43" s="95"/>
      <c r="H43" s="85" t="s">
        <v>48</v>
      </c>
      <c r="I43" s="109"/>
      <c r="J43" s="85" t="s">
        <v>48</v>
      </c>
      <c r="K43" s="93"/>
      <c r="L43" s="85" t="s">
        <v>48</v>
      </c>
      <c r="M43" s="90"/>
      <c r="N43" s="86" t="s">
        <v>49</v>
      </c>
      <c r="O43" s="94" t="s">
        <v>1202</v>
      </c>
      <c r="P43" s="84" t="s">
        <v>48</v>
      </c>
      <c r="Q43" s="90"/>
      <c r="R43" s="85" t="s">
        <v>49</v>
      </c>
      <c r="S43" s="83" t="s">
        <v>1210</v>
      </c>
      <c r="T43" s="85" t="s">
        <v>48</v>
      </c>
      <c r="U43" s="90"/>
      <c r="V43" s="86" t="s">
        <v>48</v>
      </c>
      <c r="W43" s="87"/>
      <c r="X43" s="85" t="s">
        <v>48</v>
      </c>
      <c r="Y43" s="90"/>
      <c r="Z43" s="85" t="s">
        <v>49</v>
      </c>
      <c r="AA43" s="90" t="s">
        <v>815</v>
      </c>
      <c r="AB43" s="85" t="s">
        <v>48</v>
      </c>
      <c r="AC43" s="90"/>
      <c r="AD43" s="88" t="s">
        <v>48</v>
      </c>
      <c r="AE43" s="93"/>
      <c r="AF43" s="85" t="s">
        <v>49</v>
      </c>
      <c r="AG43" s="90" t="s">
        <v>1028</v>
      </c>
      <c r="AH43" s="85" t="s">
        <v>48</v>
      </c>
      <c r="AI43" s="96"/>
      <c r="AJ43" s="85" t="s">
        <v>49</v>
      </c>
      <c r="AK43" s="97" t="s">
        <v>1046</v>
      </c>
      <c r="AL43" s="85" t="s">
        <v>48</v>
      </c>
      <c r="AM43" s="90"/>
      <c r="AN43" s="85" t="s">
        <v>48</v>
      </c>
      <c r="AO43" s="90"/>
      <c r="AP43" s="84" t="s">
        <v>49</v>
      </c>
      <c r="AQ43" s="83" t="s">
        <v>654</v>
      </c>
      <c r="AR43" s="85" t="s">
        <v>48</v>
      </c>
      <c r="AS43" s="90"/>
      <c r="AT43" s="84" t="s">
        <v>48</v>
      </c>
      <c r="AU43" s="98"/>
    </row>
    <row r="44" spans="1:47" ht="115.2" x14ac:dyDescent="0.3">
      <c r="A44" s="83" t="s">
        <v>1338</v>
      </c>
      <c r="B44" s="83" t="s">
        <v>217</v>
      </c>
      <c r="C44" s="7" t="s">
        <v>218</v>
      </c>
      <c r="D44" s="84" t="s">
        <v>49</v>
      </c>
      <c r="E44" s="83" t="s">
        <v>848</v>
      </c>
      <c r="F44" s="84" t="s">
        <v>48</v>
      </c>
      <c r="G44" s="95"/>
      <c r="H44" s="85" t="s">
        <v>48</v>
      </c>
      <c r="I44" s="93"/>
      <c r="J44" s="85" t="s">
        <v>48</v>
      </c>
      <c r="K44" s="93"/>
      <c r="L44" s="85" t="s">
        <v>49</v>
      </c>
      <c r="M44" s="90" t="s">
        <v>961</v>
      </c>
      <c r="N44" s="86" t="s">
        <v>49</v>
      </c>
      <c r="O44" s="83" t="s">
        <v>748</v>
      </c>
      <c r="P44" s="84" t="s">
        <v>49</v>
      </c>
      <c r="Q44" s="83" t="s">
        <v>776</v>
      </c>
      <c r="R44" s="85" t="s">
        <v>49</v>
      </c>
      <c r="S44" s="83" t="s">
        <v>1211</v>
      </c>
      <c r="T44" s="85" t="s">
        <v>49</v>
      </c>
      <c r="U44" s="83" t="s">
        <v>978</v>
      </c>
      <c r="V44" s="86" t="s">
        <v>48</v>
      </c>
      <c r="W44" s="87"/>
      <c r="X44" s="85" t="s">
        <v>48</v>
      </c>
      <c r="Y44" s="90"/>
      <c r="Z44" s="85" t="s">
        <v>49</v>
      </c>
      <c r="AA44" s="90" t="s">
        <v>815</v>
      </c>
      <c r="AB44" s="85" t="s">
        <v>48</v>
      </c>
      <c r="AC44" s="90"/>
      <c r="AD44" s="88" t="s">
        <v>49</v>
      </c>
      <c r="AE44" s="110" t="s">
        <v>1238</v>
      </c>
      <c r="AF44" s="85" t="s">
        <v>49</v>
      </c>
      <c r="AG44" s="90" t="s">
        <v>1028</v>
      </c>
      <c r="AH44" s="85" t="s">
        <v>49</v>
      </c>
      <c r="AI44" s="83" t="s">
        <v>212</v>
      </c>
      <c r="AJ44" s="85" t="s">
        <v>49</v>
      </c>
      <c r="AK44" s="89" t="s">
        <v>1045</v>
      </c>
      <c r="AL44" s="85" t="s">
        <v>48</v>
      </c>
      <c r="AM44" s="90"/>
      <c r="AN44" s="85" t="s">
        <v>49</v>
      </c>
      <c r="AO44" s="90" t="s">
        <v>1104</v>
      </c>
      <c r="AP44" s="84" t="s">
        <v>48</v>
      </c>
      <c r="AQ44" s="98"/>
      <c r="AR44" s="85" t="s">
        <v>48</v>
      </c>
      <c r="AS44" s="90"/>
      <c r="AT44" s="84" t="s">
        <v>49</v>
      </c>
      <c r="AU44" s="83" t="s">
        <v>678</v>
      </c>
    </row>
    <row r="45" spans="1:47" ht="93" customHeight="1" x14ac:dyDescent="0.3">
      <c r="A45" s="83" t="s">
        <v>1339</v>
      </c>
      <c r="B45" s="83" t="s">
        <v>219</v>
      </c>
      <c r="C45" s="7" t="s">
        <v>220</v>
      </c>
      <c r="D45" s="84" t="s">
        <v>49</v>
      </c>
      <c r="E45" s="83" t="s">
        <v>850</v>
      </c>
      <c r="F45" s="84" t="s">
        <v>48</v>
      </c>
      <c r="G45" s="95"/>
      <c r="H45" s="85" t="s">
        <v>48</v>
      </c>
      <c r="I45" s="93"/>
      <c r="J45" s="85" t="s">
        <v>49</v>
      </c>
      <c r="K45" s="93" t="s">
        <v>906</v>
      </c>
      <c r="L45" s="85" t="s">
        <v>49</v>
      </c>
      <c r="M45" s="90" t="s">
        <v>962</v>
      </c>
      <c r="N45" s="86" t="s">
        <v>49</v>
      </c>
      <c r="O45" s="83" t="s">
        <v>1201</v>
      </c>
      <c r="P45" s="84" t="s">
        <v>49</v>
      </c>
      <c r="Q45" s="83" t="s">
        <v>776</v>
      </c>
      <c r="R45" s="85" t="s">
        <v>48</v>
      </c>
      <c r="S45" s="95"/>
      <c r="T45" s="85" t="s">
        <v>48</v>
      </c>
      <c r="U45" s="90"/>
      <c r="V45" s="86" t="s">
        <v>48</v>
      </c>
      <c r="W45" s="87"/>
      <c r="X45" s="85" t="s">
        <v>48</v>
      </c>
      <c r="Y45" s="90"/>
      <c r="Z45" s="85" t="s">
        <v>49</v>
      </c>
      <c r="AA45" s="83" t="s">
        <v>1221</v>
      </c>
      <c r="AB45" s="85" t="s">
        <v>48</v>
      </c>
      <c r="AC45" s="90"/>
      <c r="AD45" s="88" t="s">
        <v>49</v>
      </c>
      <c r="AE45" s="83" t="s">
        <v>1237</v>
      </c>
      <c r="AF45" s="85" t="s">
        <v>49</v>
      </c>
      <c r="AG45" s="90" t="s">
        <v>1028</v>
      </c>
      <c r="AH45" s="85" t="s">
        <v>49</v>
      </c>
      <c r="AI45" s="96" t="s">
        <v>1251</v>
      </c>
      <c r="AJ45" s="85" t="s">
        <v>108</v>
      </c>
      <c r="AK45" s="83" t="s">
        <v>1045</v>
      </c>
      <c r="AL45" s="85" t="s">
        <v>48</v>
      </c>
      <c r="AM45" s="90"/>
      <c r="AN45" s="85" t="s">
        <v>49</v>
      </c>
      <c r="AO45" s="90" t="s">
        <v>1105</v>
      </c>
      <c r="AP45" s="84" t="s">
        <v>49</v>
      </c>
      <c r="AQ45" s="83" t="s">
        <v>1279</v>
      </c>
      <c r="AR45" s="85" t="s">
        <v>48</v>
      </c>
      <c r="AS45" s="90"/>
      <c r="AT45" s="84" t="s">
        <v>49</v>
      </c>
      <c r="AU45" s="83" t="s">
        <v>679</v>
      </c>
    </row>
    <row r="46" spans="1:47" ht="43.2" x14ac:dyDescent="0.3">
      <c r="A46" s="83" t="s">
        <v>1340</v>
      </c>
      <c r="B46" s="83" t="s">
        <v>222</v>
      </c>
      <c r="C46" s="8" t="s">
        <v>223</v>
      </c>
      <c r="D46" s="84" t="s">
        <v>49</v>
      </c>
      <c r="E46" s="83" t="s">
        <v>851</v>
      </c>
      <c r="F46" s="84" t="s">
        <v>49</v>
      </c>
      <c r="G46" s="83" t="s">
        <v>880</v>
      </c>
      <c r="H46" s="85" t="s">
        <v>49</v>
      </c>
      <c r="I46" s="83" t="s">
        <v>926</v>
      </c>
      <c r="J46" s="85" t="s">
        <v>49</v>
      </c>
      <c r="K46" s="83" t="s">
        <v>907</v>
      </c>
      <c r="L46" s="85" t="s">
        <v>49</v>
      </c>
      <c r="M46" s="90" t="s">
        <v>952</v>
      </c>
      <c r="N46" s="86" t="s">
        <v>49</v>
      </c>
      <c r="O46" s="83" t="s">
        <v>751</v>
      </c>
      <c r="P46" s="84" t="s">
        <v>49</v>
      </c>
      <c r="Q46" s="83" t="s">
        <v>777</v>
      </c>
      <c r="R46" s="85" t="s">
        <v>49</v>
      </c>
      <c r="S46" s="90" t="s">
        <v>115</v>
      </c>
      <c r="T46" s="85" t="s">
        <v>49</v>
      </c>
      <c r="U46" s="90" t="s">
        <v>980</v>
      </c>
      <c r="V46" s="86" t="s">
        <v>49</v>
      </c>
      <c r="W46" s="87" t="s">
        <v>826</v>
      </c>
      <c r="X46" s="85" t="s">
        <v>49</v>
      </c>
      <c r="Y46" s="95" t="s">
        <v>996</v>
      </c>
      <c r="Z46" s="85" t="s">
        <v>49</v>
      </c>
      <c r="AA46" s="83" t="s">
        <v>816</v>
      </c>
      <c r="AB46" s="85" t="s">
        <v>49</v>
      </c>
      <c r="AC46" s="90" t="s">
        <v>1014</v>
      </c>
      <c r="AD46" s="88" t="s">
        <v>49</v>
      </c>
      <c r="AE46" s="83" t="s">
        <v>1239</v>
      </c>
      <c r="AF46" s="85" t="s">
        <v>49</v>
      </c>
      <c r="AG46" s="90" t="s">
        <v>1029</v>
      </c>
      <c r="AH46" s="85" t="s">
        <v>49</v>
      </c>
      <c r="AI46" s="96" t="s">
        <v>1251</v>
      </c>
      <c r="AJ46" s="85" t="s">
        <v>49</v>
      </c>
      <c r="AK46" s="89" t="s">
        <v>1047</v>
      </c>
      <c r="AL46" s="85" t="s">
        <v>49</v>
      </c>
      <c r="AM46" s="90" t="s">
        <v>1074</v>
      </c>
      <c r="AN46" s="85" t="s">
        <v>49</v>
      </c>
      <c r="AO46" s="95" t="s">
        <v>1106</v>
      </c>
      <c r="AP46" s="84" t="s">
        <v>49</v>
      </c>
      <c r="AQ46" s="83" t="s">
        <v>651</v>
      </c>
      <c r="AR46" s="85" t="s">
        <v>49</v>
      </c>
      <c r="AS46" s="95" t="s">
        <v>1126</v>
      </c>
      <c r="AT46" s="84" t="s">
        <v>49</v>
      </c>
      <c r="AU46" s="83" t="s">
        <v>680</v>
      </c>
    </row>
    <row r="47" spans="1:47" ht="172.8" x14ac:dyDescent="0.3">
      <c r="A47" s="83" t="s">
        <v>1341</v>
      </c>
      <c r="B47" s="83" t="s">
        <v>224</v>
      </c>
      <c r="C47" s="8" t="s">
        <v>225</v>
      </c>
      <c r="D47" s="84" t="s">
        <v>49</v>
      </c>
      <c r="E47" s="108" t="s">
        <v>1289</v>
      </c>
      <c r="F47" s="84" t="s">
        <v>49</v>
      </c>
      <c r="G47" s="83" t="s">
        <v>881</v>
      </c>
      <c r="H47" s="85" t="s">
        <v>49</v>
      </c>
      <c r="I47" s="83" t="s">
        <v>927</v>
      </c>
      <c r="J47" s="85" t="s">
        <v>49</v>
      </c>
      <c r="K47" s="83" t="s">
        <v>908</v>
      </c>
      <c r="L47" s="85" t="s">
        <v>49</v>
      </c>
      <c r="M47" s="90" t="s">
        <v>952</v>
      </c>
      <c r="N47" s="86" t="s">
        <v>49</v>
      </c>
      <c r="O47" s="83" t="s">
        <v>736</v>
      </c>
      <c r="P47" s="84" t="s">
        <v>49</v>
      </c>
      <c r="Q47" s="83" t="s">
        <v>778</v>
      </c>
      <c r="R47" s="85" t="s">
        <v>49</v>
      </c>
      <c r="S47" s="95" t="s">
        <v>115</v>
      </c>
      <c r="T47" s="85" t="s">
        <v>49</v>
      </c>
      <c r="U47" s="90" t="s">
        <v>980</v>
      </c>
      <c r="V47" s="86" t="s">
        <v>108</v>
      </c>
      <c r="W47" s="83" t="s">
        <v>360</v>
      </c>
      <c r="X47" s="85" t="s">
        <v>49</v>
      </c>
      <c r="Y47" s="95" t="s">
        <v>996</v>
      </c>
      <c r="Z47" s="85" t="s">
        <v>49</v>
      </c>
      <c r="AA47" s="83" t="s">
        <v>817</v>
      </c>
      <c r="AB47" s="85" t="s">
        <v>49</v>
      </c>
      <c r="AC47" s="95" t="s">
        <v>1015</v>
      </c>
      <c r="AD47" s="88" t="s">
        <v>49</v>
      </c>
      <c r="AE47" s="83" t="s">
        <v>1240</v>
      </c>
      <c r="AF47" s="85" t="s">
        <v>49</v>
      </c>
      <c r="AG47" s="90" t="s">
        <v>1030</v>
      </c>
      <c r="AH47" s="85" t="s">
        <v>49</v>
      </c>
      <c r="AI47" s="96" t="s">
        <v>1251</v>
      </c>
      <c r="AJ47" s="85" t="s">
        <v>49</v>
      </c>
      <c r="AK47" s="89" t="s">
        <v>226</v>
      </c>
      <c r="AL47" s="85" t="s">
        <v>49</v>
      </c>
      <c r="AM47" s="90" t="s">
        <v>1074</v>
      </c>
      <c r="AN47" s="85" t="s">
        <v>49</v>
      </c>
      <c r="AO47" s="95"/>
      <c r="AP47" s="84" t="s">
        <v>49</v>
      </c>
      <c r="AQ47" s="83" t="s">
        <v>652</v>
      </c>
      <c r="AR47" s="85" t="s">
        <v>49</v>
      </c>
      <c r="AS47" s="95" t="s">
        <v>1126</v>
      </c>
      <c r="AT47" s="84" t="s">
        <v>49</v>
      </c>
      <c r="AU47" s="83" t="s">
        <v>681</v>
      </c>
    </row>
    <row r="48" spans="1:47" ht="72" x14ac:dyDescent="0.3">
      <c r="A48" s="83" t="s">
        <v>1342</v>
      </c>
      <c r="B48" s="83" t="s">
        <v>227</v>
      </c>
      <c r="C48" s="8" t="s">
        <v>228</v>
      </c>
      <c r="D48" s="84" t="s">
        <v>49</v>
      </c>
      <c r="E48" s="83" t="s">
        <v>851</v>
      </c>
      <c r="F48" s="84" t="s">
        <v>49</v>
      </c>
      <c r="G48" s="83" t="s">
        <v>880</v>
      </c>
      <c r="H48" s="85" t="s">
        <v>49</v>
      </c>
      <c r="I48" s="83" t="s">
        <v>927</v>
      </c>
      <c r="J48" s="85" t="s">
        <v>49</v>
      </c>
      <c r="K48" s="83" t="s">
        <v>908</v>
      </c>
      <c r="L48" s="85" t="s">
        <v>49</v>
      </c>
      <c r="M48" s="90" t="s">
        <v>952</v>
      </c>
      <c r="N48" s="86" t="s">
        <v>49</v>
      </c>
      <c r="O48" s="83" t="s">
        <v>736</v>
      </c>
      <c r="P48" s="84" t="s">
        <v>49</v>
      </c>
      <c r="Q48" s="83" t="s">
        <v>767</v>
      </c>
      <c r="R48" s="85" t="s">
        <v>49</v>
      </c>
      <c r="S48" s="95" t="s">
        <v>939</v>
      </c>
      <c r="T48" s="85" t="s">
        <v>49</v>
      </c>
      <c r="U48" s="95" t="s">
        <v>980</v>
      </c>
      <c r="V48" s="86" t="s">
        <v>49</v>
      </c>
      <c r="W48" s="83" t="s">
        <v>799</v>
      </c>
      <c r="X48" s="85" t="s">
        <v>49</v>
      </c>
      <c r="Y48" s="95" t="s">
        <v>997</v>
      </c>
      <c r="Z48" s="85" t="s">
        <v>49</v>
      </c>
      <c r="AA48" s="83" t="s">
        <v>116</v>
      </c>
      <c r="AB48" s="85" t="s">
        <v>49</v>
      </c>
      <c r="AC48" s="95" t="s">
        <v>1014</v>
      </c>
      <c r="AD48" s="88" t="s">
        <v>49</v>
      </c>
      <c r="AE48" s="83" t="s">
        <v>1241</v>
      </c>
      <c r="AF48" s="85" t="s">
        <v>49</v>
      </c>
      <c r="AG48" s="90" t="s">
        <v>1031</v>
      </c>
      <c r="AH48" s="85" t="s">
        <v>49</v>
      </c>
      <c r="AI48" s="83" t="s">
        <v>1255</v>
      </c>
      <c r="AJ48" s="85" t="s">
        <v>49</v>
      </c>
      <c r="AK48" s="97" t="s">
        <v>1047</v>
      </c>
      <c r="AL48" s="85" t="s">
        <v>48</v>
      </c>
      <c r="AM48" s="90"/>
      <c r="AN48" s="85" t="s">
        <v>49</v>
      </c>
      <c r="AO48" s="95" t="s">
        <v>1107</v>
      </c>
      <c r="AP48" s="84" t="s">
        <v>49</v>
      </c>
      <c r="AQ48" s="83" t="s">
        <v>653</v>
      </c>
      <c r="AR48" s="85" t="s">
        <v>49</v>
      </c>
      <c r="AS48" s="95" t="s">
        <v>1126</v>
      </c>
      <c r="AT48" s="84" t="s">
        <v>49</v>
      </c>
      <c r="AU48" s="83" t="s">
        <v>680</v>
      </c>
    </row>
    <row r="49" spans="1:47" ht="72.75" customHeight="1" x14ac:dyDescent="0.3">
      <c r="A49" s="83" t="s">
        <v>1343</v>
      </c>
      <c r="B49" s="83" t="s">
        <v>229</v>
      </c>
      <c r="C49" s="8" t="s">
        <v>230</v>
      </c>
      <c r="D49" s="84" t="s">
        <v>49</v>
      </c>
      <c r="E49" s="83" t="s">
        <v>852</v>
      </c>
      <c r="F49" s="84" t="s">
        <v>49</v>
      </c>
      <c r="G49" s="83" t="s">
        <v>864</v>
      </c>
      <c r="H49" s="85" t="s">
        <v>49</v>
      </c>
      <c r="I49" s="83" t="s">
        <v>928</v>
      </c>
      <c r="J49" s="85" t="s">
        <v>48</v>
      </c>
      <c r="K49" s="109"/>
      <c r="L49" s="85" t="s">
        <v>49</v>
      </c>
      <c r="M49" s="90" t="s">
        <v>949</v>
      </c>
      <c r="N49" s="86" t="s">
        <v>49</v>
      </c>
      <c r="O49" s="83" t="s">
        <v>752</v>
      </c>
      <c r="P49" s="84" t="s">
        <v>49</v>
      </c>
      <c r="Q49" s="83" t="s">
        <v>764</v>
      </c>
      <c r="R49" s="85" t="s">
        <v>49</v>
      </c>
      <c r="S49" s="95" t="s">
        <v>939</v>
      </c>
      <c r="T49" s="85" t="s">
        <v>48</v>
      </c>
      <c r="U49" s="90"/>
      <c r="V49" s="86" t="s">
        <v>49</v>
      </c>
      <c r="W49" s="83" t="s">
        <v>800</v>
      </c>
      <c r="X49" s="85" t="s">
        <v>49</v>
      </c>
      <c r="Y49" s="83" t="s">
        <v>996</v>
      </c>
      <c r="Z49" s="85" t="s">
        <v>49</v>
      </c>
      <c r="AA49" s="83" t="s">
        <v>96</v>
      </c>
      <c r="AB49" s="85" t="s">
        <v>48</v>
      </c>
      <c r="AC49" s="90"/>
      <c r="AD49" s="88" t="s">
        <v>49</v>
      </c>
      <c r="AE49" s="83" t="s">
        <v>97</v>
      </c>
      <c r="AF49" s="85" t="s">
        <v>49</v>
      </c>
      <c r="AG49" s="90" t="s">
        <v>1032</v>
      </c>
      <c r="AH49" s="85" t="s">
        <v>49</v>
      </c>
      <c r="AI49" s="96" t="s">
        <v>1251</v>
      </c>
      <c r="AJ49" s="85" t="s">
        <v>49</v>
      </c>
      <c r="AK49" s="83" t="s">
        <v>1048</v>
      </c>
      <c r="AL49" s="85" t="s">
        <v>48</v>
      </c>
      <c r="AM49" s="90"/>
      <c r="AN49" s="85" t="s">
        <v>49</v>
      </c>
      <c r="AO49" s="90" t="s">
        <v>1108</v>
      </c>
      <c r="AP49" s="84" t="s">
        <v>49</v>
      </c>
      <c r="AQ49" s="83" t="s">
        <v>654</v>
      </c>
      <c r="AR49" s="85" t="s">
        <v>48</v>
      </c>
      <c r="AS49" s="90"/>
      <c r="AT49" s="84" t="s">
        <v>49</v>
      </c>
      <c r="AU49" s="83" t="s">
        <v>1284</v>
      </c>
    </row>
    <row r="50" spans="1:47" ht="88.5" customHeight="1" x14ac:dyDescent="0.3">
      <c r="A50" s="83" t="s">
        <v>1344</v>
      </c>
      <c r="B50" s="83" t="s">
        <v>232</v>
      </c>
      <c r="C50" s="8" t="s">
        <v>233</v>
      </c>
      <c r="D50" s="84" t="s">
        <v>49</v>
      </c>
      <c r="E50" s="83" t="s">
        <v>852</v>
      </c>
      <c r="F50" s="84" t="s">
        <v>49</v>
      </c>
      <c r="G50" s="83" t="s">
        <v>1189</v>
      </c>
      <c r="H50" s="85" t="s">
        <v>48</v>
      </c>
      <c r="I50" s="93"/>
      <c r="J50" s="85" t="s">
        <v>48</v>
      </c>
      <c r="K50" s="93"/>
      <c r="L50" s="85" t="s">
        <v>48</v>
      </c>
      <c r="M50" s="90"/>
      <c r="N50" s="86" t="s">
        <v>48</v>
      </c>
      <c r="O50" s="94"/>
      <c r="P50" s="84" t="s">
        <v>49</v>
      </c>
      <c r="Q50" s="83" t="s">
        <v>779</v>
      </c>
      <c r="R50" s="85" t="s">
        <v>48</v>
      </c>
      <c r="S50" s="90"/>
      <c r="T50" s="85" t="s">
        <v>48</v>
      </c>
      <c r="U50" s="90"/>
      <c r="V50" s="86" t="s">
        <v>49</v>
      </c>
      <c r="W50" s="83" t="s">
        <v>1217</v>
      </c>
      <c r="X50" s="85" t="s">
        <v>48</v>
      </c>
      <c r="Y50" s="90"/>
      <c r="Z50" s="85" t="s">
        <v>48</v>
      </c>
      <c r="AA50" s="90" t="s">
        <v>1222</v>
      </c>
      <c r="AB50" s="85" t="s">
        <v>48</v>
      </c>
      <c r="AC50" s="90"/>
      <c r="AD50" s="88" t="s">
        <v>48</v>
      </c>
      <c r="AE50" s="93"/>
      <c r="AF50" s="85" t="s">
        <v>49</v>
      </c>
      <c r="AG50" s="90" t="s">
        <v>1033</v>
      </c>
      <c r="AH50" s="85" t="s">
        <v>49</v>
      </c>
      <c r="AI50" s="96" t="s">
        <v>1251</v>
      </c>
      <c r="AJ50" s="85" t="s">
        <v>48</v>
      </c>
      <c r="AK50" s="109"/>
      <c r="AL50" s="85" t="s">
        <v>48</v>
      </c>
      <c r="AM50" s="90"/>
      <c r="AN50" s="85" t="s">
        <v>48</v>
      </c>
      <c r="AO50" s="90"/>
      <c r="AP50" s="84" t="s">
        <v>48</v>
      </c>
      <c r="AQ50" s="115"/>
      <c r="AR50" s="85" t="s">
        <v>48</v>
      </c>
      <c r="AS50" s="90"/>
      <c r="AT50" s="84" t="s">
        <v>49</v>
      </c>
      <c r="AU50" s="83" t="s">
        <v>682</v>
      </c>
    </row>
    <row r="51" spans="1:47" ht="57.6" x14ac:dyDescent="0.3">
      <c r="A51" s="83" t="s">
        <v>1345</v>
      </c>
      <c r="B51" s="83" t="s">
        <v>234</v>
      </c>
      <c r="C51" s="8" t="s">
        <v>235</v>
      </c>
      <c r="D51" s="84" t="s">
        <v>48</v>
      </c>
      <c r="E51" s="90"/>
      <c r="F51" s="84" t="s">
        <v>49</v>
      </c>
      <c r="G51" s="83" t="s">
        <v>884</v>
      </c>
      <c r="H51" s="85" t="s">
        <v>48</v>
      </c>
      <c r="I51" s="93"/>
      <c r="J51" s="85" t="s">
        <v>48</v>
      </c>
      <c r="K51" s="93"/>
      <c r="L51" s="85" t="s">
        <v>48</v>
      </c>
      <c r="M51" s="90"/>
      <c r="N51" s="86" t="s">
        <v>48</v>
      </c>
      <c r="O51" s="94"/>
      <c r="P51" s="84" t="s">
        <v>49</v>
      </c>
      <c r="Q51" s="83" t="s">
        <v>779</v>
      </c>
      <c r="R51" s="85" t="s">
        <v>48</v>
      </c>
      <c r="S51" s="90"/>
      <c r="T51" s="85" t="s">
        <v>48</v>
      </c>
      <c r="U51" s="90"/>
      <c r="V51" s="86" t="s">
        <v>48</v>
      </c>
      <c r="W51" s="87"/>
      <c r="X51" s="85" t="s">
        <v>48</v>
      </c>
      <c r="Y51" s="90"/>
      <c r="Z51" s="85" t="s">
        <v>48</v>
      </c>
      <c r="AA51" s="90" t="s">
        <v>1222</v>
      </c>
      <c r="AB51" s="85" t="s">
        <v>48</v>
      </c>
      <c r="AC51" s="90"/>
      <c r="AD51" s="88" t="s">
        <v>48</v>
      </c>
      <c r="AE51" s="93"/>
      <c r="AF51" s="85" t="s">
        <v>48</v>
      </c>
      <c r="AG51" s="90"/>
      <c r="AH51" s="85" t="s">
        <v>48</v>
      </c>
      <c r="AI51" s="96"/>
      <c r="AJ51" s="85" t="s">
        <v>48</v>
      </c>
      <c r="AK51" s="109"/>
      <c r="AL51" s="85" t="s">
        <v>48</v>
      </c>
      <c r="AM51" s="90"/>
      <c r="AN51" s="85" t="s">
        <v>48</v>
      </c>
      <c r="AO51" s="90"/>
      <c r="AP51" s="84" t="s">
        <v>48</v>
      </c>
      <c r="AQ51" s="115"/>
      <c r="AR51" s="85" t="s">
        <v>49</v>
      </c>
      <c r="AS51" s="83" t="s">
        <v>1126</v>
      </c>
      <c r="AT51" s="84" t="s">
        <v>49</v>
      </c>
      <c r="AU51" s="83" t="s">
        <v>683</v>
      </c>
    </row>
    <row r="52" spans="1:47" ht="57.6" x14ac:dyDescent="0.3">
      <c r="A52" s="83" t="s">
        <v>1346</v>
      </c>
      <c r="B52" s="83" t="s">
        <v>236</v>
      </c>
      <c r="C52" s="8" t="s">
        <v>237</v>
      </c>
      <c r="D52" s="84" t="s">
        <v>49</v>
      </c>
      <c r="E52" s="83" t="s">
        <v>853</v>
      </c>
      <c r="F52" s="84" t="s">
        <v>49</v>
      </c>
      <c r="G52" s="83" t="s">
        <v>885</v>
      </c>
      <c r="H52" s="85" t="s">
        <v>48</v>
      </c>
      <c r="I52" s="97"/>
      <c r="J52" s="85" t="s">
        <v>48</v>
      </c>
      <c r="K52" s="97"/>
      <c r="L52" s="85" t="s">
        <v>48</v>
      </c>
      <c r="M52" s="90"/>
      <c r="N52" s="86" t="s">
        <v>48</v>
      </c>
      <c r="O52" s="87"/>
      <c r="P52" s="84" t="s">
        <v>48</v>
      </c>
      <c r="Q52" s="90"/>
      <c r="R52" s="85" t="s">
        <v>48</v>
      </c>
      <c r="S52" s="90"/>
      <c r="T52" s="85" t="s">
        <v>48</v>
      </c>
      <c r="U52" s="105"/>
      <c r="V52" s="86" t="s">
        <v>48</v>
      </c>
      <c r="W52" s="87"/>
      <c r="X52" s="85" t="s">
        <v>48</v>
      </c>
      <c r="Y52" s="105"/>
      <c r="Z52" s="85" t="s">
        <v>48</v>
      </c>
      <c r="AA52" s="90" t="s">
        <v>1222</v>
      </c>
      <c r="AB52" s="85" t="s">
        <v>48</v>
      </c>
      <c r="AC52" s="105"/>
      <c r="AD52" s="88" t="s">
        <v>49</v>
      </c>
      <c r="AE52" s="83" t="s">
        <v>1242</v>
      </c>
      <c r="AF52" s="116" t="s">
        <v>48</v>
      </c>
      <c r="AG52" s="105"/>
      <c r="AH52" s="85" t="s">
        <v>49</v>
      </c>
      <c r="AI52" s="96" t="s">
        <v>1251</v>
      </c>
      <c r="AJ52" s="85" t="s">
        <v>48</v>
      </c>
      <c r="AK52" s="89"/>
      <c r="AL52" s="85" t="s">
        <v>48</v>
      </c>
      <c r="AM52" s="90"/>
      <c r="AN52" s="85" t="s">
        <v>49</v>
      </c>
      <c r="AO52" s="90" t="s">
        <v>1096</v>
      </c>
      <c r="AP52" s="84" t="s">
        <v>48</v>
      </c>
      <c r="AQ52" s="115"/>
      <c r="AR52" s="85" t="s">
        <v>48</v>
      </c>
      <c r="AS52" s="105"/>
      <c r="AT52" s="84" t="s">
        <v>48</v>
      </c>
      <c r="AU52" s="98"/>
    </row>
    <row r="53" spans="1:47" ht="117" customHeight="1" x14ac:dyDescent="0.3">
      <c r="A53" s="83" t="s">
        <v>1347</v>
      </c>
      <c r="B53" s="83" t="s">
        <v>238</v>
      </c>
      <c r="C53" s="9" t="s">
        <v>239</v>
      </c>
      <c r="D53" s="84" t="s">
        <v>49</v>
      </c>
      <c r="E53" s="83" t="s">
        <v>187</v>
      </c>
      <c r="F53" s="84" t="s">
        <v>49</v>
      </c>
      <c r="G53" s="83" t="s">
        <v>876</v>
      </c>
      <c r="H53" s="85" t="s">
        <v>48</v>
      </c>
      <c r="I53" s="109"/>
      <c r="J53" s="85" t="s">
        <v>48</v>
      </c>
      <c r="K53" s="109"/>
      <c r="L53" s="85" t="s">
        <v>48</v>
      </c>
      <c r="M53" s="90"/>
      <c r="N53" s="86" t="s">
        <v>49</v>
      </c>
      <c r="O53" s="83" t="s">
        <v>753</v>
      </c>
      <c r="P53" s="84" t="s">
        <v>48</v>
      </c>
      <c r="Q53" s="90"/>
      <c r="R53" s="85" t="s">
        <v>49</v>
      </c>
      <c r="S53" s="83" t="s">
        <v>1210</v>
      </c>
      <c r="T53" s="85" t="s">
        <v>48</v>
      </c>
      <c r="U53" s="90"/>
      <c r="V53" s="86" t="s">
        <v>49</v>
      </c>
      <c r="W53" s="87" t="s">
        <v>189</v>
      </c>
      <c r="X53" s="85" t="s">
        <v>48</v>
      </c>
      <c r="Y53" s="90"/>
      <c r="Z53" s="85" t="s">
        <v>48</v>
      </c>
      <c r="AA53" s="90"/>
      <c r="AB53" s="85" t="s">
        <v>48</v>
      </c>
      <c r="AC53" s="90"/>
      <c r="AD53" s="88" t="s">
        <v>49</v>
      </c>
      <c r="AE53" s="83" t="s">
        <v>190</v>
      </c>
      <c r="AF53" s="85" t="s">
        <v>48</v>
      </c>
      <c r="AG53" s="95"/>
      <c r="AH53" s="113" t="s">
        <v>49</v>
      </c>
      <c r="AI53" s="83" t="s">
        <v>231</v>
      </c>
      <c r="AJ53" s="85" t="s">
        <v>49</v>
      </c>
      <c r="AK53" s="89" t="s">
        <v>1049</v>
      </c>
      <c r="AL53" s="85" t="s">
        <v>49</v>
      </c>
      <c r="AM53" s="95" t="s">
        <v>1070</v>
      </c>
      <c r="AN53" s="85" t="s">
        <v>49</v>
      </c>
      <c r="AO53" s="95" t="s">
        <v>1109</v>
      </c>
      <c r="AP53" s="84" t="s">
        <v>48</v>
      </c>
      <c r="AQ53" s="115"/>
      <c r="AR53" s="85" t="s">
        <v>49</v>
      </c>
      <c r="AS53" s="111" t="s">
        <v>1127</v>
      </c>
      <c r="AT53" s="84" t="s">
        <v>49</v>
      </c>
      <c r="AU53" s="98" t="s">
        <v>684</v>
      </c>
    </row>
    <row r="54" spans="1:47" ht="46.5" customHeight="1" x14ac:dyDescent="0.3">
      <c r="A54" s="83" t="s">
        <v>1348</v>
      </c>
      <c r="B54" s="83" t="s">
        <v>240</v>
      </c>
      <c r="C54" s="9" t="s">
        <v>241</v>
      </c>
      <c r="D54" s="84" t="s">
        <v>49</v>
      </c>
      <c r="E54" s="83" t="s">
        <v>854</v>
      </c>
      <c r="F54" s="84" t="s">
        <v>49</v>
      </c>
      <c r="G54" s="83" t="s">
        <v>242</v>
      </c>
      <c r="H54" s="85" t="s">
        <v>48</v>
      </c>
      <c r="I54" s="109"/>
      <c r="J54" s="85" t="s">
        <v>48</v>
      </c>
      <c r="K54" s="93"/>
      <c r="L54" s="85" t="s">
        <v>49</v>
      </c>
      <c r="M54" s="83" t="s">
        <v>952</v>
      </c>
      <c r="N54" s="86" t="s">
        <v>48</v>
      </c>
      <c r="O54" s="94"/>
      <c r="P54" s="84" t="s">
        <v>49</v>
      </c>
      <c r="Q54" s="83" t="s">
        <v>780</v>
      </c>
      <c r="R54" s="85" t="s">
        <v>49</v>
      </c>
      <c r="S54" s="83" t="s">
        <v>939</v>
      </c>
      <c r="T54" s="85" t="s">
        <v>48</v>
      </c>
      <c r="U54" s="90"/>
      <c r="V54" s="86" t="s">
        <v>49</v>
      </c>
      <c r="W54" s="83" t="s">
        <v>1218</v>
      </c>
      <c r="X54" s="85" t="s">
        <v>49</v>
      </c>
      <c r="Y54" s="83" t="s">
        <v>990</v>
      </c>
      <c r="Z54" s="85" t="s">
        <v>49</v>
      </c>
      <c r="AA54" s="83" t="s">
        <v>819</v>
      </c>
      <c r="AB54" s="85" t="s">
        <v>48</v>
      </c>
      <c r="AC54" s="90"/>
      <c r="AD54" s="88" t="s">
        <v>49</v>
      </c>
      <c r="AE54" s="83" t="s">
        <v>130</v>
      </c>
      <c r="AF54" s="85" t="s">
        <v>48</v>
      </c>
      <c r="AG54" s="90"/>
      <c r="AH54" s="85" t="s">
        <v>49</v>
      </c>
      <c r="AI54" s="83" t="s">
        <v>131</v>
      </c>
      <c r="AJ54" s="85" t="s">
        <v>49</v>
      </c>
      <c r="AK54" s="89" t="s">
        <v>1050</v>
      </c>
      <c r="AL54" s="85" t="s">
        <v>49</v>
      </c>
      <c r="AM54" s="95" t="s">
        <v>1075</v>
      </c>
      <c r="AN54" s="85" t="s">
        <v>49</v>
      </c>
      <c r="AO54" s="95" t="s">
        <v>1092</v>
      </c>
      <c r="AP54" s="84" t="s">
        <v>49</v>
      </c>
      <c r="AQ54" s="83" t="s">
        <v>655</v>
      </c>
      <c r="AR54" s="85" t="s">
        <v>49</v>
      </c>
      <c r="AS54" s="111" t="s">
        <v>1127</v>
      </c>
      <c r="AT54" s="84" t="s">
        <v>49</v>
      </c>
      <c r="AU54" s="83" t="s">
        <v>669</v>
      </c>
    </row>
    <row r="55" spans="1:47" ht="131.25" customHeight="1" x14ac:dyDescent="0.3">
      <c r="A55" s="83" t="s">
        <v>1349</v>
      </c>
      <c r="B55" s="83" t="s">
        <v>243</v>
      </c>
      <c r="C55" s="10" t="s">
        <v>244</v>
      </c>
      <c r="D55" s="84" t="s">
        <v>49</v>
      </c>
      <c r="E55" s="83" t="s">
        <v>245</v>
      </c>
      <c r="F55" s="84" t="s">
        <v>48</v>
      </c>
      <c r="G55" s="95"/>
      <c r="H55" s="85" t="s">
        <v>49</v>
      </c>
      <c r="I55" s="83" t="s">
        <v>929</v>
      </c>
      <c r="J55" s="85" t="s">
        <v>49</v>
      </c>
      <c r="K55" s="83" t="s">
        <v>909</v>
      </c>
      <c r="L55" s="85" t="s">
        <v>48</v>
      </c>
      <c r="M55" s="90"/>
      <c r="N55" s="86" t="s">
        <v>48</v>
      </c>
      <c r="O55" s="94"/>
      <c r="P55" s="84" t="s">
        <v>48</v>
      </c>
      <c r="Q55" s="90"/>
      <c r="R55" s="85" t="s">
        <v>48</v>
      </c>
      <c r="S55" s="83" t="s">
        <v>942</v>
      </c>
      <c r="T55" s="85" t="s">
        <v>49</v>
      </c>
      <c r="U55" s="95" t="s">
        <v>981</v>
      </c>
      <c r="V55" s="86" t="s">
        <v>49</v>
      </c>
      <c r="W55" s="83" t="s">
        <v>802</v>
      </c>
      <c r="X55" s="85" t="s">
        <v>49</v>
      </c>
      <c r="Y55" s="95" t="s">
        <v>998</v>
      </c>
      <c r="Z55" s="85" t="s">
        <v>49</v>
      </c>
      <c r="AA55" s="90" t="s">
        <v>820</v>
      </c>
      <c r="AB55" s="85" t="s">
        <v>49</v>
      </c>
      <c r="AC55" s="95" t="s">
        <v>1016</v>
      </c>
      <c r="AD55" s="88" t="s">
        <v>49</v>
      </c>
      <c r="AE55" s="83" t="s">
        <v>246</v>
      </c>
      <c r="AF55" s="85" t="s">
        <v>49</v>
      </c>
      <c r="AG55" s="95" t="s">
        <v>247</v>
      </c>
      <c r="AH55" s="85" t="s">
        <v>48</v>
      </c>
      <c r="AI55" s="96"/>
      <c r="AJ55" s="85" t="s">
        <v>108</v>
      </c>
      <c r="AK55" s="83" t="s">
        <v>248</v>
      </c>
      <c r="AL55" s="85" t="s">
        <v>49</v>
      </c>
      <c r="AM55" s="95" t="s">
        <v>1076</v>
      </c>
      <c r="AN55" s="85" t="s">
        <v>49</v>
      </c>
      <c r="AO55" s="95" t="s">
        <v>1110</v>
      </c>
      <c r="AP55" s="84" t="s">
        <v>48</v>
      </c>
      <c r="AQ55" s="91"/>
      <c r="AR55" s="85" t="s">
        <v>48</v>
      </c>
      <c r="AS55" s="105"/>
      <c r="AT55" s="84" t="s">
        <v>49</v>
      </c>
      <c r="AU55" s="83" t="s">
        <v>685</v>
      </c>
    </row>
    <row r="56" spans="1:47" ht="57.6" x14ac:dyDescent="0.3">
      <c r="A56" s="83" t="s">
        <v>1350</v>
      </c>
      <c r="B56" s="83" t="s">
        <v>249</v>
      </c>
      <c r="C56" s="10" t="s">
        <v>250</v>
      </c>
      <c r="D56" s="84" t="s">
        <v>49</v>
      </c>
      <c r="E56" s="83" t="s">
        <v>251</v>
      </c>
      <c r="F56" s="84" t="s">
        <v>49</v>
      </c>
      <c r="G56" s="83" t="s">
        <v>252</v>
      </c>
      <c r="H56" s="85" t="s">
        <v>48</v>
      </c>
      <c r="I56" s="83" t="s">
        <v>930</v>
      </c>
      <c r="J56" s="85" t="s">
        <v>49</v>
      </c>
      <c r="K56" s="83" t="s">
        <v>910</v>
      </c>
      <c r="L56" s="85" t="s">
        <v>49</v>
      </c>
      <c r="M56" s="90" t="s">
        <v>963</v>
      </c>
      <c r="N56" s="86" t="s">
        <v>49</v>
      </c>
      <c r="O56" s="87"/>
      <c r="P56" s="84" t="s">
        <v>48</v>
      </c>
      <c r="Q56" s="90"/>
      <c r="R56" s="85" t="s">
        <v>49</v>
      </c>
      <c r="S56" s="83" t="s">
        <v>80</v>
      </c>
      <c r="T56" s="85" t="s">
        <v>49</v>
      </c>
      <c r="U56" s="95" t="s">
        <v>981</v>
      </c>
      <c r="V56" s="86" t="s">
        <v>49</v>
      </c>
      <c r="W56" s="83" t="s">
        <v>802</v>
      </c>
      <c r="X56" s="85" t="s">
        <v>49</v>
      </c>
      <c r="Y56" s="90" t="s">
        <v>998</v>
      </c>
      <c r="Z56" s="85" t="s">
        <v>49</v>
      </c>
      <c r="AA56" s="83" t="s">
        <v>820</v>
      </c>
      <c r="AB56" s="85" t="s">
        <v>49</v>
      </c>
      <c r="AC56" s="90" t="s">
        <v>1016</v>
      </c>
      <c r="AD56" s="88" t="s">
        <v>49</v>
      </c>
      <c r="AE56" s="83" t="s">
        <v>1243</v>
      </c>
      <c r="AF56" s="85" t="s">
        <v>49</v>
      </c>
      <c r="AG56" s="95" t="s">
        <v>253</v>
      </c>
      <c r="AH56" s="85" t="s">
        <v>48</v>
      </c>
      <c r="AI56" s="96"/>
      <c r="AJ56" s="85" t="s">
        <v>49</v>
      </c>
      <c r="AK56" s="109" t="s">
        <v>1052</v>
      </c>
      <c r="AL56" s="85" t="s">
        <v>49</v>
      </c>
      <c r="AM56" s="95" t="s">
        <v>1076</v>
      </c>
      <c r="AN56" s="85" t="s">
        <v>49</v>
      </c>
      <c r="AO56" s="95" t="s">
        <v>1111</v>
      </c>
      <c r="AP56" s="84" t="s">
        <v>49</v>
      </c>
      <c r="AQ56" s="83" t="s">
        <v>656</v>
      </c>
      <c r="AR56" s="85" t="s">
        <v>48</v>
      </c>
      <c r="AS56" s="105"/>
      <c r="AT56" s="84" t="s">
        <v>49</v>
      </c>
      <c r="AU56" s="83" t="s">
        <v>686</v>
      </c>
    </row>
    <row r="57" spans="1:47" ht="57.6" x14ac:dyDescent="0.3">
      <c r="A57" s="83" t="s">
        <v>1351</v>
      </c>
      <c r="B57" s="83" t="s">
        <v>254</v>
      </c>
      <c r="C57" s="10" t="s">
        <v>255</v>
      </c>
      <c r="D57" s="84" t="s">
        <v>49</v>
      </c>
      <c r="E57" s="83" t="s">
        <v>256</v>
      </c>
      <c r="F57" s="84" t="s">
        <v>49</v>
      </c>
      <c r="G57" s="90" t="s">
        <v>1285</v>
      </c>
      <c r="H57" s="85" t="s">
        <v>49</v>
      </c>
      <c r="I57" s="83" t="s">
        <v>931</v>
      </c>
      <c r="J57" s="85" t="s">
        <v>49</v>
      </c>
      <c r="K57" s="93" t="s">
        <v>911</v>
      </c>
      <c r="L57" s="85" t="s">
        <v>49</v>
      </c>
      <c r="M57" s="90" t="s">
        <v>963</v>
      </c>
      <c r="N57" s="86" t="s">
        <v>49</v>
      </c>
      <c r="O57" s="94"/>
      <c r="P57" s="84" t="s">
        <v>48</v>
      </c>
      <c r="Q57" s="90"/>
      <c r="R57" s="85" t="s">
        <v>49</v>
      </c>
      <c r="S57" s="83" t="s">
        <v>942</v>
      </c>
      <c r="T57" s="85" t="s">
        <v>48</v>
      </c>
      <c r="U57" s="95"/>
      <c r="V57" s="86" t="s">
        <v>49</v>
      </c>
      <c r="W57" s="83" t="s">
        <v>802</v>
      </c>
      <c r="X57" s="85" t="s">
        <v>48</v>
      </c>
      <c r="Y57" s="95"/>
      <c r="Z57" s="85" t="s">
        <v>49</v>
      </c>
      <c r="AA57" s="90" t="s">
        <v>820</v>
      </c>
      <c r="AB57" s="85" t="s">
        <v>48</v>
      </c>
      <c r="AC57" s="95"/>
      <c r="AD57" s="88" t="s">
        <v>49</v>
      </c>
      <c r="AE57" s="93" t="s">
        <v>1245</v>
      </c>
      <c r="AF57" s="85" t="s">
        <v>48</v>
      </c>
      <c r="AG57" s="90"/>
      <c r="AH57" s="85" t="s">
        <v>48</v>
      </c>
      <c r="AI57" s="96"/>
      <c r="AJ57" s="85" t="s">
        <v>48</v>
      </c>
      <c r="AK57" s="109"/>
      <c r="AL57" s="85" t="s">
        <v>49</v>
      </c>
      <c r="AM57" s="95" t="s">
        <v>1076</v>
      </c>
      <c r="AN57" s="85" t="s">
        <v>49</v>
      </c>
      <c r="AO57" s="95" t="s">
        <v>1112</v>
      </c>
      <c r="AP57" s="84" t="s">
        <v>49</v>
      </c>
      <c r="AQ57" s="91"/>
      <c r="AR57" s="85" t="s">
        <v>48</v>
      </c>
      <c r="AS57" s="105"/>
      <c r="AT57" s="84" t="s">
        <v>49</v>
      </c>
      <c r="AU57" s="83" t="s">
        <v>687</v>
      </c>
    </row>
    <row r="58" spans="1:47" ht="79.5" customHeight="1" x14ac:dyDescent="0.3">
      <c r="A58" s="83" t="s">
        <v>1352</v>
      </c>
      <c r="B58" s="83" t="s">
        <v>257</v>
      </c>
      <c r="C58" s="10" t="s">
        <v>258</v>
      </c>
      <c r="D58" s="84" t="s">
        <v>49</v>
      </c>
      <c r="E58" s="83" t="s">
        <v>256</v>
      </c>
      <c r="F58" s="84" t="s">
        <v>48</v>
      </c>
      <c r="G58" s="90"/>
      <c r="H58" s="85" t="s">
        <v>49</v>
      </c>
      <c r="I58" s="83" t="s">
        <v>932</v>
      </c>
      <c r="J58" s="85" t="s">
        <v>48</v>
      </c>
      <c r="K58" s="93"/>
      <c r="L58" s="85" t="s">
        <v>48</v>
      </c>
      <c r="M58" s="90"/>
      <c r="N58" s="86" t="s">
        <v>48</v>
      </c>
      <c r="O58" s="87"/>
      <c r="P58" s="84" t="s">
        <v>48</v>
      </c>
      <c r="Q58" s="90"/>
      <c r="R58" s="85" t="s">
        <v>49</v>
      </c>
      <c r="S58" s="83" t="s">
        <v>942</v>
      </c>
      <c r="T58" s="85" t="s">
        <v>48</v>
      </c>
      <c r="U58" s="90"/>
      <c r="V58" s="86" t="s">
        <v>48</v>
      </c>
      <c r="W58" s="87"/>
      <c r="X58" s="85" t="s">
        <v>48</v>
      </c>
      <c r="Y58" s="90"/>
      <c r="Z58" s="85" t="s">
        <v>48</v>
      </c>
      <c r="AA58" s="90"/>
      <c r="AB58" s="85" t="s">
        <v>48</v>
      </c>
      <c r="AC58" s="90"/>
      <c r="AD58" s="88" t="s">
        <v>49</v>
      </c>
      <c r="AE58" s="110" t="s">
        <v>1247</v>
      </c>
      <c r="AF58" s="85" t="s">
        <v>48</v>
      </c>
      <c r="AG58" s="90"/>
      <c r="AH58" s="85" t="s">
        <v>48</v>
      </c>
      <c r="AI58" s="96"/>
      <c r="AJ58" s="85" t="s">
        <v>48</v>
      </c>
      <c r="AK58" s="93"/>
      <c r="AL58" s="85" t="s">
        <v>48</v>
      </c>
      <c r="AM58" s="90"/>
      <c r="AN58" s="85" t="s">
        <v>49</v>
      </c>
      <c r="AO58" s="90" t="s">
        <v>1111</v>
      </c>
      <c r="AP58" s="84" t="s">
        <v>49</v>
      </c>
      <c r="AQ58" s="83" t="s">
        <v>658</v>
      </c>
      <c r="AR58" s="85" t="s">
        <v>48</v>
      </c>
      <c r="AS58" s="105"/>
      <c r="AT58" s="84" t="s">
        <v>48</v>
      </c>
      <c r="AU58" s="98"/>
    </row>
    <row r="59" spans="1:47" ht="89.25" customHeight="1" x14ac:dyDescent="0.3">
      <c r="A59" s="83" t="s">
        <v>1353</v>
      </c>
      <c r="B59" s="83" t="s">
        <v>259</v>
      </c>
      <c r="C59" s="10" t="s">
        <v>260</v>
      </c>
      <c r="D59" s="84" t="s">
        <v>48</v>
      </c>
      <c r="E59" s="90"/>
      <c r="F59" s="84" t="s">
        <v>48</v>
      </c>
      <c r="G59" s="90"/>
      <c r="H59" s="85" t="s">
        <v>48</v>
      </c>
      <c r="I59" s="97"/>
      <c r="J59" s="85" t="s">
        <v>48</v>
      </c>
      <c r="K59" s="89"/>
      <c r="L59" s="85" t="s">
        <v>48</v>
      </c>
      <c r="M59" s="90"/>
      <c r="N59" s="86" t="s">
        <v>48</v>
      </c>
      <c r="O59" s="87"/>
      <c r="P59" s="84" t="s">
        <v>48</v>
      </c>
      <c r="Q59" s="90"/>
      <c r="R59" s="85" t="s">
        <v>48</v>
      </c>
      <c r="S59" s="90"/>
      <c r="T59" s="85" t="s">
        <v>48</v>
      </c>
      <c r="U59" s="105"/>
      <c r="V59" s="86" t="s">
        <v>48</v>
      </c>
      <c r="W59" s="87"/>
      <c r="X59" s="85" t="s">
        <v>48</v>
      </c>
      <c r="Y59" s="105"/>
      <c r="Z59" s="85" t="s">
        <v>48</v>
      </c>
      <c r="AA59" s="90"/>
      <c r="AB59" s="85" t="s">
        <v>48</v>
      </c>
      <c r="AC59" s="105"/>
      <c r="AD59" s="88" t="s">
        <v>49</v>
      </c>
      <c r="AE59" s="110" t="s">
        <v>1248</v>
      </c>
      <c r="AF59" s="85" t="s">
        <v>48</v>
      </c>
      <c r="AG59" s="105"/>
      <c r="AH59" s="85" t="s">
        <v>48</v>
      </c>
      <c r="AI59" s="96"/>
      <c r="AJ59" s="85" t="s">
        <v>48</v>
      </c>
      <c r="AK59" s="97"/>
      <c r="AL59" s="85" t="s">
        <v>48</v>
      </c>
      <c r="AM59" s="90"/>
      <c r="AN59" s="85" t="s">
        <v>48</v>
      </c>
      <c r="AO59" s="90"/>
      <c r="AP59" s="84" t="s">
        <v>48</v>
      </c>
      <c r="AQ59" s="98"/>
      <c r="AR59" s="85" t="s">
        <v>48</v>
      </c>
      <c r="AS59" s="105"/>
      <c r="AT59" s="84" t="s">
        <v>48</v>
      </c>
      <c r="AU59" s="98"/>
    </row>
    <row r="60" spans="1:47" ht="63" customHeight="1" x14ac:dyDescent="0.3">
      <c r="A60" s="83" t="s">
        <v>1354</v>
      </c>
      <c r="B60" s="83" t="s">
        <v>261</v>
      </c>
      <c r="C60" s="7" t="s">
        <v>262</v>
      </c>
      <c r="D60" s="84" t="s">
        <v>49</v>
      </c>
      <c r="E60" s="83" t="s">
        <v>855</v>
      </c>
      <c r="F60" s="84" t="s">
        <v>48</v>
      </c>
      <c r="G60" s="90"/>
      <c r="H60" s="85" t="s">
        <v>48</v>
      </c>
      <c r="I60" s="93"/>
      <c r="J60" s="85" t="s">
        <v>48</v>
      </c>
      <c r="K60" s="93"/>
      <c r="L60" s="85" t="s">
        <v>49</v>
      </c>
      <c r="M60" s="90" t="s">
        <v>964</v>
      </c>
      <c r="N60" s="86" t="s">
        <v>48</v>
      </c>
      <c r="O60" s="109"/>
      <c r="P60" s="84" t="s">
        <v>49</v>
      </c>
      <c r="Q60" s="83" t="s">
        <v>781</v>
      </c>
      <c r="R60" s="85" t="s">
        <v>49</v>
      </c>
      <c r="S60" s="83" t="s">
        <v>80</v>
      </c>
      <c r="T60" s="85" t="s">
        <v>49</v>
      </c>
      <c r="U60" s="83" t="s">
        <v>982</v>
      </c>
      <c r="V60" s="86" t="s">
        <v>48</v>
      </c>
      <c r="W60" s="87"/>
      <c r="X60" s="85" t="s">
        <v>48</v>
      </c>
      <c r="Y60" s="90"/>
      <c r="Z60" s="85" t="s">
        <v>49</v>
      </c>
      <c r="AA60" s="90" t="s">
        <v>821</v>
      </c>
      <c r="AB60" s="85" t="s">
        <v>48</v>
      </c>
      <c r="AC60" s="95"/>
      <c r="AD60" s="88" t="s">
        <v>49</v>
      </c>
      <c r="AE60" s="109"/>
      <c r="AF60" s="85" t="s">
        <v>49</v>
      </c>
      <c r="AG60" s="95" t="s">
        <v>263</v>
      </c>
      <c r="AH60" s="85" t="s">
        <v>48</v>
      </c>
      <c r="AI60" s="96"/>
      <c r="AJ60" s="85" t="s">
        <v>49</v>
      </c>
      <c r="AK60" s="83" t="s">
        <v>1257</v>
      </c>
      <c r="AL60" s="85" t="s">
        <v>49</v>
      </c>
      <c r="AM60" s="92" t="s">
        <v>1077</v>
      </c>
      <c r="AN60" s="85" t="s">
        <v>49</v>
      </c>
      <c r="AO60" s="90" t="s">
        <v>1113</v>
      </c>
      <c r="AP60" s="84" t="s">
        <v>48</v>
      </c>
      <c r="AQ60" s="98"/>
      <c r="AR60" s="85" t="s">
        <v>48</v>
      </c>
      <c r="AS60" s="90"/>
      <c r="AT60" s="84" t="s">
        <v>49</v>
      </c>
      <c r="AU60" s="83" t="s">
        <v>85</v>
      </c>
    </row>
    <row r="61" spans="1:47" ht="93" customHeight="1" x14ac:dyDescent="0.3">
      <c r="A61" s="83" t="s">
        <v>1355</v>
      </c>
      <c r="B61" s="83" t="s">
        <v>264</v>
      </c>
      <c r="C61" s="7" t="s">
        <v>265</v>
      </c>
      <c r="D61" s="84" t="s">
        <v>49</v>
      </c>
      <c r="E61" s="83" t="s">
        <v>856</v>
      </c>
      <c r="F61" s="84" t="s">
        <v>49</v>
      </c>
      <c r="G61" s="83" t="s">
        <v>886</v>
      </c>
      <c r="H61" s="85" t="s">
        <v>49</v>
      </c>
      <c r="I61" s="83" t="s">
        <v>1196</v>
      </c>
      <c r="J61" s="85" t="s">
        <v>48</v>
      </c>
      <c r="K61" s="93"/>
      <c r="L61" s="85" t="s">
        <v>49</v>
      </c>
      <c r="M61" s="90" t="s">
        <v>965</v>
      </c>
      <c r="N61" s="86" t="s">
        <v>49</v>
      </c>
      <c r="O61" s="83" t="s">
        <v>754</v>
      </c>
      <c r="P61" s="84" t="s">
        <v>49</v>
      </c>
      <c r="Q61" s="83" t="s">
        <v>782</v>
      </c>
      <c r="R61" s="85" t="s">
        <v>48</v>
      </c>
      <c r="S61" s="95"/>
      <c r="T61" s="85" t="s">
        <v>48</v>
      </c>
      <c r="U61" s="95"/>
      <c r="V61" s="86" t="s">
        <v>49</v>
      </c>
      <c r="W61" s="83" t="s">
        <v>266</v>
      </c>
      <c r="X61" s="85" t="s">
        <v>49</v>
      </c>
      <c r="Y61" s="83" t="s">
        <v>999</v>
      </c>
      <c r="Z61" s="85" t="s">
        <v>108</v>
      </c>
      <c r="AA61" s="117" t="s">
        <v>1223</v>
      </c>
      <c r="AB61" s="85" t="s">
        <v>48</v>
      </c>
      <c r="AC61" s="90"/>
      <c r="AD61" s="88" t="s">
        <v>49</v>
      </c>
      <c r="AE61" s="110" t="s">
        <v>1249</v>
      </c>
      <c r="AF61" s="80" t="s">
        <v>108</v>
      </c>
      <c r="AG61" s="80" t="s">
        <v>108</v>
      </c>
      <c r="AH61" s="80" t="s">
        <v>108</v>
      </c>
      <c r="AI61" s="117" t="s">
        <v>1223</v>
      </c>
      <c r="AJ61" s="85" t="s">
        <v>48</v>
      </c>
      <c r="AK61" s="97"/>
      <c r="AL61" s="85" t="s">
        <v>48</v>
      </c>
      <c r="AM61" s="90"/>
      <c r="AN61" s="85" t="s">
        <v>49</v>
      </c>
      <c r="AO61" s="90"/>
      <c r="AP61" s="84" t="s">
        <v>48</v>
      </c>
      <c r="AQ61" s="98"/>
      <c r="AR61" s="85" t="s">
        <v>48</v>
      </c>
      <c r="AS61" s="90"/>
      <c r="AT61" s="84" t="s">
        <v>48</v>
      </c>
      <c r="AU61" s="98"/>
    </row>
    <row r="62" spans="1:47" ht="43.2" x14ac:dyDescent="0.3">
      <c r="A62" s="83" t="s">
        <v>1356</v>
      </c>
      <c r="B62" s="83" t="s">
        <v>267</v>
      </c>
      <c r="C62" s="7" t="s">
        <v>268</v>
      </c>
      <c r="D62" s="84" t="s">
        <v>49</v>
      </c>
      <c r="E62" s="83" t="s">
        <v>857</v>
      </c>
      <c r="F62" s="84" t="s">
        <v>49</v>
      </c>
      <c r="G62" s="83" t="s">
        <v>887</v>
      </c>
      <c r="H62" s="85" t="s">
        <v>49</v>
      </c>
      <c r="I62" s="83" t="s">
        <v>912</v>
      </c>
      <c r="J62" s="85" t="s">
        <v>48</v>
      </c>
      <c r="K62" s="93"/>
      <c r="L62" s="85" t="s">
        <v>48</v>
      </c>
      <c r="M62" s="90"/>
      <c r="N62" s="86" t="s">
        <v>49</v>
      </c>
      <c r="O62" s="83" t="s">
        <v>1200</v>
      </c>
      <c r="P62" s="84" t="s">
        <v>49</v>
      </c>
      <c r="Q62" s="83" t="s">
        <v>783</v>
      </c>
      <c r="R62" s="85" t="s">
        <v>49</v>
      </c>
      <c r="S62" s="83" t="s">
        <v>1212</v>
      </c>
      <c r="T62" s="85" t="s">
        <v>48</v>
      </c>
      <c r="U62" s="95"/>
      <c r="V62" s="86" t="s">
        <v>48</v>
      </c>
      <c r="W62" s="87"/>
      <c r="X62" s="85" t="s">
        <v>48</v>
      </c>
      <c r="Y62" s="90"/>
      <c r="Z62" s="85" t="s">
        <v>48</v>
      </c>
      <c r="AA62" s="90"/>
      <c r="AB62" s="85" t="s">
        <v>49</v>
      </c>
      <c r="AC62" s="90" t="s">
        <v>1017</v>
      </c>
      <c r="AD62" s="88" t="s">
        <v>49</v>
      </c>
      <c r="AE62" s="83" t="s">
        <v>269</v>
      </c>
      <c r="AF62" s="85" t="s">
        <v>48</v>
      </c>
      <c r="AG62" s="95"/>
      <c r="AH62" s="85" t="s">
        <v>48</v>
      </c>
      <c r="AI62" s="96"/>
      <c r="AJ62" s="85" t="s">
        <v>108</v>
      </c>
      <c r="AK62" s="83" t="s">
        <v>1257</v>
      </c>
      <c r="AL62" s="85" t="s">
        <v>48</v>
      </c>
      <c r="AM62" s="90"/>
      <c r="AN62" s="85" t="s">
        <v>49</v>
      </c>
      <c r="AO62" s="90" t="s">
        <v>1114</v>
      </c>
      <c r="AP62" s="84" t="s">
        <v>49</v>
      </c>
      <c r="AQ62" s="83" t="s">
        <v>659</v>
      </c>
      <c r="AR62" s="85" t="s">
        <v>48</v>
      </c>
      <c r="AS62" s="90"/>
      <c r="AT62" s="84" t="s">
        <v>49</v>
      </c>
      <c r="AU62" s="83" t="s">
        <v>688</v>
      </c>
    </row>
    <row r="63" spans="1:47" s="14" customFormat="1" ht="115.2" x14ac:dyDescent="0.3">
      <c r="A63" s="83" t="s">
        <v>1357</v>
      </c>
      <c r="B63" s="83" t="s">
        <v>271</v>
      </c>
      <c r="C63" s="7" t="s">
        <v>272</v>
      </c>
      <c r="D63" s="84" t="s">
        <v>49</v>
      </c>
      <c r="E63" s="83" t="s">
        <v>858</v>
      </c>
      <c r="F63" s="84" t="s">
        <v>49</v>
      </c>
      <c r="G63" s="83" t="s">
        <v>888</v>
      </c>
      <c r="H63" s="85" t="s">
        <v>49</v>
      </c>
      <c r="I63" s="83" t="s">
        <v>912</v>
      </c>
      <c r="J63" s="85" t="s">
        <v>48</v>
      </c>
      <c r="K63" s="93"/>
      <c r="L63" s="85" t="s">
        <v>48</v>
      </c>
      <c r="M63" s="90"/>
      <c r="N63" s="86" t="s">
        <v>49</v>
      </c>
      <c r="O63" s="83" t="s">
        <v>756</v>
      </c>
      <c r="P63" s="84" t="s">
        <v>49</v>
      </c>
      <c r="Q63" s="83" t="s">
        <v>784</v>
      </c>
      <c r="R63" s="85" t="s">
        <v>49</v>
      </c>
      <c r="S63" s="83" t="s">
        <v>1213</v>
      </c>
      <c r="T63" s="85" t="s">
        <v>48</v>
      </c>
      <c r="U63" s="90"/>
      <c r="V63" s="86" t="s">
        <v>49</v>
      </c>
      <c r="W63" s="83" t="s">
        <v>803</v>
      </c>
      <c r="X63" s="85" t="s">
        <v>48</v>
      </c>
      <c r="Y63" s="90"/>
      <c r="Z63" s="85" t="s">
        <v>48</v>
      </c>
      <c r="AA63" s="90"/>
      <c r="AB63" s="85" t="s">
        <v>49</v>
      </c>
      <c r="AC63" s="95" t="s">
        <v>1018</v>
      </c>
      <c r="AD63" s="88" t="s">
        <v>49</v>
      </c>
      <c r="AE63" s="93" t="s">
        <v>727</v>
      </c>
      <c r="AF63" s="85" t="s">
        <v>49</v>
      </c>
      <c r="AG63" s="95" t="s">
        <v>270</v>
      </c>
      <c r="AH63" s="85" t="s">
        <v>49</v>
      </c>
      <c r="AI63" s="96" t="s">
        <v>1251</v>
      </c>
      <c r="AJ63" s="85" t="s">
        <v>48</v>
      </c>
      <c r="AK63" s="97"/>
      <c r="AL63" s="85" t="s">
        <v>49</v>
      </c>
      <c r="AM63" s="90" t="s">
        <v>1078</v>
      </c>
      <c r="AN63" s="85" t="s">
        <v>49</v>
      </c>
      <c r="AO63" s="90"/>
      <c r="AP63" s="84" t="s">
        <v>48</v>
      </c>
      <c r="AQ63" s="91"/>
      <c r="AR63" s="85" t="s">
        <v>48</v>
      </c>
      <c r="AS63" s="90"/>
      <c r="AT63" s="84" t="s">
        <v>48</v>
      </c>
      <c r="AU63" s="98"/>
    </row>
    <row r="64" spans="1:47" ht="93" customHeight="1" x14ac:dyDescent="0.3">
      <c r="A64" s="83" t="s">
        <v>1358</v>
      </c>
      <c r="B64" s="83" t="s">
        <v>273</v>
      </c>
      <c r="C64" s="7" t="s">
        <v>274</v>
      </c>
      <c r="D64" s="84" t="s">
        <v>49</v>
      </c>
      <c r="E64" s="83" t="s">
        <v>859</v>
      </c>
      <c r="F64" s="84" t="s">
        <v>49</v>
      </c>
      <c r="G64" s="83" t="s">
        <v>889</v>
      </c>
      <c r="H64" s="85" t="s">
        <v>48</v>
      </c>
      <c r="I64" s="93"/>
      <c r="J64" s="85" t="s">
        <v>48</v>
      </c>
      <c r="K64" s="93"/>
      <c r="L64" s="85" t="s">
        <v>48</v>
      </c>
      <c r="M64" s="90"/>
      <c r="N64" s="86" t="s">
        <v>49</v>
      </c>
      <c r="O64" s="83" t="s">
        <v>1199</v>
      </c>
      <c r="P64" s="84" t="s">
        <v>49</v>
      </c>
      <c r="Q64" s="83" t="s">
        <v>784</v>
      </c>
      <c r="R64" s="85" t="s">
        <v>49</v>
      </c>
      <c r="S64" s="83" t="s">
        <v>1213</v>
      </c>
      <c r="T64" s="85" t="s">
        <v>48</v>
      </c>
      <c r="U64" s="90"/>
      <c r="V64" s="86" t="s">
        <v>48</v>
      </c>
      <c r="W64" s="87"/>
      <c r="X64" s="85" t="s">
        <v>48</v>
      </c>
      <c r="Y64" s="90"/>
      <c r="Z64" s="85" t="s">
        <v>48</v>
      </c>
      <c r="AA64" s="90"/>
      <c r="AB64" s="85" t="s">
        <v>48</v>
      </c>
      <c r="AC64" s="90"/>
      <c r="AD64" s="88" t="s">
        <v>49</v>
      </c>
      <c r="AE64" s="93" t="s">
        <v>727</v>
      </c>
      <c r="AF64" s="85" t="s">
        <v>49</v>
      </c>
      <c r="AG64" s="95" t="s">
        <v>270</v>
      </c>
      <c r="AH64" s="85" t="s">
        <v>49</v>
      </c>
      <c r="AI64" s="96" t="s">
        <v>1251</v>
      </c>
      <c r="AJ64" s="85" t="s">
        <v>48</v>
      </c>
      <c r="AK64" s="97"/>
      <c r="AL64" s="85" t="s">
        <v>48</v>
      </c>
      <c r="AM64" s="90"/>
      <c r="AN64" s="85" t="s">
        <v>49</v>
      </c>
      <c r="AO64" s="90" t="s">
        <v>1115</v>
      </c>
      <c r="AP64" s="84" t="s">
        <v>49</v>
      </c>
      <c r="AQ64" s="83" t="s">
        <v>660</v>
      </c>
      <c r="AR64" s="85" t="s">
        <v>48</v>
      </c>
      <c r="AS64" s="90"/>
      <c r="AT64" s="84" t="s">
        <v>48</v>
      </c>
      <c r="AU64" s="98"/>
    </row>
    <row r="65" spans="1:47" ht="117" customHeight="1" x14ac:dyDescent="0.3">
      <c r="A65" s="83" t="s">
        <v>1359</v>
      </c>
      <c r="B65" s="83" t="s">
        <v>275</v>
      </c>
      <c r="C65" s="7" t="s">
        <v>276</v>
      </c>
      <c r="D65" s="84" t="s">
        <v>49</v>
      </c>
      <c r="E65" s="83" t="s">
        <v>860</v>
      </c>
      <c r="F65" s="84" t="s">
        <v>49</v>
      </c>
      <c r="G65" s="83" t="s">
        <v>890</v>
      </c>
      <c r="H65" s="85" t="s">
        <v>49</v>
      </c>
      <c r="I65" s="93" t="s">
        <v>934</v>
      </c>
      <c r="J65" s="85" t="s">
        <v>48</v>
      </c>
      <c r="K65" s="93"/>
      <c r="L65" s="85" t="s">
        <v>48</v>
      </c>
      <c r="M65" s="90"/>
      <c r="N65" s="86" t="s">
        <v>49</v>
      </c>
      <c r="O65" s="83" t="s">
        <v>756</v>
      </c>
      <c r="P65" s="84" t="s">
        <v>49</v>
      </c>
      <c r="Q65" s="83" t="s">
        <v>784</v>
      </c>
      <c r="R65" s="85" t="s">
        <v>49</v>
      </c>
      <c r="S65" s="83" t="s">
        <v>1214</v>
      </c>
      <c r="T65" s="85" t="s">
        <v>48</v>
      </c>
      <c r="U65" s="90"/>
      <c r="V65" s="86" t="s">
        <v>49</v>
      </c>
      <c r="W65" s="83" t="s">
        <v>803</v>
      </c>
      <c r="X65" s="85" t="s">
        <v>49</v>
      </c>
      <c r="Y65" s="83" t="s">
        <v>1000</v>
      </c>
      <c r="Z65" s="85" t="s">
        <v>49</v>
      </c>
      <c r="AA65" s="90" t="s">
        <v>823</v>
      </c>
      <c r="AB65" s="85" t="s">
        <v>48</v>
      </c>
      <c r="AC65" s="90"/>
      <c r="AD65" s="88" t="s">
        <v>49</v>
      </c>
      <c r="AE65" s="93" t="s">
        <v>50</v>
      </c>
      <c r="AF65" s="85" t="s">
        <v>49</v>
      </c>
      <c r="AG65" s="90" t="s">
        <v>270</v>
      </c>
      <c r="AH65" s="85" t="s">
        <v>49</v>
      </c>
      <c r="AI65" s="96" t="s">
        <v>1251</v>
      </c>
      <c r="AJ65" s="85" t="s">
        <v>48</v>
      </c>
      <c r="AK65" s="97"/>
      <c r="AL65" s="85" t="s">
        <v>49</v>
      </c>
      <c r="AM65" s="90" t="s">
        <v>1078</v>
      </c>
      <c r="AN65" s="85" t="s">
        <v>49</v>
      </c>
      <c r="AO65" s="90" t="s">
        <v>1116</v>
      </c>
      <c r="AP65" s="84" t="s">
        <v>48</v>
      </c>
      <c r="AQ65" s="98"/>
      <c r="AR65" s="85" t="s">
        <v>49</v>
      </c>
      <c r="AS65" s="83" t="s">
        <v>1118</v>
      </c>
      <c r="AT65" s="84" t="s">
        <v>49</v>
      </c>
      <c r="AU65" s="83" t="s">
        <v>52</v>
      </c>
    </row>
    <row r="66" spans="1:47" ht="100.8" x14ac:dyDescent="0.3">
      <c r="A66" s="83" t="s">
        <v>1360</v>
      </c>
      <c r="B66" s="83" t="s">
        <v>277</v>
      </c>
      <c r="C66" s="11" t="s">
        <v>278</v>
      </c>
      <c r="D66" s="84" t="s">
        <v>48</v>
      </c>
      <c r="E66" s="95"/>
      <c r="F66" s="84" t="s">
        <v>49</v>
      </c>
      <c r="G66" s="110" t="s">
        <v>1188</v>
      </c>
      <c r="H66" s="85" t="s">
        <v>48</v>
      </c>
      <c r="I66" s="89"/>
      <c r="J66" s="85" t="s">
        <v>49</v>
      </c>
      <c r="K66" s="83" t="s">
        <v>279</v>
      </c>
      <c r="L66" s="85" t="s">
        <v>48</v>
      </c>
      <c r="M66" s="90"/>
      <c r="N66" s="86" t="s">
        <v>49</v>
      </c>
      <c r="O66" s="83" t="s">
        <v>1198</v>
      </c>
      <c r="P66" s="84" t="s">
        <v>49</v>
      </c>
      <c r="Q66" s="83" t="s">
        <v>779</v>
      </c>
      <c r="R66" s="85" t="s">
        <v>48</v>
      </c>
      <c r="S66" s="90"/>
      <c r="T66" s="85" t="s">
        <v>48</v>
      </c>
      <c r="U66" s="105"/>
      <c r="V66" s="86" t="s">
        <v>48</v>
      </c>
      <c r="W66" s="94"/>
      <c r="X66" s="85" t="s">
        <v>48</v>
      </c>
      <c r="Y66" s="105"/>
      <c r="Z66" s="85" t="s">
        <v>49</v>
      </c>
      <c r="AA66" s="90" t="s">
        <v>824</v>
      </c>
      <c r="AB66" s="85" t="s">
        <v>49</v>
      </c>
      <c r="AC66" s="83" t="s">
        <v>280</v>
      </c>
      <c r="AD66" s="88" t="s">
        <v>49</v>
      </c>
      <c r="AE66" s="93"/>
      <c r="AF66" s="85" t="s">
        <v>49</v>
      </c>
      <c r="AG66" s="83" t="s">
        <v>281</v>
      </c>
      <c r="AH66" s="85" t="s">
        <v>48</v>
      </c>
      <c r="AI66" s="96"/>
      <c r="AJ66" s="85" t="s">
        <v>48</v>
      </c>
      <c r="AK66" s="97"/>
      <c r="AL66" s="85" t="s">
        <v>48</v>
      </c>
      <c r="AM66" s="90"/>
      <c r="AN66" s="85" t="s">
        <v>48</v>
      </c>
      <c r="AO66" s="95"/>
      <c r="AP66" s="84" t="s">
        <v>48</v>
      </c>
      <c r="AQ66" s="98"/>
      <c r="AR66" s="85" t="s">
        <v>48</v>
      </c>
      <c r="AS66" s="105"/>
      <c r="AT66" s="84" t="s">
        <v>49</v>
      </c>
      <c r="AU66" s="83" t="s">
        <v>689</v>
      </c>
    </row>
    <row r="67" spans="1:47" ht="28.8" x14ac:dyDescent="0.3">
      <c r="A67" s="83" t="s">
        <v>1361</v>
      </c>
      <c r="B67" s="83" t="s">
        <v>282</v>
      </c>
      <c r="C67" s="11" t="s">
        <v>283</v>
      </c>
      <c r="D67" s="84" t="s">
        <v>49</v>
      </c>
      <c r="E67" s="83" t="s">
        <v>861</v>
      </c>
      <c r="F67" s="84" t="s">
        <v>49</v>
      </c>
      <c r="G67" s="83" t="s">
        <v>892</v>
      </c>
      <c r="H67" s="85" t="s">
        <v>49</v>
      </c>
      <c r="I67" s="83" t="s">
        <v>1132</v>
      </c>
      <c r="J67" s="85" t="s">
        <v>49</v>
      </c>
      <c r="K67" s="83" t="s">
        <v>284</v>
      </c>
      <c r="L67" s="85" t="s">
        <v>49</v>
      </c>
      <c r="M67" s="90" t="s">
        <v>285</v>
      </c>
      <c r="N67" s="86" t="s">
        <v>49</v>
      </c>
      <c r="O67" s="83" t="s">
        <v>759</v>
      </c>
      <c r="P67" s="84" t="s">
        <v>49</v>
      </c>
      <c r="Q67" s="83" t="s">
        <v>785</v>
      </c>
      <c r="R67" s="85" t="s">
        <v>49</v>
      </c>
      <c r="S67" s="95" t="s">
        <v>943</v>
      </c>
      <c r="T67" s="85" t="s">
        <v>49</v>
      </c>
      <c r="U67" s="83" t="s">
        <v>1143</v>
      </c>
      <c r="V67" s="86" t="s">
        <v>49</v>
      </c>
      <c r="W67" s="83" t="s">
        <v>286</v>
      </c>
      <c r="X67" s="85" t="s">
        <v>49</v>
      </c>
      <c r="Y67" s="83" t="s">
        <v>287</v>
      </c>
      <c r="Z67" s="85" t="s">
        <v>49</v>
      </c>
      <c r="AA67" s="83" t="s">
        <v>288</v>
      </c>
      <c r="AB67" s="85" t="s">
        <v>49</v>
      </c>
      <c r="AC67" s="83" t="s">
        <v>289</v>
      </c>
      <c r="AD67" s="88" t="s">
        <v>49</v>
      </c>
      <c r="AE67" s="83" t="s">
        <v>290</v>
      </c>
      <c r="AF67" s="85" t="s">
        <v>49</v>
      </c>
      <c r="AG67" s="83" t="s">
        <v>291</v>
      </c>
      <c r="AH67" s="85" t="s">
        <v>49</v>
      </c>
      <c r="AI67" s="83" t="s">
        <v>292</v>
      </c>
      <c r="AJ67" s="85" t="s">
        <v>49</v>
      </c>
      <c r="AK67" s="83" t="s">
        <v>1158</v>
      </c>
      <c r="AL67" s="85" t="s">
        <v>49</v>
      </c>
      <c r="AM67" s="95" t="s">
        <v>1079</v>
      </c>
      <c r="AN67" s="85" t="s">
        <v>49</v>
      </c>
      <c r="AO67" s="95" t="s">
        <v>1117</v>
      </c>
      <c r="AP67" s="84" t="s">
        <v>48</v>
      </c>
      <c r="AQ67" s="98"/>
      <c r="AR67" s="85" t="s">
        <v>49</v>
      </c>
      <c r="AS67" s="83" t="s">
        <v>293</v>
      </c>
      <c r="AT67" s="84" t="s">
        <v>48</v>
      </c>
      <c r="AU67" s="91"/>
    </row>
    <row r="68" spans="1:47" ht="31.5" customHeight="1" x14ac:dyDescent="0.3">
      <c r="A68" s="83" t="s">
        <v>1362</v>
      </c>
      <c r="B68" s="83" t="s">
        <v>294</v>
      </c>
      <c r="C68" s="11" t="s">
        <v>295</v>
      </c>
      <c r="D68" s="84" t="s">
        <v>49</v>
      </c>
      <c r="E68" s="83" t="s">
        <v>861</v>
      </c>
      <c r="F68" s="84" t="s">
        <v>49</v>
      </c>
      <c r="G68" s="83" t="s">
        <v>892</v>
      </c>
      <c r="H68" s="85" t="s">
        <v>49</v>
      </c>
      <c r="I68" s="83" t="s">
        <v>1133</v>
      </c>
      <c r="J68" s="85" t="s">
        <v>49</v>
      </c>
      <c r="K68" s="83" t="s">
        <v>1137</v>
      </c>
      <c r="L68" s="85" t="s">
        <v>49</v>
      </c>
      <c r="M68" s="90" t="s">
        <v>285</v>
      </c>
      <c r="N68" s="86" t="s">
        <v>49</v>
      </c>
      <c r="O68" s="83" t="s">
        <v>759</v>
      </c>
      <c r="P68" s="84" t="s">
        <v>49</v>
      </c>
      <c r="Q68" s="90"/>
      <c r="R68" s="85" t="s">
        <v>49</v>
      </c>
      <c r="S68" s="95" t="s">
        <v>943</v>
      </c>
      <c r="T68" s="85" t="s">
        <v>49</v>
      </c>
      <c r="U68" s="83" t="s">
        <v>1144</v>
      </c>
      <c r="V68" s="86" t="s">
        <v>49</v>
      </c>
      <c r="W68" s="83" t="s">
        <v>286</v>
      </c>
      <c r="X68" s="85" t="s">
        <v>48</v>
      </c>
      <c r="Y68" s="111"/>
      <c r="Z68" s="85" t="s">
        <v>49</v>
      </c>
      <c r="AA68" s="83" t="s">
        <v>288</v>
      </c>
      <c r="AB68" s="85" t="s">
        <v>48</v>
      </c>
      <c r="AC68" s="83" t="s">
        <v>1153</v>
      </c>
      <c r="AD68" s="88" t="s">
        <v>49</v>
      </c>
      <c r="AE68" s="83" t="s">
        <v>290</v>
      </c>
      <c r="AF68" s="85" t="s">
        <v>49</v>
      </c>
      <c r="AG68" s="83" t="s">
        <v>1155</v>
      </c>
      <c r="AH68" s="85" t="s">
        <v>49</v>
      </c>
      <c r="AI68" s="83" t="s">
        <v>292</v>
      </c>
      <c r="AJ68" s="85" t="s">
        <v>49</v>
      </c>
      <c r="AK68" s="83" t="s">
        <v>1159</v>
      </c>
      <c r="AL68" s="85" t="s">
        <v>49</v>
      </c>
      <c r="AM68" s="95" t="s">
        <v>1079</v>
      </c>
      <c r="AN68" s="85" t="s">
        <v>49</v>
      </c>
      <c r="AO68" s="95" t="s">
        <v>1117</v>
      </c>
      <c r="AP68" s="84" t="s">
        <v>48</v>
      </c>
      <c r="AQ68" s="98"/>
      <c r="AR68" s="85" t="s">
        <v>48</v>
      </c>
      <c r="AS68" s="83" t="s">
        <v>1161</v>
      </c>
      <c r="AT68" s="84" t="s">
        <v>48</v>
      </c>
      <c r="AU68" s="91"/>
    </row>
    <row r="69" spans="1:47" x14ac:dyDescent="0.3">
      <c r="A69" s="83"/>
      <c r="B69" s="83"/>
      <c r="C69" s="83"/>
      <c r="D69" s="80"/>
      <c r="E69" s="81"/>
      <c r="F69" s="80"/>
      <c r="G69" s="81"/>
      <c r="H69" s="80"/>
      <c r="I69" s="81"/>
      <c r="J69" s="80"/>
      <c r="K69" s="81"/>
      <c r="L69" s="80"/>
      <c r="M69" s="81"/>
      <c r="N69" s="80"/>
      <c r="O69" s="81"/>
      <c r="P69" s="80"/>
      <c r="Q69" s="81"/>
      <c r="R69" s="80"/>
      <c r="S69" s="81"/>
      <c r="T69" s="80"/>
      <c r="U69" s="81"/>
      <c r="V69" s="80"/>
      <c r="W69" s="81"/>
      <c r="X69" s="80"/>
      <c r="Y69" s="81"/>
      <c r="Z69" s="80"/>
      <c r="AA69" s="81"/>
      <c r="AB69" s="80"/>
      <c r="AC69" s="81"/>
      <c r="AD69" s="80"/>
      <c r="AE69" s="81"/>
      <c r="AF69" s="80"/>
      <c r="AG69" s="81"/>
      <c r="AH69" s="80"/>
      <c r="AI69" s="81"/>
      <c r="AJ69" s="80"/>
      <c r="AK69" s="81"/>
      <c r="AL69" s="80"/>
      <c r="AM69" s="81"/>
      <c r="AN69" s="80"/>
      <c r="AO69" s="81"/>
      <c r="AP69" s="80"/>
      <c r="AQ69" s="81"/>
      <c r="AR69" s="80"/>
      <c r="AS69" s="81"/>
      <c r="AT69" s="80"/>
      <c r="AU69" s="81"/>
    </row>
    <row r="70" spans="1:47" x14ac:dyDescent="0.3">
      <c r="A70" s="83"/>
      <c r="B70" s="83"/>
      <c r="C70" s="83"/>
      <c r="D70" s="80"/>
      <c r="E70" s="81"/>
      <c r="F70" s="80"/>
      <c r="G70" s="81"/>
      <c r="H70" s="80"/>
      <c r="I70" s="81"/>
      <c r="J70" s="80"/>
      <c r="K70" s="81"/>
      <c r="L70" s="80"/>
      <c r="M70" s="81"/>
      <c r="N70" s="80"/>
      <c r="O70" s="81"/>
      <c r="P70" s="80"/>
      <c r="Q70" s="81"/>
      <c r="R70" s="80"/>
      <c r="S70" s="81"/>
      <c r="T70" s="80"/>
      <c r="U70" s="81"/>
      <c r="V70" s="80"/>
      <c r="W70" s="81"/>
      <c r="X70" s="80"/>
      <c r="Y70" s="81"/>
      <c r="Z70" s="80"/>
      <c r="AA70" s="81"/>
      <c r="AB70" s="80"/>
      <c r="AC70" s="81"/>
      <c r="AD70" s="80"/>
      <c r="AE70" s="81"/>
      <c r="AF70" s="80"/>
      <c r="AG70" s="81"/>
      <c r="AH70" s="80"/>
      <c r="AI70" s="81"/>
      <c r="AJ70" s="80"/>
      <c r="AK70" s="81"/>
      <c r="AL70" s="80"/>
      <c r="AM70" s="81"/>
      <c r="AN70" s="80"/>
      <c r="AO70" s="81"/>
      <c r="AP70" s="80"/>
      <c r="AQ70" s="81"/>
      <c r="AR70" s="80"/>
      <c r="AS70" s="81"/>
      <c r="AT70" s="80"/>
      <c r="AU70" s="81"/>
    </row>
    <row r="71" spans="1:47" x14ac:dyDescent="0.3">
      <c r="A71" s="83"/>
      <c r="B71" s="83"/>
      <c r="C71" s="11" t="s">
        <v>49</v>
      </c>
      <c r="D71" s="80">
        <f>COUNTIF(D$2:D$68,$C$71)</f>
        <v>58</v>
      </c>
      <c r="E71" s="81"/>
      <c r="F71" s="80">
        <f>COUNTIF(F$2:F$68,$C$71)</f>
        <v>54</v>
      </c>
      <c r="G71" s="81"/>
      <c r="H71" s="80">
        <f>COUNTIF(H$2:H$68,$C$71)</f>
        <v>37</v>
      </c>
      <c r="I71" s="81"/>
      <c r="J71" s="80">
        <f>COUNTIF(J$2:J$68,$C$71)</f>
        <v>31</v>
      </c>
      <c r="K71" s="81"/>
      <c r="L71" s="80">
        <f>COUNTIF(L$2:L$68,$C$71)</f>
        <v>41</v>
      </c>
      <c r="M71" s="81"/>
      <c r="N71" s="80">
        <f>COUNTIF(N$2:N$68,$C$71)</f>
        <v>51</v>
      </c>
      <c r="O71" s="81"/>
      <c r="P71" s="80">
        <f>COUNTIF(P$2:P$68,$C$71)</f>
        <v>47</v>
      </c>
      <c r="Q71" s="81"/>
      <c r="R71" s="80">
        <f>COUNTIF(R$2:R$68,$C$71)</f>
        <v>53</v>
      </c>
      <c r="S71" s="81"/>
      <c r="T71" s="80">
        <f>COUNTIF(T$2:T$68,$C$71)</f>
        <v>37</v>
      </c>
      <c r="U71" s="81"/>
      <c r="V71" s="80">
        <f>COUNTIF(V$2:V$68,$C$71)</f>
        <v>39</v>
      </c>
      <c r="W71" s="81"/>
      <c r="X71" s="80">
        <f>COUNTIF(X$2:X$68,$C$71)</f>
        <v>32</v>
      </c>
      <c r="Y71" s="81"/>
      <c r="Z71" s="80">
        <f>COUNTIF(Z$2:Z$68,$C$71)</f>
        <v>52</v>
      </c>
      <c r="AA71" s="81"/>
      <c r="AB71" s="80">
        <f>COUNTIF(AB$2:AB$68,$C$71)</f>
        <v>34</v>
      </c>
      <c r="AC71" s="81"/>
      <c r="AD71" s="80">
        <f>COUNTIF(AD$2:AD$68,$C$71)</f>
        <v>62</v>
      </c>
      <c r="AE71" s="81"/>
      <c r="AF71" s="80">
        <f>COUNTIF(AF$2:AF$68,$C$71)</f>
        <v>46</v>
      </c>
      <c r="AG71" s="81"/>
      <c r="AH71" s="80">
        <f>COUNTIF(AH$2:AH$68,$C$71)</f>
        <v>45</v>
      </c>
      <c r="AI71" s="81"/>
      <c r="AJ71" s="80">
        <f>COUNTIF(AJ$2:AJ$68,$C$71)</f>
        <v>37</v>
      </c>
      <c r="AK71" s="81"/>
      <c r="AL71" s="80">
        <f>COUNTIF(AL$2:AL$68,$C$71)</f>
        <v>31</v>
      </c>
      <c r="AM71" s="81"/>
      <c r="AN71" s="80">
        <f>COUNTIF(AN$2:AN$68,$C$71)</f>
        <v>60</v>
      </c>
      <c r="AO71" s="81"/>
      <c r="AP71" s="80">
        <f>COUNTIF(AP$2:AP$68,$C$71)</f>
        <v>38</v>
      </c>
      <c r="AQ71" s="81"/>
      <c r="AR71" s="80">
        <f>COUNTIF(AR$2:AR$68,$C$71)</f>
        <v>26</v>
      </c>
      <c r="AS71" s="81"/>
      <c r="AT71" s="80">
        <f>COUNTIF(AT$2:AT$68,$C$71)</f>
        <v>45</v>
      </c>
      <c r="AU71" s="81"/>
    </row>
    <row r="72" spans="1:47" x14ac:dyDescent="0.3">
      <c r="A72" s="83"/>
      <c r="B72" s="83"/>
      <c r="C72" s="11" t="s">
        <v>48</v>
      </c>
      <c r="D72" s="80">
        <f>COUNTIF(D$2:D$68,$C$72)</f>
        <v>8</v>
      </c>
      <c r="E72" s="81"/>
      <c r="F72" s="80">
        <f>COUNTIF(F$2:F$68,$C$72)</f>
        <v>13</v>
      </c>
      <c r="G72" s="81"/>
      <c r="H72" s="80">
        <f>COUNTIF(H$2:H$68,$C$72)</f>
        <v>30</v>
      </c>
      <c r="I72" s="81"/>
      <c r="J72" s="80">
        <f>COUNTIF(J$2:J$68,$C$72)</f>
        <v>36</v>
      </c>
      <c r="K72" s="81"/>
      <c r="L72" s="80">
        <f>COUNTIF(L$2:L$68,$C$72)</f>
        <v>26</v>
      </c>
      <c r="M72" s="81"/>
      <c r="N72" s="80">
        <f>COUNTIF(N$2:N$68,$C$72)</f>
        <v>16</v>
      </c>
      <c r="O72" s="81"/>
      <c r="P72" s="80">
        <f>COUNTIF(P$2:P$68,$C$72)</f>
        <v>20</v>
      </c>
      <c r="Q72" s="81"/>
      <c r="R72" s="80">
        <f>COUNTIF(R$2:R$68,$C$72)</f>
        <v>14</v>
      </c>
      <c r="S72" s="81"/>
      <c r="T72" s="80">
        <f>COUNTIF(T$2:T$68,$C$72)</f>
        <v>30</v>
      </c>
      <c r="U72" s="81"/>
      <c r="V72" s="80">
        <f>COUNTIF(V$2:V$68,$C$72)</f>
        <v>27</v>
      </c>
      <c r="W72" s="81"/>
      <c r="X72" s="80">
        <f>COUNTIF(X$2:X$68,$C$72)</f>
        <v>35</v>
      </c>
      <c r="Y72" s="81"/>
      <c r="Z72" s="80">
        <f>COUNTIF(Z$2:Z$68,$C$72)</f>
        <v>14</v>
      </c>
      <c r="AA72" s="81"/>
      <c r="AB72" s="80">
        <f>COUNTIF(AB$2:AB$68,$C$72)</f>
        <v>33</v>
      </c>
      <c r="AC72" s="81"/>
      <c r="AD72" s="80">
        <f>COUNTIF(AD$2:AD$68,$C$72)</f>
        <v>5</v>
      </c>
      <c r="AE72" s="81"/>
      <c r="AF72" s="80">
        <f>COUNTIF(AF$2:AF$68,$C$72)</f>
        <v>20</v>
      </c>
      <c r="AG72" s="81"/>
      <c r="AH72" s="80">
        <f>COUNTIF(AH$2:AH$68,$C$72)</f>
        <v>21</v>
      </c>
      <c r="AI72" s="81"/>
      <c r="AJ72" s="80">
        <f>COUNTIF(AJ$2:AJ$68,$C$72)</f>
        <v>24</v>
      </c>
      <c r="AK72" s="81"/>
      <c r="AL72" s="80">
        <f>COUNTIF(AL$2:AL$68,$C$72)</f>
        <v>36</v>
      </c>
      <c r="AM72" s="81"/>
      <c r="AN72" s="80">
        <f>COUNTIF(AN$2:AN$68,$C$72)</f>
        <v>7</v>
      </c>
      <c r="AO72" s="81"/>
      <c r="AP72" s="80">
        <f>COUNTIF(AP$2:AP$68,$C$72)</f>
        <v>29</v>
      </c>
      <c r="AQ72" s="81"/>
      <c r="AR72" s="80">
        <f>COUNTIF(AR$2:AR$68,$C$72)</f>
        <v>41</v>
      </c>
      <c r="AS72" s="81"/>
      <c r="AT72" s="80">
        <f>COUNTIF(AT$2:AT$68,$C$72)</f>
        <v>22</v>
      </c>
      <c r="AU72" s="81"/>
    </row>
    <row r="73" spans="1:47" x14ac:dyDescent="0.3">
      <c r="A73" s="83"/>
      <c r="B73" s="83"/>
      <c r="C73" s="11" t="s">
        <v>108</v>
      </c>
      <c r="D73" s="80">
        <f>COUNTIF(D$2:D$68,$C$73)</f>
        <v>1</v>
      </c>
      <c r="E73" s="81"/>
      <c r="F73" s="80">
        <f>COUNTIF(F$2:F$68,$C$73)</f>
        <v>0</v>
      </c>
      <c r="G73" s="81"/>
      <c r="H73" s="80">
        <f>COUNTIF(H$2:H$68,$C$73)</f>
        <v>0</v>
      </c>
      <c r="I73" s="81"/>
      <c r="J73" s="80">
        <f>COUNTIF(J$2:J$68,$C$73)</f>
        <v>0</v>
      </c>
      <c r="K73" s="81"/>
      <c r="L73" s="80">
        <f>COUNTIF(L$2:L$68,$C$73)</f>
        <v>0</v>
      </c>
      <c r="M73" s="81"/>
      <c r="N73" s="80">
        <f>COUNTIF(N$2:N$68,$C$73)</f>
        <v>0</v>
      </c>
      <c r="O73" s="81"/>
      <c r="P73" s="80">
        <f>COUNTIF(P$2:P$68,$C$73)</f>
        <v>0</v>
      </c>
      <c r="Q73" s="81"/>
      <c r="R73" s="80">
        <f>COUNTIF(R$2:R$68,$C$73)</f>
        <v>0</v>
      </c>
      <c r="S73" s="81"/>
      <c r="T73" s="80">
        <f>COUNTIF(T$2:T$68,$C$73)</f>
        <v>0</v>
      </c>
      <c r="U73" s="81"/>
      <c r="V73" s="80">
        <f>COUNTIF(V$2:V$68,$C$73)</f>
        <v>1</v>
      </c>
      <c r="W73" s="81"/>
      <c r="X73" s="80">
        <f>COUNTIF(X$2:X$68,$C$73)</f>
        <v>0</v>
      </c>
      <c r="Y73" s="81"/>
      <c r="Z73" s="80">
        <f>COUNTIF(Z$2:Z$68,$C$73)</f>
        <v>1</v>
      </c>
      <c r="AA73" s="81"/>
      <c r="AB73" s="80">
        <f>COUNTIF(AB$2:AB$68,$C$73)</f>
        <v>0</v>
      </c>
      <c r="AC73" s="81"/>
      <c r="AD73" s="80">
        <f>COUNTIF(AD$2:AD$68,$C$73)</f>
        <v>0</v>
      </c>
      <c r="AE73" s="81"/>
      <c r="AF73" s="80">
        <f>COUNTIF(AF$2:AF$68,$C$73)</f>
        <v>1</v>
      </c>
      <c r="AG73" s="81"/>
      <c r="AH73" s="80">
        <f>COUNTIF(AH$2:AH$68,$C$73)</f>
        <v>1</v>
      </c>
      <c r="AI73" s="81"/>
      <c r="AJ73" s="80">
        <f>COUNTIF(AJ$2:AJ$68,$C$73)</f>
        <v>6</v>
      </c>
      <c r="AK73" s="81"/>
      <c r="AL73" s="80">
        <f>COUNTIF(AL$2:AL$68,$C$73)</f>
        <v>0</v>
      </c>
      <c r="AM73" s="81"/>
      <c r="AN73" s="80">
        <f>COUNTIF(AN$2:AN$68,$C$73)</f>
        <v>0</v>
      </c>
      <c r="AO73" s="81"/>
      <c r="AP73" s="80">
        <f>COUNTIF(AP$2:AP$68,$C$73)</f>
        <v>0</v>
      </c>
      <c r="AQ73" s="81"/>
      <c r="AR73" s="80">
        <f>COUNTIF(AR$2:AR$68,$C$73)</f>
        <v>0</v>
      </c>
      <c r="AS73" s="81"/>
      <c r="AT73" s="80">
        <f>COUNTIF(AT$2:AT$68,$C$73)</f>
        <v>0</v>
      </c>
      <c r="AU73" s="81"/>
    </row>
    <row r="74" spans="1:47" x14ac:dyDescent="0.3">
      <c r="A74" s="83"/>
      <c r="B74" s="83"/>
      <c r="C74" s="83"/>
      <c r="D74" s="80">
        <f>SUM(D71:D73)</f>
        <v>67</v>
      </c>
      <c r="E74" s="81"/>
      <c r="F74" s="80">
        <f>SUM(F71:F73)</f>
        <v>67</v>
      </c>
      <c r="G74" s="81"/>
      <c r="H74" s="80">
        <f>SUM(H71:H73)</f>
        <v>67</v>
      </c>
      <c r="I74" s="81"/>
      <c r="J74" s="80">
        <f>SUM(J71:J73)</f>
        <v>67</v>
      </c>
      <c r="K74" s="81"/>
      <c r="L74" s="80">
        <f>SUM(L71:L73)</f>
        <v>67</v>
      </c>
      <c r="M74" s="81"/>
      <c r="N74" s="80">
        <f>SUM(N71:N73)</f>
        <v>67</v>
      </c>
      <c r="O74" s="81"/>
      <c r="P74" s="80">
        <f>SUM(P71:P73)</f>
        <v>67</v>
      </c>
      <c r="Q74" s="81"/>
      <c r="R74" s="80">
        <f>SUM(R71:R73)</f>
        <v>67</v>
      </c>
      <c r="S74" s="81"/>
      <c r="T74" s="80">
        <f>SUM(T71:T73)</f>
        <v>67</v>
      </c>
      <c r="U74" s="81"/>
      <c r="V74" s="80">
        <f>SUM(V71:V73)</f>
        <v>67</v>
      </c>
      <c r="W74" s="81"/>
      <c r="X74" s="80">
        <f>SUM(X71:X73)</f>
        <v>67</v>
      </c>
      <c r="Y74" s="81"/>
      <c r="Z74" s="80">
        <f>SUM(Z71:Z73)</f>
        <v>67</v>
      </c>
      <c r="AA74" s="81"/>
      <c r="AB74" s="80">
        <f>SUM(AB71:AB73)</f>
        <v>67</v>
      </c>
      <c r="AC74" s="81"/>
      <c r="AD74" s="80">
        <f>SUM(AD71:AD73)</f>
        <v>67</v>
      </c>
      <c r="AE74" s="81"/>
      <c r="AF74" s="80">
        <f>SUM(AF71:AF73)</f>
        <v>67</v>
      </c>
      <c r="AG74" s="81"/>
      <c r="AH74" s="80">
        <f>SUM(AH71:AH73)</f>
        <v>67</v>
      </c>
      <c r="AI74" s="81"/>
      <c r="AJ74" s="80">
        <f>SUM(AJ71:AJ73)</f>
        <v>67</v>
      </c>
      <c r="AK74" s="81"/>
      <c r="AL74" s="80">
        <f>SUM(AL71:AL73)</f>
        <v>67</v>
      </c>
      <c r="AM74" s="81"/>
      <c r="AN74" s="80">
        <f>SUM(AN71:AN73)</f>
        <v>67</v>
      </c>
      <c r="AO74" s="81"/>
      <c r="AP74" s="80">
        <f>SUM(AP71:AP73)</f>
        <v>67</v>
      </c>
      <c r="AQ74" s="81"/>
      <c r="AR74" s="80">
        <f>SUM(AR71:AR73)</f>
        <v>67</v>
      </c>
      <c r="AS74" s="81"/>
      <c r="AT74" s="80">
        <f>SUM(AT71:AT73)</f>
        <v>67</v>
      </c>
      <c r="AU74" s="81"/>
    </row>
    <row r="75" spans="1:47" x14ac:dyDescent="0.3">
      <c r="A75" s="83"/>
      <c r="B75" s="83"/>
      <c r="C75" s="83"/>
      <c r="D75" s="80"/>
      <c r="E75" s="81"/>
      <c r="F75" s="80"/>
      <c r="G75" s="81"/>
      <c r="H75" s="80"/>
      <c r="I75" s="81"/>
      <c r="J75" s="80"/>
      <c r="K75" s="81"/>
      <c r="L75" s="80"/>
      <c r="M75" s="81"/>
      <c r="N75" s="80"/>
      <c r="O75" s="81"/>
      <c r="P75" s="80"/>
      <c r="Q75" s="81"/>
      <c r="R75" s="80"/>
      <c r="S75" s="81"/>
      <c r="T75" s="80"/>
      <c r="U75" s="81"/>
      <c r="V75" s="80"/>
      <c r="W75" s="81"/>
      <c r="X75" s="80"/>
      <c r="Y75" s="81"/>
      <c r="Z75" s="80"/>
      <c r="AA75" s="81"/>
      <c r="AB75" s="80"/>
      <c r="AC75" s="81"/>
      <c r="AD75" s="80"/>
      <c r="AE75" s="81"/>
      <c r="AF75" s="80"/>
      <c r="AG75" s="81"/>
      <c r="AH75" s="80"/>
      <c r="AI75" s="81"/>
      <c r="AJ75" s="80"/>
      <c r="AK75" s="81"/>
      <c r="AL75" s="80"/>
      <c r="AM75" s="81"/>
      <c r="AN75" s="80"/>
      <c r="AO75" s="81"/>
      <c r="AP75" s="80"/>
      <c r="AQ75" s="81"/>
      <c r="AR75" s="80"/>
      <c r="AS75" s="81"/>
      <c r="AT75" s="80"/>
      <c r="AU75" s="81"/>
    </row>
    <row r="76" spans="1:47" x14ac:dyDescent="0.3">
      <c r="A76" s="83"/>
      <c r="B76" s="83"/>
      <c r="C76" s="83"/>
      <c r="D76" s="80"/>
      <c r="E76" s="81"/>
      <c r="F76" s="80"/>
      <c r="G76" s="81"/>
      <c r="H76" s="80"/>
      <c r="I76" s="81"/>
      <c r="J76" s="80"/>
      <c r="K76" s="81"/>
      <c r="L76" s="80"/>
      <c r="M76" s="81"/>
      <c r="N76" s="80"/>
      <c r="O76" s="81"/>
      <c r="P76" s="80"/>
      <c r="Q76" s="81"/>
      <c r="R76" s="80"/>
      <c r="S76" s="81"/>
      <c r="T76" s="80"/>
      <c r="U76" s="81"/>
      <c r="V76" s="80"/>
      <c r="W76" s="81"/>
      <c r="X76" s="80"/>
      <c r="Y76" s="81"/>
      <c r="Z76" s="80"/>
      <c r="AA76" s="81"/>
      <c r="AB76" s="80"/>
      <c r="AC76" s="81"/>
      <c r="AD76" s="80"/>
      <c r="AE76" s="81"/>
      <c r="AF76" s="80"/>
      <c r="AG76" s="81"/>
      <c r="AH76" s="80"/>
      <c r="AI76" s="81"/>
      <c r="AJ76" s="80"/>
      <c r="AK76" s="81"/>
      <c r="AL76" s="80"/>
      <c r="AM76" s="81"/>
      <c r="AN76" s="80"/>
      <c r="AO76" s="81"/>
      <c r="AP76" s="80"/>
      <c r="AQ76" s="81"/>
      <c r="AR76" s="80"/>
      <c r="AS76" s="81"/>
      <c r="AT76" s="80"/>
      <c r="AU76" s="81"/>
    </row>
    <row r="77" spans="1:47" x14ac:dyDescent="0.3">
      <c r="A77" s="83"/>
      <c r="B77" s="83"/>
      <c r="C77" s="83" t="s">
        <v>1290</v>
      </c>
      <c r="D77" s="80">
        <v>3</v>
      </c>
      <c r="E77" s="81">
        <v>4</v>
      </c>
      <c r="F77" s="80">
        <v>5</v>
      </c>
      <c r="G77" s="81">
        <v>6</v>
      </c>
      <c r="H77" s="80">
        <v>7</v>
      </c>
      <c r="I77" s="81">
        <v>8</v>
      </c>
      <c r="J77" s="80">
        <v>9</v>
      </c>
      <c r="K77" s="81">
        <v>10</v>
      </c>
      <c r="L77" s="80">
        <v>11</v>
      </c>
      <c r="M77" s="81">
        <v>12</v>
      </c>
      <c r="N77" s="80">
        <v>13</v>
      </c>
      <c r="O77" s="81">
        <v>14</v>
      </c>
      <c r="P77" s="80">
        <v>15</v>
      </c>
      <c r="Q77" s="81">
        <v>16</v>
      </c>
      <c r="R77" s="80">
        <v>17</v>
      </c>
      <c r="S77" s="81">
        <v>18</v>
      </c>
      <c r="T77" s="80">
        <v>19</v>
      </c>
      <c r="U77" s="81">
        <v>20</v>
      </c>
      <c r="V77" s="80">
        <v>21</v>
      </c>
      <c r="W77" s="81">
        <v>22</v>
      </c>
      <c r="X77" s="80">
        <v>23</v>
      </c>
      <c r="Y77" s="81">
        <v>24</v>
      </c>
      <c r="Z77" s="80">
        <v>25</v>
      </c>
      <c r="AA77" s="81">
        <v>26</v>
      </c>
      <c r="AB77" s="80">
        <v>27</v>
      </c>
      <c r="AC77" s="81">
        <v>28</v>
      </c>
      <c r="AD77" s="80">
        <v>29</v>
      </c>
      <c r="AE77" s="81">
        <v>30</v>
      </c>
      <c r="AF77" s="80">
        <v>31</v>
      </c>
      <c r="AG77" s="81">
        <v>32</v>
      </c>
      <c r="AH77" s="80">
        <v>33</v>
      </c>
      <c r="AI77" s="81">
        <v>34</v>
      </c>
      <c r="AJ77" s="80">
        <v>35</v>
      </c>
      <c r="AK77" s="81">
        <v>36</v>
      </c>
      <c r="AL77" s="80">
        <v>37</v>
      </c>
      <c r="AM77" s="81">
        <v>38</v>
      </c>
      <c r="AN77" s="80">
        <v>39</v>
      </c>
      <c r="AO77" s="81">
        <v>40</v>
      </c>
      <c r="AP77" s="80">
        <v>41</v>
      </c>
      <c r="AQ77" s="81">
        <v>42</v>
      </c>
      <c r="AR77" s="80">
        <v>43</v>
      </c>
      <c r="AS77" s="81">
        <v>44</v>
      </c>
      <c r="AT77" s="80">
        <v>45</v>
      </c>
      <c r="AU77" s="81">
        <v>46</v>
      </c>
    </row>
    <row r="78" spans="1:47" x14ac:dyDescent="0.3">
      <c r="A78" s="83"/>
      <c r="B78" s="83"/>
      <c r="C78" s="83"/>
      <c r="D78" s="80"/>
      <c r="E78" s="81"/>
      <c r="F78" s="80"/>
      <c r="G78" s="81"/>
      <c r="H78" s="80"/>
      <c r="I78" s="81"/>
      <c r="J78" s="80"/>
      <c r="K78" s="81"/>
      <c r="L78" s="80"/>
      <c r="M78" s="81"/>
      <c r="N78" s="80"/>
      <c r="O78" s="81"/>
      <c r="P78" s="80"/>
      <c r="Q78" s="81"/>
      <c r="R78" s="80"/>
      <c r="S78" s="81"/>
      <c r="T78" s="80"/>
      <c r="U78" s="81"/>
      <c r="V78" s="80"/>
      <c r="W78" s="81"/>
      <c r="X78" s="80"/>
      <c r="Y78" s="81"/>
      <c r="Z78" s="80"/>
      <c r="AA78" s="81"/>
      <c r="AB78" s="80"/>
      <c r="AC78" s="81"/>
      <c r="AD78" s="80"/>
      <c r="AE78" s="81"/>
      <c r="AF78" s="80"/>
      <c r="AG78" s="81"/>
      <c r="AH78" s="80"/>
      <c r="AI78" s="81"/>
      <c r="AJ78" s="80"/>
      <c r="AK78" s="81"/>
      <c r="AL78" s="80"/>
      <c r="AM78" s="81"/>
      <c r="AN78" s="80"/>
      <c r="AO78" s="81"/>
      <c r="AP78" s="80"/>
      <c r="AQ78" s="81"/>
      <c r="AR78" s="80"/>
      <c r="AS78" s="81"/>
      <c r="AT78" s="80"/>
      <c r="AU78" s="8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16"/>
  <sheetViews>
    <sheetView zoomScale="90" zoomScaleNormal="90" workbookViewId="0">
      <pane xSplit="3" ySplit="1" topLeftCell="D2" activePane="bottomRight" state="frozen"/>
      <selection pane="topRight" activeCell="C1" sqref="C1"/>
      <selection pane="bottomLeft" activeCell="A2" sqref="A2"/>
      <selection pane="bottomRight" activeCell="D3" sqref="D3"/>
    </sheetView>
  </sheetViews>
  <sheetFormatPr defaultRowHeight="14.4" x14ac:dyDescent="0.3"/>
  <cols>
    <col min="2" max="2" width="5.109375" customWidth="1"/>
    <col min="3" max="3" width="34.109375" customWidth="1"/>
    <col min="4" max="4" width="18.6640625" style="74" customWidth="1"/>
    <col min="5" max="5" width="27.44140625" style="14" customWidth="1"/>
    <col min="6" max="6" width="14.88671875" style="74" customWidth="1"/>
    <col min="7" max="7" width="20.44140625" style="14" customWidth="1"/>
    <col min="8" max="8" width="14.33203125" style="13" customWidth="1"/>
    <col min="9" max="9" width="37.44140625" style="61" customWidth="1"/>
    <col min="10" max="10" width="10.33203125" style="13" customWidth="1"/>
    <col min="11" max="11" width="18.33203125" style="73" customWidth="1"/>
    <col min="12" max="12" width="11" style="13" customWidth="1"/>
    <col min="13" max="13" width="21.6640625" style="14" customWidth="1"/>
    <col min="14" max="14" width="13.109375" style="70" customWidth="1"/>
    <col min="15" max="15" width="17.109375" style="61" customWidth="1"/>
    <col min="16" max="16" width="11.44140625" style="74" customWidth="1"/>
    <col min="17" max="17" width="27.5546875" style="14" customWidth="1"/>
    <col min="18" max="18" width="9" style="13"/>
    <col min="19" max="19" width="16.5546875" style="14" customWidth="1"/>
    <col min="20" max="20" width="13.109375" style="13" customWidth="1"/>
    <col min="21" max="21" width="28.88671875" style="14" customWidth="1"/>
    <col min="22" max="22" width="8.6640625" style="70"/>
    <col min="23" max="23" width="17.44140625" style="61" customWidth="1"/>
    <col min="24" max="24" width="14.33203125" style="13" customWidth="1"/>
    <col min="25" max="25" width="22.33203125" style="14" customWidth="1"/>
    <col min="26" max="26" width="8.6640625" style="67"/>
    <col min="27" max="27" width="15.5546875" style="68" customWidth="1"/>
    <col min="28" max="28" width="19.5546875" style="13" customWidth="1"/>
    <col min="29" max="29" width="19.33203125" style="14" customWidth="1"/>
    <col min="30" max="30" width="18.109375" style="71" bestFit="1" customWidth="1"/>
    <col min="31" max="31" width="17.5546875" style="72" customWidth="1"/>
    <col min="32" max="32" width="9" style="13"/>
    <col min="33" max="33" width="42.109375" style="14" customWidth="1"/>
    <col min="34" max="34" width="25.88671875" style="13" customWidth="1"/>
    <col min="35" max="35" width="14.5546875" style="14" customWidth="1"/>
    <col min="36" max="36" width="9" style="13"/>
    <col min="37" max="37" width="15.44140625" style="61" customWidth="1"/>
    <col min="38" max="38" width="11.88671875" style="13" customWidth="1"/>
    <col min="39" max="39" width="20.109375" style="14" customWidth="1"/>
    <col min="40" max="40" width="10.6640625" style="13" customWidth="1"/>
    <col min="41" max="41" width="19.33203125" style="14" customWidth="1"/>
    <col min="42" max="42" width="9.88671875" style="74" customWidth="1"/>
    <col min="43" max="43" width="21.109375" style="65" customWidth="1"/>
    <col min="44" max="44" width="9" style="13"/>
    <col min="45" max="45" width="17.109375" style="14" customWidth="1"/>
    <col min="46" max="46" width="18.44140625" style="75" customWidth="1"/>
    <col min="47" max="47" width="21.44140625" style="66" customWidth="1"/>
  </cols>
  <sheetData>
    <row r="1" spans="1:54" x14ac:dyDescent="0.3">
      <c r="A1" s="78" t="s">
        <v>1294</v>
      </c>
      <c r="B1" s="78" t="s">
        <v>0</v>
      </c>
      <c r="C1" s="79" t="s">
        <v>1</v>
      </c>
      <c r="D1" s="118" t="s">
        <v>296</v>
      </c>
      <c r="E1" s="119" t="s">
        <v>297</v>
      </c>
      <c r="F1" s="118" t="s">
        <v>298</v>
      </c>
      <c r="G1" s="119" t="s">
        <v>299</v>
      </c>
      <c r="H1" s="120" t="s">
        <v>300</v>
      </c>
      <c r="I1" s="121" t="s">
        <v>301</v>
      </c>
      <c r="J1" s="120" t="s">
        <v>302</v>
      </c>
      <c r="K1" s="121" t="s">
        <v>303</v>
      </c>
      <c r="L1" s="120" t="s">
        <v>304</v>
      </c>
      <c r="M1" s="119" t="s">
        <v>305</v>
      </c>
      <c r="N1" s="122" t="s">
        <v>306</v>
      </c>
      <c r="O1" s="123" t="s">
        <v>307</v>
      </c>
      <c r="P1" s="118" t="s">
        <v>308</v>
      </c>
      <c r="Q1" s="119" t="s">
        <v>309</v>
      </c>
      <c r="R1" s="120" t="s">
        <v>310</v>
      </c>
      <c r="S1" s="119" t="s">
        <v>311</v>
      </c>
      <c r="T1" s="120" t="s">
        <v>312</v>
      </c>
      <c r="U1" s="119" t="s">
        <v>313</v>
      </c>
      <c r="V1" s="124" t="s">
        <v>314</v>
      </c>
      <c r="W1" s="125" t="s">
        <v>315</v>
      </c>
      <c r="X1" s="120" t="s">
        <v>316</v>
      </c>
      <c r="Y1" s="119" t="s">
        <v>317</v>
      </c>
      <c r="Z1" s="120" t="s">
        <v>318</v>
      </c>
      <c r="AA1" s="119" t="s">
        <v>319</v>
      </c>
      <c r="AB1" s="120" t="s">
        <v>320</v>
      </c>
      <c r="AC1" s="119" t="s">
        <v>321</v>
      </c>
      <c r="AD1" s="122" t="s">
        <v>322</v>
      </c>
      <c r="AE1" s="121" t="s">
        <v>323</v>
      </c>
      <c r="AF1" s="120" t="s">
        <v>324</v>
      </c>
      <c r="AG1" s="119" t="s">
        <v>325</v>
      </c>
      <c r="AH1" s="120" t="s">
        <v>326</v>
      </c>
      <c r="AI1" s="126" t="s">
        <v>327</v>
      </c>
      <c r="AJ1" s="120" t="s">
        <v>328</v>
      </c>
      <c r="AK1" s="127" t="s">
        <v>329</v>
      </c>
      <c r="AL1" s="120" t="s">
        <v>330</v>
      </c>
      <c r="AM1" s="119" t="s">
        <v>331</v>
      </c>
      <c r="AN1" s="120" t="s">
        <v>332</v>
      </c>
      <c r="AO1" s="119" t="s">
        <v>333</v>
      </c>
      <c r="AP1" s="128" t="s">
        <v>334</v>
      </c>
      <c r="AQ1" s="129" t="s">
        <v>335</v>
      </c>
      <c r="AR1" s="120" t="s">
        <v>336</v>
      </c>
      <c r="AS1" s="119" t="s">
        <v>337</v>
      </c>
      <c r="AT1" s="128" t="s">
        <v>338</v>
      </c>
      <c r="AU1" s="130" t="s">
        <v>339</v>
      </c>
      <c r="AV1" s="64"/>
      <c r="AW1" s="64"/>
      <c r="AX1" s="64"/>
      <c r="AY1" s="64"/>
      <c r="AZ1" s="64"/>
      <c r="BA1" s="64"/>
      <c r="BB1" s="64"/>
    </row>
    <row r="2" spans="1:54" ht="93.75" customHeight="1" x14ac:dyDescent="0.3">
      <c r="A2" s="83" t="s">
        <v>1296</v>
      </c>
      <c r="B2" s="131" t="s">
        <v>46</v>
      </c>
      <c r="C2" s="2" t="s">
        <v>340</v>
      </c>
      <c r="D2" s="84" t="s">
        <v>342</v>
      </c>
      <c r="E2" s="83" t="s">
        <v>827</v>
      </c>
      <c r="F2" s="84" t="s">
        <v>342</v>
      </c>
      <c r="G2" s="83" t="s">
        <v>1163</v>
      </c>
      <c r="H2" s="85" t="s">
        <v>342</v>
      </c>
      <c r="I2" s="83" t="s">
        <v>912</v>
      </c>
      <c r="J2" s="85" t="s">
        <v>342</v>
      </c>
      <c r="K2" s="83" t="s">
        <v>893</v>
      </c>
      <c r="L2" s="85" t="s">
        <v>342</v>
      </c>
      <c r="M2" s="83" t="s">
        <v>944</v>
      </c>
      <c r="N2" s="86" t="s">
        <v>342</v>
      </c>
      <c r="O2" s="83" t="s">
        <v>728</v>
      </c>
      <c r="P2" s="84" t="s">
        <v>342</v>
      </c>
      <c r="Q2" s="83" t="s">
        <v>760</v>
      </c>
      <c r="R2" s="85" t="s">
        <v>342</v>
      </c>
      <c r="S2" s="83" t="s">
        <v>147</v>
      </c>
      <c r="T2" s="85" t="s">
        <v>342</v>
      </c>
      <c r="U2" s="83" t="s">
        <v>966</v>
      </c>
      <c r="V2" s="86" t="s">
        <v>341</v>
      </c>
      <c r="W2" s="87"/>
      <c r="X2" s="85" t="s">
        <v>342</v>
      </c>
      <c r="Y2" s="83" t="s">
        <v>983</v>
      </c>
      <c r="Z2" s="85" t="s">
        <v>342</v>
      </c>
      <c r="AA2" s="83" t="s">
        <v>804</v>
      </c>
      <c r="AB2" s="85" t="s">
        <v>342</v>
      </c>
      <c r="AC2" s="83" t="s">
        <v>1001</v>
      </c>
      <c r="AD2" s="88" t="s">
        <v>342</v>
      </c>
      <c r="AE2" s="83" t="s">
        <v>690</v>
      </c>
      <c r="AF2" s="85" t="s">
        <v>342</v>
      </c>
      <c r="AG2" s="83" t="s">
        <v>1019</v>
      </c>
      <c r="AH2" s="85" t="s">
        <v>342</v>
      </c>
      <c r="AI2" s="83" t="s">
        <v>51</v>
      </c>
      <c r="AJ2" s="85" t="s">
        <v>341</v>
      </c>
      <c r="AK2" s="89"/>
      <c r="AL2" s="85" t="s">
        <v>342</v>
      </c>
      <c r="AM2" s="83" t="s">
        <v>1055</v>
      </c>
      <c r="AN2" s="85" t="s">
        <v>342</v>
      </c>
      <c r="AO2" s="90" t="s">
        <v>1080</v>
      </c>
      <c r="AP2" s="84" t="s">
        <v>627</v>
      </c>
      <c r="AQ2" s="91"/>
      <c r="AR2" s="85" t="s">
        <v>342</v>
      </c>
      <c r="AS2" s="83" t="s">
        <v>1118</v>
      </c>
      <c r="AT2" s="84" t="s">
        <v>627</v>
      </c>
      <c r="AU2" s="91" t="s">
        <v>661</v>
      </c>
      <c r="AV2" s="64"/>
      <c r="AW2" s="64"/>
      <c r="AX2" s="64"/>
      <c r="AY2" s="64"/>
      <c r="AZ2" s="64"/>
      <c r="BA2" s="64"/>
      <c r="BB2" s="64"/>
    </row>
    <row r="3" spans="1:54" ht="76.5" customHeight="1" x14ac:dyDescent="0.3">
      <c r="A3" s="83" t="s">
        <v>1297</v>
      </c>
      <c r="B3" s="131" t="s">
        <v>53</v>
      </c>
      <c r="C3" s="2" t="s">
        <v>343</v>
      </c>
      <c r="D3" s="84" t="s">
        <v>341</v>
      </c>
      <c r="E3" s="90"/>
      <c r="F3" s="84" t="s">
        <v>341</v>
      </c>
      <c r="G3" s="90"/>
      <c r="H3" s="85" t="s">
        <v>342</v>
      </c>
      <c r="I3" s="92" t="s">
        <v>913</v>
      </c>
      <c r="J3" s="85" t="s">
        <v>341</v>
      </c>
      <c r="K3" s="93"/>
      <c r="L3" s="85" t="s">
        <v>341</v>
      </c>
      <c r="M3" s="90"/>
      <c r="N3" s="86" t="s">
        <v>341</v>
      </c>
      <c r="O3" s="94"/>
      <c r="P3" s="84" t="s">
        <v>341</v>
      </c>
      <c r="Q3" s="90"/>
      <c r="R3" s="85" t="s">
        <v>342</v>
      </c>
      <c r="S3" s="83" t="s">
        <v>147</v>
      </c>
      <c r="T3" s="85" t="s">
        <v>341</v>
      </c>
      <c r="U3" s="90"/>
      <c r="V3" s="86" t="s">
        <v>341</v>
      </c>
      <c r="W3" s="87"/>
      <c r="X3" s="85" t="s">
        <v>341</v>
      </c>
      <c r="Y3" s="90"/>
      <c r="Z3" s="85" t="s">
        <v>341</v>
      </c>
      <c r="AA3" s="90"/>
      <c r="AB3" s="85" t="s">
        <v>341</v>
      </c>
      <c r="AC3" s="95"/>
      <c r="AD3" s="88" t="s">
        <v>341</v>
      </c>
      <c r="AE3" s="93" t="s">
        <v>691</v>
      </c>
      <c r="AF3" s="85" t="s">
        <v>341</v>
      </c>
      <c r="AG3" s="95"/>
      <c r="AH3" s="85" t="s">
        <v>341</v>
      </c>
      <c r="AI3" s="96"/>
      <c r="AJ3" s="85" t="s">
        <v>341</v>
      </c>
      <c r="AK3" s="97"/>
      <c r="AL3" s="85" t="s">
        <v>341</v>
      </c>
      <c r="AM3" s="90"/>
      <c r="AN3" s="85" t="s">
        <v>341</v>
      </c>
      <c r="AO3" s="90"/>
      <c r="AP3" s="84" t="s">
        <v>628</v>
      </c>
      <c r="AQ3" s="98"/>
      <c r="AR3" s="85" t="s">
        <v>341</v>
      </c>
      <c r="AS3" s="90"/>
      <c r="AT3" s="84" t="s">
        <v>341</v>
      </c>
      <c r="AU3" s="98"/>
      <c r="AV3" s="64"/>
      <c r="AW3" s="64"/>
      <c r="AX3" s="64"/>
      <c r="AY3" s="64"/>
      <c r="AZ3" s="64"/>
      <c r="BA3" s="64"/>
      <c r="BB3" s="64"/>
    </row>
    <row r="4" spans="1:54" ht="76.5" customHeight="1" x14ac:dyDescent="0.3">
      <c r="A4" s="83" t="s">
        <v>1298</v>
      </c>
      <c r="B4" s="131" t="s">
        <v>55</v>
      </c>
      <c r="C4" s="2" t="s">
        <v>344</v>
      </c>
      <c r="D4" s="84" t="s">
        <v>341</v>
      </c>
      <c r="E4" s="95"/>
      <c r="F4" s="84" t="s">
        <v>342</v>
      </c>
      <c r="G4" s="83" t="s">
        <v>862</v>
      </c>
      <c r="H4" s="85" t="s">
        <v>342</v>
      </c>
      <c r="I4" s="83" t="s">
        <v>913</v>
      </c>
      <c r="J4" s="85" t="s">
        <v>341</v>
      </c>
      <c r="K4" s="93"/>
      <c r="L4" s="85" t="s">
        <v>341</v>
      </c>
      <c r="M4" s="90"/>
      <c r="N4" s="86" t="s">
        <v>341</v>
      </c>
      <c r="O4" s="94"/>
      <c r="P4" s="84" t="s">
        <v>341</v>
      </c>
      <c r="Q4" s="90"/>
      <c r="R4" s="85" t="s">
        <v>342</v>
      </c>
      <c r="S4" s="83" t="s">
        <v>147</v>
      </c>
      <c r="T4" s="85" t="s">
        <v>341</v>
      </c>
      <c r="U4" s="95"/>
      <c r="V4" s="86" t="s">
        <v>341</v>
      </c>
      <c r="W4" s="87"/>
      <c r="X4" s="85" t="s">
        <v>341</v>
      </c>
      <c r="Y4" s="90"/>
      <c r="Z4" s="85" t="s">
        <v>341</v>
      </c>
      <c r="AA4" s="90"/>
      <c r="AB4" s="85" t="s">
        <v>341</v>
      </c>
      <c r="AC4" s="95"/>
      <c r="AD4" s="88" t="s">
        <v>341</v>
      </c>
      <c r="AE4" s="93" t="s">
        <v>692</v>
      </c>
      <c r="AF4" s="85" t="s">
        <v>341</v>
      </c>
      <c r="AG4" s="90"/>
      <c r="AH4" s="85" t="s">
        <v>341</v>
      </c>
      <c r="AI4" s="96"/>
      <c r="AJ4" s="85" t="s">
        <v>341</v>
      </c>
      <c r="AK4" s="97"/>
      <c r="AL4" s="85" t="s">
        <v>341</v>
      </c>
      <c r="AM4" s="90"/>
      <c r="AN4" s="85" t="s">
        <v>341</v>
      </c>
      <c r="AO4" s="90"/>
      <c r="AP4" s="84" t="s">
        <v>627</v>
      </c>
      <c r="AQ4" s="83" t="s">
        <v>629</v>
      </c>
      <c r="AR4" s="85" t="s">
        <v>341</v>
      </c>
      <c r="AS4" s="90"/>
      <c r="AT4" s="84" t="s">
        <v>341</v>
      </c>
      <c r="AU4" s="98"/>
      <c r="AV4" s="64"/>
      <c r="AW4" s="64"/>
      <c r="AX4" s="64"/>
      <c r="AY4" s="64"/>
      <c r="AZ4" s="64"/>
      <c r="BA4" s="64"/>
      <c r="BB4" s="64"/>
    </row>
    <row r="5" spans="1:54" ht="57.6" x14ac:dyDescent="0.3">
      <c r="A5" s="83" t="s">
        <v>1299</v>
      </c>
      <c r="B5" s="132" t="s">
        <v>57</v>
      </c>
      <c r="C5" s="76" t="s">
        <v>345</v>
      </c>
      <c r="D5" s="99" t="s">
        <v>342</v>
      </c>
      <c r="E5" s="100" t="s">
        <v>1184</v>
      </c>
      <c r="F5" s="99" t="s">
        <v>342</v>
      </c>
      <c r="G5" s="100" t="s">
        <v>1184</v>
      </c>
      <c r="H5" s="100" t="s">
        <v>341</v>
      </c>
      <c r="I5" s="99"/>
      <c r="J5" s="100" t="s">
        <v>341</v>
      </c>
      <c r="K5" s="99"/>
      <c r="L5" s="100" t="s">
        <v>341</v>
      </c>
      <c r="M5" s="100"/>
      <c r="N5" s="101" t="s">
        <v>342</v>
      </c>
      <c r="O5" s="102" t="s">
        <v>1184</v>
      </c>
      <c r="P5" s="99" t="s">
        <v>342</v>
      </c>
      <c r="Q5" s="100" t="s">
        <v>1184</v>
      </c>
      <c r="R5" s="100" t="s">
        <v>342</v>
      </c>
      <c r="S5" s="100" t="s">
        <v>1184</v>
      </c>
      <c r="T5" s="100" t="s">
        <v>341</v>
      </c>
      <c r="U5" s="100"/>
      <c r="V5" s="101" t="s">
        <v>342</v>
      </c>
      <c r="W5" s="99" t="s">
        <v>1184</v>
      </c>
      <c r="X5" s="100" t="s">
        <v>341</v>
      </c>
      <c r="Y5" s="103"/>
      <c r="Z5" s="100" t="s">
        <v>342</v>
      </c>
      <c r="AA5" s="100" t="s">
        <v>1184</v>
      </c>
      <c r="AB5" s="100" t="s">
        <v>341</v>
      </c>
      <c r="AC5" s="100"/>
      <c r="AD5" s="104" t="s">
        <v>342</v>
      </c>
      <c r="AE5" s="100" t="s">
        <v>1184</v>
      </c>
      <c r="AF5" s="100" t="s">
        <v>341</v>
      </c>
      <c r="AG5" s="100"/>
      <c r="AH5" s="100" t="s">
        <v>342</v>
      </c>
      <c r="AI5" s="100" t="s">
        <v>1184</v>
      </c>
      <c r="AJ5" s="100" t="s">
        <v>342</v>
      </c>
      <c r="AK5" s="99" t="s">
        <v>1184</v>
      </c>
      <c r="AL5" s="100" t="s">
        <v>341</v>
      </c>
      <c r="AM5" s="100"/>
      <c r="AN5" s="100" t="s">
        <v>342</v>
      </c>
      <c r="AO5" s="100" t="s">
        <v>1184</v>
      </c>
      <c r="AP5" s="99" t="s">
        <v>342</v>
      </c>
      <c r="AQ5" s="100" t="s">
        <v>1184</v>
      </c>
      <c r="AR5" s="100" t="s">
        <v>342</v>
      </c>
      <c r="AS5" s="100" t="s">
        <v>1184</v>
      </c>
      <c r="AT5" s="99" t="s">
        <v>341</v>
      </c>
      <c r="AU5" s="104"/>
      <c r="AV5" s="69"/>
      <c r="AW5" s="69"/>
      <c r="AX5" s="69"/>
      <c r="AY5" s="64"/>
      <c r="AZ5" s="64"/>
      <c r="BA5" s="64"/>
      <c r="BB5" s="64"/>
    </row>
    <row r="6" spans="1:54" ht="60" customHeight="1" x14ac:dyDescent="0.3">
      <c r="A6" s="83" t="s">
        <v>1300</v>
      </c>
      <c r="B6" s="132" t="s">
        <v>59</v>
      </c>
      <c r="C6" s="76" t="s">
        <v>346</v>
      </c>
      <c r="D6" s="99" t="s">
        <v>342</v>
      </c>
      <c r="E6" s="100" t="s">
        <v>1185</v>
      </c>
      <c r="F6" s="99" t="s">
        <v>342</v>
      </c>
      <c r="G6" s="100" t="s">
        <v>1185</v>
      </c>
      <c r="H6" s="100" t="s">
        <v>341</v>
      </c>
      <c r="I6" s="99"/>
      <c r="J6" s="100" t="s">
        <v>341</v>
      </c>
      <c r="K6" s="99"/>
      <c r="L6" s="100" t="s">
        <v>341</v>
      </c>
      <c r="M6" s="100"/>
      <c r="N6" s="101" t="s">
        <v>342</v>
      </c>
      <c r="O6" s="99" t="s">
        <v>1185</v>
      </c>
      <c r="P6" s="99" t="s">
        <v>342</v>
      </c>
      <c r="Q6" s="100" t="s">
        <v>1185</v>
      </c>
      <c r="R6" s="100" t="s">
        <v>342</v>
      </c>
      <c r="S6" s="100" t="s">
        <v>1185</v>
      </c>
      <c r="T6" s="100" t="s">
        <v>341</v>
      </c>
      <c r="U6" s="100"/>
      <c r="V6" s="101" t="s">
        <v>342</v>
      </c>
      <c r="W6" s="99" t="s">
        <v>1185</v>
      </c>
      <c r="X6" s="100" t="s">
        <v>341</v>
      </c>
      <c r="Y6" s="100"/>
      <c r="Z6" s="100" t="s">
        <v>342</v>
      </c>
      <c r="AA6" s="100" t="s">
        <v>1185</v>
      </c>
      <c r="AB6" s="100" t="s">
        <v>341</v>
      </c>
      <c r="AC6" s="100"/>
      <c r="AD6" s="104" t="s">
        <v>342</v>
      </c>
      <c r="AE6" s="100" t="s">
        <v>1185</v>
      </c>
      <c r="AF6" s="100" t="s">
        <v>341</v>
      </c>
      <c r="AG6" s="100"/>
      <c r="AH6" s="100" t="s">
        <v>342</v>
      </c>
      <c r="AI6" s="100" t="s">
        <v>1185</v>
      </c>
      <c r="AJ6" s="100" t="s">
        <v>342</v>
      </c>
      <c r="AK6" s="99" t="s">
        <v>1185</v>
      </c>
      <c r="AL6" s="100" t="s">
        <v>341</v>
      </c>
      <c r="AM6" s="100"/>
      <c r="AN6" s="100" t="s">
        <v>342</v>
      </c>
      <c r="AO6" s="100" t="s">
        <v>1185</v>
      </c>
      <c r="AP6" s="99" t="s">
        <v>342</v>
      </c>
      <c r="AQ6" s="100" t="s">
        <v>1185</v>
      </c>
      <c r="AR6" s="100" t="s">
        <v>342</v>
      </c>
      <c r="AS6" s="100" t="s">
        <v>1185</v>
      </c>
      <c r="AT6" s="99" t="s">
        <v>341</v>
      </c>
      <c r="AU6" s="104"/>
      <c r="AV6" s="69"/>
      <c r="AW6" s="69"/>
      <c r="AX6" s="69"/>
      <c r="AY6" s="64"/>
      <c r="AZ6" s="64"/>
      <c r="BA6" s="64"/>
      <c r="BB6" s="64"/>
    </row>
    <row r="7" spans="1:54" ht="57.6" x14ac:dyDescent="0.3">
      <c r="A7" s="83" t="s">
        <v>1301</v>
      </c>
      <c r="B7" s="132" t="s">
        <v>61</v>
      </c>
      <c r="C7" s="76" t="s">
        <v>347</v>
      </c>
      <c r="D7" s="99" t="s">
        <v>342</v>
      </c>
      <c r="E7" s="100" t="s">
        <v>1184</v>
      </c>
      <c r="F7" s="99" t="s">
        <v>342</v>
      </c>
      <c r="G7" s="100" t="s">
        <v>1184</v>
      </c>
      <c r="H7" s="100" t="s">
        <v>341</v>
      </c>
      <c r="I7" s="99"/>
      <c r="J7" s="100" t="s">
        <v>341</v>
      </c>
      <c r="K7" s="99"/>
      <c r="L7" s="100" t="s">
        <v>341</v>
      </c>
      <c r="M7" s="100"/>
      <c r="N7" s="101" t="s">
        <v>342</v>
      </c>
      <c r="O7" s="99" t="s">
        <v>1184</v>
      </c>
      <c r="P7" s="99" t="s">
        <v>342</v>
      </c>
      <c r="Q7" s="100" t="s">
        <v>1184</v>
      </c>
      <c r="R7" s="100" t="s">
        <v>342</v>
      </c>
      <c r="S7" s="100" t="s">
        <v>1184</v>
      </c>
      <c r="T7" s="100" t="s">
        <v>341</v>
      </c>
      <c r="U7" s="100"/>
      <c r="V7" s="101" t="s">
        <v>342</v>
      </c>
      <c r="W7" s="99" t="s">
        <v>1184</v>
      </c>
      <c r="X7" s="100" t="s">
        <v>341</v>
      </c>
      <c r="Y7" s="100"/>
      <c r="Z7" s="100" t="s">
        <v>342</v>
      </c>
      <c r="AA7" s="100" t="s">
        <v>1184</v>
      </c>
      <c r="AB7" s="100" t="s">
        <v>341</v>
      </c>
      <c r="AC7" s="100"/>
      <c r="AD7" s="104" t="s">
        <v>342</v>
      </c>
      <c r="AE7" s="100" t="s">
        <v>1184</v>
      </c>
      <c r="AF7" s="100" t="s">
        <v>341</v>
      </c>
      <c r="AG7" s="100"/>
      <c r="AH7" s="100" t="s">
        <v>342</v>
      </c>
      <c r="AI7" s="100" t="s">
        <v>1184</v>
      </c>
      <c r="AJ7" s="100" t="s">
        <v>342</v>
      </c>
      <c r="AK7" s="99" t="s">
        <v>1184</v>
      </c>
      <c r="AL7" s="100" t="s">
        <v>341</v>
      </c>
      <c r="AM7" s="100"/>
      <c r="AN7" s="100" t="s">
        <v>342</v>
      </c>
      <c r="AO7" s="100" t="s">
        <v>1184</v>
      </c>
      <c r="AP7" s="99" t="s">
        <v>342</v>
      </c>
      <c r="AQ7" s="100" t="s">
        <v>1184</v>
      </c>
      <c r="AR7" s="100" t="s">
        <v>342</v>
      </c>
      <c r="AS7" s="100" t="s">
        <v>1184</v>
      </c>
      <c r="AT7" s="99" t="s">
        <v>341</v>
      </c>
      <c r="AU7" s="104"/>
      <c r="AV7" s="69"/>
      <c r="AW7" s="69"/>
      <c r="AX7" s="69"/>
      <c r="AY7" s="64"/>
      <c r="AZ7" s="64"/>
      <c r="BA7" s="64"/>
      <c r="BB7" s="64"/>
    </row>
    <row r="8" spans="1:54" ht="63" customHeight="1" x14ac:dyDescent="0.3">
      <c r="A8" s="83" t="s">
        <v>1302</v>
      </c>
      <c r="B8" s="132" t="s">
        <v>63</v>
      </c>
      <c r="C8" s="76" t="s">
        <v>348</v>
      </c>
      <c r="D8" s="99" t="s">
        <v>342</v>
      </c>
      <c r="E8" s="100" t="s">
        <v>1185</v>
      </c>
      <c r="F8" s="99" t="s">
        <v>342</v>
      </c>
      <c r="G8" s="100" t="s">
        <v>1185</v>
      </c>
      <c r="H8" s="100" t="s">
        <v>341</v>
      </c>
      <c r="I8" s="99"/>
      <c r="J8" s="100" t="s">
        <v>342</v>
      </c>
      <c r="K8" s="99"/>
      <c r="L8" s="100" t="s">
        <v>341</v>
      </c>
      <c r="M8" s="100"/>
      <c r="N8" s="101" t="s">
        <v>342</v>
      </c>
      <c r="O8" s="99" t="s">
        <v>1185</v>
      </c>
      <c r="P8" s="99" t="s">
        <v>342</v>
      </c>
      <c r="Q8" s="100" t="s">
        <v>1185</v>
      </c>
      <c r="R8" s="100" t="s">
        <v>342</v>
      </c>
      <c r="S8" s="100" t="s">
        <v>1185</v>
      </c>
      <c r="T8" s="100" t="s">
        <v>341</v>
      </c>
      <c r="U8" s="100"/>
      <c r="V8" s="101" t="s">
        <v>341</v>
      </c>
      <c r="W8" s="99"/>
      <c r="X8" s="100" t="s">
        <v>341</v>
      </c>
      <c r="Y8" s="100"/>
      <c r="Z8" s="100" t="s">
        <v>342</v>
      </c>
      <c r="AA8" s="100" t="s">
        <v>1185</v>
      </c>
      <c r="AB8" s="100" t="s">
        <v>341</v>
      </c>
      <c r="AC8" s="100"/>
      <c r="AD8" s="104" t="s">
        <v>342</v>
      </c>
      <c r="AE8" s="100" t="s">
        <v>1185</v>
      </c>
      <c r="AF8" s="100" t="s">
        <v>341</v>
      </c>
      <c r="AG8" s="100"/>
      <c r="AH8" s="100" t="s">
        <v>342</v>
      </c>
      <c r="AI8" s="100" t="s">
        <v>1185</v>
      </c>
      <c r="AJ8" s="100" t="s">
        <v>341</v>
      </c>
      <c r="AK8" s="99"/>
      <c r="AL8" s="100" t="s">
        <v>341</v>
      </c>
      <c r="AM8" s="100"/>
      <c r="AN8" s="100" t="s">
        <v>342</v>
      </c>
      <c r="AO8" s="100" t="s">
        <v>1185</v>
      </c>
      <c r="AP8" s="99" t="s">
        <v>342</v>
      </c>
      <c r="AQ8" s="100" t="s">
        <v>1185</v>
      </c>
      <c r="AR8" s="100" t="s">
        <v>341</v>
      </c>
      <c r="AS8" s="100"/>
      <c r="AT8" s="99" t="s">
        <v>341</v>
      </c>
      <c r="AU8" s="104"/>
      <c r="AV8" s="69"/>
      <c r="AW8" s="69"/>
      <c r="AX8" s="69"/>
      <c r="AY8" s="64"/>
      <c r="AZ8" s="64"/>
      <c r="BA8" s="64"/>
      <c r="BB8" s="64"/>
    </row>
    <row r="9" spans="1:54" ht="90.6" customHeight="1" x14ac:dyDescent="0.3">
      <c r="A9" s="83" t="s">
        <v>1303</v>
      </c>
      <c r="B9" s="131" t="s">
        <v>65</v>
      </c>
      <c r="C9" s="2" t="s">
        <v>349</v>
      </c>
      <c r="D9" s="84" t="s">
        <v>342</v>
      </c>
      <c r="E9" s="83" t="s">
        <v>828</v>
      </c>
      <c r="F9" s="84" t="s">
        <v>342</v>
      </c>
      <c r="G9" s="90" t="s">
        <v>350</v>
      </c>
      <c r="H9" s="85" t="s">
        <v>342</v>
      </c>
      <c r="I9" s="93" t="s">
        <v>914</v>
      </c>
      <c r="J9" s="85" t="s">
        <v>342</v>
      </c>
      <c r="K9" s="83" t="s">
        <v>894</v>
      </c>
      <c r="L9" s="85" t="s">
        <v>342</v>
      </c>
      <c r="M9" s="90" t="s">
        <v>945</v>
      </c>
      <c r="N9" s="86" t="s">
        <v>342</v>
      </c>
      <c r="O9" s="87" t="s">
        <v>1164</v>
      </c>
      <c r="P9" s="84" t="s">
        <v>342</v>
      </c>
      <c r="Q9" s="95" t="s">
        <v>1165</v>
      </c>
      <c r="R9" s="85" t="s">
        <v>342</v>
      </c>
      <c r="S9" s="83" t="s">
        <v>937</v>
      </c>
      <c r="T9" s="85" t="s">
        <v>342</v>
      </c>
      <c r="U9" s="83" t="s">
        <v>967</v>
      </c>
      <c r="V9" s="86" t="s">
        <v>342</v>
      </c>
      <c r="W9" s="94" t="s">
        <v>825</v>
      </c>
      <c r="X9" s="85" t="s">
        <v>342</v>
      </c>
      <c r="Y9" s="95" t="s">
        <v>984</v>
      </c>
      <c r="Z9" s="85" t="s">
        <v>342</v>
      </c>
      <c r="AA9" s="83" t="s">
        <v>805</v>
      </c>
      <c r="AB9" s="85" t="s">
        <v>342</v>
      </c>
      <c r="AC9" s="95" t="s">
        <v>1002</v>
      </c>
      <c r="AD9" s="88" t="s">
        <v>342</v>
      </c>
      <c r="AE9" s="83" t="s">
        <v>693</v>
      </c>
      <c r="AF9" s="85" t="s">
        <v>342</v>
      </c>
      <c r="AG9" s="83" t="s">
        <v>1020</v>
      </c>
      <c r="AH9" s="85" t="s">
        <v>342</v>
      </c>
      <c r="AI9" s="83" t="s">
        <v>1166</v>
      </c>
      <c r="AJ9" s="85" t="s">
        <v>342</v>
      </c>
      <c r="AK9" s="97" t="s">
        <v>1034</v>
      </c>
      <c r="AL9" s="85" t="s">
        <v>342</v>
      </c>
      <c r="AM9" s="90" t="s">
        <v>1056</v>
      </c>
      <c r="AN9" s="85" t="s">
        <v>342</v>
      </c>
      <c r="AO9" s="90" t="s">
        <v>1081</v>
      </c>
      <c r="AP9" s="84" t="s">
        <v>627</v>
      </c>
      <c r="AQ9" s="83" t="s">
        <v>630</v>
      </c>
      <c r="AR9" s="85" t="s">
        <v>342</v>
      </c>
      <c r="AS9" s="90" t="s">
        <v>1119</v>
      </c>
      <c r="AT9" s="84" t="s">
        <v>627</v>
      </c>
      <c r="AU9" s="98" t="s">
        <v>67</v>
      </c>
      <c r="AV9" s="64"/>
      <c r="AW9" s="64"/>
      <c r="AX9" s="64"/>
      <c r="AY9" s="64"/>
      <c r="AZ9" s="64"/>
      <c r="BA9" s="64"/>
      <c r="BB9" s="64"/>
    </row>
    <row r="10" spans="1:54" ht="75" customHeight="1" x14ac:dyDescent="0.3">
      <c r="A10" s="83" t="s">
        <v>1304</v>
      </c>
      <c r="B10" s="131" t="s">
        <v>68</v>
      </c>
      <c r="C10" s="2" t="s">
        <v>351</v>
      </c>
      <c r="D10" s="84" t="s">
        <v>342</v>
      </c>
      <c r="E10" s="83" t="s">
        <v>829</v>
      </c>
      <c r="F10" s="84" t="s">
        <v>342</v>
      </c>
      <c r="G10" s="83" t="s">
        <v>70</v>
      </c>
      <c r="H10" s="85" t="s">
        <v>342</v>
      </c>
      <c r="I10" s="83" t="s">
        <v>915</v>
      </c>
      <c r="J10" s="85" t="s">
        <v>342</v>
      </c>
      <c r="K10" s="83" t="s">
        <v>895</v>
      </c>
      <c r="L10" s="85" t="s">
        <v>342</v>
      </c>
      <c r="M10" s="90" t="s">
        <v>946</v>
      </c>
      <c r="N10" s="86" t="s">
        <v>342</v>
      </c>
      <c r="O10" s="83" t="s">
        <v>729</v>
      </c>
      <c r="P10" s="84" t="s">
        <v>342</v>
      </c>
      <c r="Q10" s="83" t="s">
        <v>761</v>
      </c>
      <c r="R10" s="85" t="s">
        <v>342</v>
      </c>
      <c r="S10" s="95" t="s">
        <v>71</v>
      </c>
      <c r="T10" s="85" t="s">
        <v>342</v>
      </c>
      <c r="U10" s="83" t="s">
        <v>968</v>
      </c>
      <c r="V10" s="86" t="s">
        <v>342</v>
      </c>
      <c r="W10" s="83" t="s">
        <v>786</v>
      </c>
      <c r="X10" s="85" t="s">
        <v>342</v>
      </c>
      <c r="Y10" s="95" t="s">
        <v>985</v>
      </c>
      <c r="Z10" s="85" t="s">
        <v>342</v>
      </c>
      <c r="AA10" s="83" t="s">
        <v>806</v>
      </c>
      <c r="AB10" s="85" t="s">
        <v>342</v>
      </c>
      <c r="AC10" s="133" t="s">
        <v>1001</v>
      </c>
      <c r="AD10" s="88" t="s">
        <v>342</v>
      </c>
      <c r="AE10" s="83" t="s">
        <v>694</v>
      </c>
      <c r="AF10" s="85" t="s">
        <v>342</v>
      </c>
      <c r="AG10" s="95" t="s">
        <v>1021</v>
      </c>
      <c r="AH10" s="85" t="s">
        <v>342</v>
      </c>
      <c r="AI10" s="83" t="s">
        <v>73</v>
      </c>
      <c r="AJ10" s="85" t="s">
        <v>342</v>
      </c>
      <c r="AK10" s="89" t="s">
        <v>74</v>
      </c>
      <c r="AL10" s="85" t="s">
        <v>342</v>
      </c>
      <c r="AM10" s="95" t="s">
        <v>1057</v>
      </c>
      <c r="AN10" s="85" t="s">
        <v>342</v>
      </c>
      <c r="AO10" s="95" t="s">
        <v>1082</v>
      </c>
      <c r="AP10" s="84" t="s">
        <v>627</v>
      </c>
      <c r="AQ10" s="83" t="s">
        <v>631</v>
      </c>
      <c r="AR10" s="85" t="s">
        <v>342</v>
      </c>
      <c r="AS10" s="95" t="s">
        <v>1120</v>
      </c>
      <c r="AT10" s="84" t="s">
        <v>627</v>
      </c>
      <c r="AU10" s="91" t="s">
        <v>75</v>
      </c>
      <c r="AV10" s="64"/>
      <c r="AW10" s="64"/>
      <c r="AX10" s="64"/>
      <c r="AY10" s="64"/>
      <c r="AZ10" s="64"/>
      <c r="BA10" s="64"/>
      <c r="BB10" s="64"/>
    </row>
    <row r="11" spans="1:54" ht="62.25" customHeight="1" x14ac:dyDescent="0.3">
      <c r="A11" s="83" t="s">
        <v>1305</v>
      </c>
      <c r="B11" s="131" t="s">
        <v>76</v>
      </c>
      <c r="C11" s="2" t="s">
        <v>352</v>
      </c>
      <c r="D11" s="84" t="s">
        <v>342</v>
      </c>
      <c r="E11" s="83" t="s">
        <v>78</v>
      </c>
      <c r="F11" s="84" t="s">
        <v>342</v>
      </c>
      <c r="G11" s="83" t="s">
        <v>79</v>
      </c>
      <c r="H11" s="85" t="s">
        <v>342</v>
      </c>
      <c r="I11" s="83" t="s">
        <v>916</v>
      </c>
      <c r="J11" s="85" t="s">
        <v>342</v>
      </c>
      <c r="K11" s="83" t="s">
        <v>896</v>
      </c>
      <c r="L11" s="85" t="s">
        <v>342</v>
      </c>
      <c r="M11" s="90" t="s">
        <v>947</v>
      </c>
      <c r="N11" s="86" t="s">
        <v>342</v>
      </c>
      <c r="O11" s="83" t="s">
        <v>730</v>
      </c>
      <c r="P11" s="84" t="s">
        <v>342</v>
      </c>
      <c r="Q11" s="83" t="s">
        <v>762</v>
      </c>
      <c r="R11" s="85" t="s">
        <v>342</v>
      </c>
      <c r="S11" s="95" t="s">
        <v>935</v>
      </c>
      <c r="T11" s="85" t="s">
        <v>342</v>
      </c>
      <c r="U11" s="83" t="s">
        <v>969</v>
      </c>
      <c r="V11" s="86" t="s">
        <v>342</v>
      </c>
      <c r="W11" s="83" t="s">
        <v>787</v>
      </c>
      <c r="X11" s="85" t="s">
        <v>342</v>
      </c>
      <c r="Y11" s="95" t="s">
        <v>986</v>
      </c>
      <c r="Z11" s="85" t="s">
        <v>342</v>
      </c>
      <c r="AA11" s="83" t="s">
        <v>81</v>
      </c>
      <c r="AB11" s="85" t="s">
        <v>342</v>
      </c>
      <c r="AC11" s="95"/>
      <c r="AD11" s="88" t="s">
        <v>342</v>
      </c>
      <c r="AE11" s="83" t="s">
        <v>695</v>
      </c>
      <c r="AF11" s="85" t="s">
        <v>342</v>
      </c>
      <c r="AG11" s="83" t="s">
        <v>1022</v>
      </c>
      <c r="AH11" s="85" t="s">
        <v>342</v>
      </c>
      <c r="AI11" s="83" t="s">
        <v>83</v>
      </c>
      <c r="AJ11" s="85" t="s">
        <v>342</v>
      </c>
      <c r="AK11" s="89" t="s">
        <v>84</v>
      </c>
      <c r="AL11" s="85" t="s">
        <v>342</v>
      </c>
      <c r="AM11" s="95" t="s">
        <v>1058</v>
      </c>
      <c r="AN11" s="85" t="s">
        <v>342</v>
      </c>
      <c r="AO11" s="95" t="s">
        <v>1083</v>
      </c>
      <c r="AP11" s="84" t="s">
        <v>627</v>
      </c>
      <c r="AQ11" s="83" t="s">
        <v>632</v>
      </c>
      <c r="AR11" s="85" t="s">
        <v>342</v>
      </c>
      <c r="AS11" s="95" t="s">
        <v>1121</v>
      </c>
      <c r="AT11" s="84" t="s">
        <v>627</v>
      </c>
      <c r="AU11" s="91" t="s">
        <v>662</v>
      </c>
      <c r="AV11" s="64"/>
      <c r="AW11" s="64"/>
      <c r="AX11" s="64"/>
      <c r="AY11" s="64"/>
      <c r="AZ11" s="64"/>
      <c r="BA11" s="64"/>
      <c r="BB11" s="64"/>
    </row>
    <row r="12" spans="1:54" ht="87.75" customHeight="1" x14ac:dyDescent="0.3">
      <c r="A12" s="83" t="s">
        <v>1306</v>
      </c>
      <c r="B12" s="131" t="s">
        <v>86</v>
      </c>
      <c r="C12" s="2" t="s">
        <v>353</v>
      </c>
      <c r="D12" s="84" t="s">
        <v>342</v>
      </c>
      <c r="E12" s="83" t="s">
        <v>88</v>
      </c>
      <c r="F12" s="84" t="s">
        <v>342</v>
      </c>
      <c r="G12" s="83" t="s">
        <v>863</v>
      </c>
      <c r="H12" s="85" t="s">
        <v>341</v>
      </c>
      <c r="I12" s="89"/>
      <c r="J12" s="85" t="s">
        <v>342</v>
      </c>
      <c r="K12" s="89" t="s">
        <v>1167</v>
      </c>
      <c r="L12" s="85" t="s">
        <v>342</v>
      </c>
      <c r="M12" s="90" t="s">
        <v>948</v>
      </c>
      <c r="N12" s="86" t="s">
        <v>342</v>
      </c>
      <c r="O12" s="83" t="s">
        <v>731</v>
      </c>
      <c r="P12" s="84" t="s">
        <v>342</v>
      </c>
      <c r="Q12" s="83" t="s">
        <v>763</v>
      </c>
      <c r="R12" s="85" t="s">
        <v>342</v>
      </c>
      <c r="S12" s="95" t="s">
        <v>936</v>
      </c>
      <c r="T12" s="85" t="s">
        <v>342</v>
      </c>
      <c r="U12" s="105" t="s">
        <v>1168</v>
      </c>
      <c r="V12" s="86" t="s">
        <v>342</v>
      </c>
      <c r="W12" s="94" t="s">
        <v>788</v>
      </c>
      <c r="X12" s="85" t="s">
        <v>342</v>
      </c>
      <c r="Y12" s="105" t="s">
        <v>1169</v>
      </c>
      <c r="Z12" s="85" t="s">
        <v>342</v>
      </c>
      <c r="AA12" s="83" t="s">
        <v>807</v>
      </c>
      <c r="AB12" s="85" t="s">
        <v>342</v>
      </c>
      <c r="AC12" s="83" t="s">
        <v>1003</v>
      </c>
      <c r="AD12" s="88" t="s">
        <v>342</v>
      </c>
      <c r="AE12" s="83" t="s">
        <v>696</v>
      </c>
      <c r="AF12" s="85" t="s">
        <v>342</v>
      </c>
      <c r="AG12" s="83" t="s">
        <v>1154</v>
      </c>
      <c r="AH12" s="85" t="s">
        <v>342</v>
      </c>
      <c r="AI12" s="83" t="s">
        <v>90</v>
      </c>
      <c r="AJ12" s="85" t="s">
        <v>342</v>
      </c>
      <c r="AK12" s="83" t="s">
        <v>1156</v>
      </c>
      <c r="AL12" s="85" t="s">
        <v>342</v>
      </c>
      <c r="AM12" s="95" t="s">
        <v>1059</v>
      </c>
      <c r="AN12" s="85" t="s">
        <v>342</v>
      </c>
      <c r="AO12" s="95" t="s">
        <v>1084</v>
      </c>
      <c r="AP12" s="84" t="s">
        <v>627</v>
      </c>
      <c r="AQ12" s="106" t="s">
        <v>633</v>
      </c>
      <c r="AR12" s="85" t="s">
        <v>342</v>
      </c>
      <c r="AS12" s="83" t="s">
        <v>91</v>
      </c>
      <c r="AT12" s="84" t="s">
        <v>627</v>
      </c>
      <c r="AU12" s="91" t="s">
        <v>663</v>
      </c>
      <c r="AV12" s="64"/>
      <c r="AW12" s="64"/>
      <c r="AX12" s="64"/>
      <c r="AY12" s="64"/>
      <c r="AZ12" s="64"/>
      <c r="BA12" s="64"/>
      <c r="BB12" s="64"/>
    </row>
    <row r="13" spans="1:54" ht="105.9" customHeight="1" x14ac:dyDescent="0.3">
      <c r="A13" s="83" t="s">
        <v>1307</v>
      </c>
      <c r="B13" s="131" t="s">
        <v>92</v>
      </c>
      <c r="C13" s="2" t="s">
        <v>354</v>
      </c>
      <c r="D13" s="84" t="s">
        <v>342</v>
      </c>
      <c r="E13" s="83" t="s">
        <v>94</v>
      </c>
      <c r="F13" s="84" t="s">
        <v>342</v>
      </c>
      <c r="G13" s="83" t="s">
        <v>864</v>
      </c>
      <c r="H13" s="85" t="s">
        <v>341</v>
      </c>
      <c r="I13" s="93"/>
      <c r="J13" s="85" t="s">
        <v>341</v>
      </c>
      <c r="K13" s="93"/>
      <c r="L13" s="85" t="s">
        <v>342</v>
      </c>
      <c r="M13" s="90" t="s">
        <v>949</v>
      </c>
      <c r="N13" s="86" t="s">
        <v>342</v>
      </c>
      <c r="O13" s="83" t="s">
        <v>732</v>
      </c>
      <c r="P13" s="84" t="s">
        <v>342</v>
      </c>
      <c r="Q13" s="83" t="s">
        <v>764</v>
      </c>
      <c r="R13" s="85" t="s">
        <v>342</v>
      </c>
      <c r="S13" s="95" t="s">
        <v>95</v>
      </c>
      <c r="T13" s="85" t="s">
        <v>341</v>
      </c>
      <c r="U13" s="95"/>
      <c r="V13" s="86" t="s">
        <v>342</v>
      </c>
      <c r="W13" s="83" t="s">
        <v>789</v>
      </c>
      <c r="X13" s="85" t="s">
        <v>341</v>
      </c>
      <c r="Y13" s="95"/>
      <c r="Z13" s="85" t="s">
        <v>342</v>
      </c>
      <c r="AA13" s="83" t="s">
        <v>808</v>
      </c>
      <c r="AB13" s="85" t="s">
        <v>342</v>
      </c>
      <c r="AC13" s="92" t="s">
        <v>1003</v>
      </c>
      <c r="AD13" s="88" t="s">
        <v>342</v>
      </c>
      <c r="AE13" s="83" t="s">
        <v>697</v>
      </c>
      <c r="AF13" s="85" t="s">
        <v>341</v>
      </c>
      <c r="AG13" s="95"/>
      <c r="AH13" s="85" t="s">
        <v>342</v>
      </c>
      <c r="AI13" s="96" t="s">
        <v>1180</v>
      </c>
      <c r="AJ13" s="85" t="s">
        <v>342</v>
      </c>
      <c r="AK13" s="83" t="s">
        <v>1035</v>
      </c>
      <c r="AL13" s="85" t="s">
        <v>342</v>
      </c>
      <c r="AM13" s="95" t="s">
        <v>1060</v>
      </c>
      <c r="AN13" s="85" t="s">
        <v>342</v>
      </c>
      <c r="AO13" s="83" t="s">
        <v>1085</v>
      </c>
      <c r="AP13" s="84" t="s">
        <v>627</v>
      </c>
      <c r="AQ13" s="83" t="s">
        <v>634</v>
      </c>
      <c r="AR13" s="85" t="s">
        <v>341</v>
      </c>
      <c r="AS13" s="90"/>
      <c r="AT13" s="84" t="s">
        <v>627</v>
      </c>
      <c r="AU13" s="91" t="s">
        <v>98</v>
      </c>
      <c r="AV13" s="64"/>
      <c r="AW13" s="64"/>
      <c r="AX13" s="64"/>
      <c r="AY13" s="64"/>
      <c r="AZ13" s="64"/>
      <c r="BA13" s="64"/>
      <c r="BB13" s="64"/>
    </row>
    <row r="14" spans="1:54" ht="80.25" customHeight="1" x14ac:dyDescent="0.3">
      <c r="A14" s="83" t="s">
        <v>1308</v>
      </c>
      <c r="B14" s="131" t="s">
        <v>99</v>
      </c>
      <c r="C14" s="2" t="s">
        <v>355</v>
      </c>
      <c r="D14" s="84" t="s">
        <v>342</v>
      </c>
      <c r="E14" s="83" t="s">
        <v>830</v>
      </c>
      <c r="F14" s="84" t="s">
        <v>342</v>
      </c>
      <c r="G14" s="83" t="s">
        <v>865</v>
      </c>
      <c r="H14" s="85" t="s">
        <v>342</v>
      </c>
      <c r="I14" s="83" t="s">
        <v>1128</v>
      </c>
      <c r="J14" s="85" t="s">
        <v>342</v>
      </c>
      <c r="K14" s="83" t="s">
        <v>1135</v>
      </c>
      <c r="L14" s="85" t="s">
        <v>342</v>
      </c>
      <c r="M14" s="90" t="s">
        <v>950</v>
      </c>
      <c r="N14" s="86" t="s">
        <v>342</v>
      </c>
      <c r="O14" s="83" t="s">
        <v>733</v>
      </c>
      <c r="P14" s="84" t="s">
        <v>342</v>
      </c>
      <c r="Q14" s="95" t="s">
        <v>765</v>
      </c>
      <c r="R14" s="85" t="s">
        <v>342</v>
      </c>
      <c r="S14" s="83" t="s">
        <v>938</v>
      </c>
      <c r="T14" s="85" t="s">
        <v>342</v>
      </c>
      <c r="U14" s="83" t="s">
        <v>1138</v>
      </c>
      <c r="V14" s="86" t="s">
        <v>342</v>
      </c>
      <c r="W14" s="94" t="s">
        <v>790</v>
      </c>
      <c r="X14" s="85" t="s">
        <v>342</v>
      </c>
      <c r="Y14" s="83" t="s">
        <v>1145</v>
      </c>
      <c r="Z14" s="85" t="s">
        <v>342</v>
      </c>
      <c r="AA14" s="95" t="s">
        <v>1170</v>
      </c>
      <c r="AB14" s="85" t="s">
        <v>342</v>
      </c>
      <c r="AC14" s="83" t="s">
        <v>1149</v>
      </c>
      <c r="AD14" s="88" t="s">
        <v>342</v>
      </c>
      <c r="AE14" s="83" t="s">
        <v>698</v>
      </c>
      <c r="AF14" s="85" t="s">
        <v>342</v>
      </c>
      <c r="AG14" s="83" t="s">
        <v>117</v>
      </c>
      <c r="AH14" s="85" t="s">
        <v>342</v>
      </c>
      <c r="AI14" s="96" t="s">
        <v>1180</v>
      </c>
      <c r="AJ14" s="85" t="s">
        <v>342</v>
      </c>
      <c r="AK14" s="83" t="s">
        <v>101</v>
      </c>
      <c r="AL14" s="85" t="s">
        <v>342</v>
      </c>
      <c r="AM14" s="95" t="s">
        <v>1061</v>
      </c>
      <c r="AN14" s="85" t="s">
        <v>342</v>
      </c>
      <c r="AO14" s="95" t="s">
        <v>1086</v>
      </c>
      <c r="AP14" s="84" t="s">
        <v>627</v>
      </c>
      <c r="AQ14" s="91" t="s">
        <v>635</v>
      </c>
      <c r="AR14" s="85" t="s">
        <v>342</v>
      </c>
      <c r="AS14" s="83" t="s">
        <v>1160</v>
      </c>
      <c r="AT14" s="84" t="s">
        <v>627</v>
      </c>
      <c r="AU14" s="91" t="s">
        <v>664</v>
      </c>
      <c r="AV14" s="64"/>
      <c r="AW14" s="64"/>
      <c r="AX14" s="64"/>
      <c r="AY14" s="64"/>
      <c r="AZ14" s="64"/>
      <c r="BA14" s="64"/>
      <c r="BB14" s="64"/>
    </row>
    <row r="15" spans="1:54" ht="47.25" customHeight="1" x14ac:dyDescent="0.3">
      <c r="A15" s="83" t="s">
        <v>1309</v>
      </c>
      <c r="B15" s="131" t="s">
        <v>102</v>
      </c>
      <c r="C15" s="2" t="s">
        <v>356</v>
      </c>
      <c r="D15" s="84" t="s">
        <v>342</v>
      </c>
      <c r="E15" s="83" t="s">
        <v>104</v>
      </c>
      <c r="F15" s="84" t="s">
        <v>342</v>
      </c>
      <c r="G15" s="83" t="s">
        <v>866</v>
      </c>
      <c r="H15" s="85" t="s">
        <v>342</v>
      </c>
      <c r="I15" s="83" t="s">
        <v>917</v>
      </c>
      <c r="J15" s="85" t="s">
        <v>342</v>
      </c>
      <c r="K15" s="83" t="s">
        <v>898</v>
      </c>
      <c r="L15" s="85" t="s">
        <v>341</v>
      </c>
      <c r="M15" s="90"/>
      <c r="N15" s="86" t="s">
        <v>342</v>
      </c>
      <c r="O15" s="83" t="s">
        <v>734</v>
      </c>
      <c r="P15" s="84" t="s">
        <v>341</v>
      </c>
      <c r="Q15" s="95"/>
      <c r="R15" s="85" t="s">
        <v>341</v>
      </c>
      <c r="S15" s="95"/>
      <c r="T15" s="85" t="s">
        <v>342</v>
      </c>
      <c r="U15" s="83" t="s">
        <v>970</v>
      </c>
      <c r="V15" s="86" t="s">
        <v>342</v>
      </c>
      <c r="W15" s="83" t="s">
        <v>105</v>
      </c>
      <c r="X15" s="85" t="s">
        <v>342</v>
      </c>
      <c r="Y15" s="83" t="s">
        <v>987</v>
      </c>
      <c r="Z15" s="85" t="s">
        <v>342</v>
      </c>
      <c r="AA15" s="83" t="s">
        <v>106</v>
      </c>
      <c r="AB15" s="85" t="s">
        <v>341</v>
      </c>
      <c r="AC15" s="95"/>
      <c r="AD15" s="88" t="s">
        <v>342</v>
      </c>
      <c r="AE15" s="93" t="s">
        <v>699</v>
      </c>
      <c r="AF15" s="85" t="s">
        <v>342</v>
      </c>
      <c r="AG15" s="83" t="s">
        <v>1023</v>
      </c>
      <c r="AH15" s="85" t="s">
        <v>342</v>
      </c>
      <c r="AI15" s="83" t="s">
        <v>107</v>
      </c>
      <c r="AJ15" s="85" t="s">
        <v>1260</v>
      </c>
      <c r="AK15" s="97" t="s">
        <v>1036</v>
      </c>
      <c r="AL15" s="85" t="s">
        <v>342</v>
      </c>
      <c r="AM15" s="95" t="s">
        <v>1061</v>
      </c>
      <c r="AN15" s="85" t="s">
        <v>342</v>
      </c>
      <c r="AO15" s="95" t="s">
        <v>1087</v>
      </c>
      <c r="AP15" s="84" t="s">
        <v>628</v>
      </c>
      <c r="AQ15" s="98"/>
      <c r="AR15" s="85" t="s">
        <v>342</v>
      </c>
      <c r="AS15" s="90" t="s">
        <v>1122</v>
      </c>
      <c r="AT15" s="84" t="s">
        <v>341</v>
      </c>
      <c r="AU15" s="98"/>
      <c r="AV15" s="64"/>
      <c r="AW15" s="64"/>
      <c r="AX15" s="64"/>
      <c r="AY15" s="64"/>
      <c r="AZ15" s="64"/>
      <c r="BA15" s="64"/>
      <c r="BB15" s="64"/>
    </row>
    <row r="16" spans="1:54" ht="88.5" customHeight="1" x14ac:dyDescent="0.3">
      <c r="A16" s="83" t="s">
        <v>1310</v>
      </c>
      <c r="B16" s="131" t="s">
        <v>109</v>
      </c>
      <c r="C16" s="2" t="s">
        <v>358</v>
      </c>
      <c r="D16" s="84" t="s">
        <v>357</v>
      </c>
      <c r="E16" s="95" t="s">
        <v>1171</v>
      </c>
      <c r="F16" s="84" t="s">
        <v>342</v>
      </c>
      <c r="G16" s="95" t="s">
        <v>867</v>
      </c>
      <c r="H16" s="85" t="s">
        <v>342</v>
      </c>
      <c r="I16" s="83" t="s">
        <v>918</v>
      </c>
      <c r="J16" s="85" t="s">
        <v>342</v>
      </c>
      <c r="K16" s="109" t="s">
        <v>897</v>
      </c>
      <c r="L16" s="85" t="s">
        <v>342</v>
      </c>
      <c r="M16" s="90" t="s">
        <v>951</v>
      </c>
      <c r="N16" s="86" t="s">
        <v>342</v>
      </c>
      <c r="O16" s="94" t="s">
        <v>735</v>
      </c>
      <c r="P16" s="84" t="s">
        <v>342</v>
      </c>
      <c r="Q16" s="83" t="s">
        <v>766</v>
      </c>
      <c r="R16" s="85" t="s">
        <v>342</v>
      </c>
      <c r="S16" s="133" t="s">
        <v>1215</v>
      </c>
      <c r="T16" s="85" t="s">
        <v>342</v>
      </c>
      <c r="U16" s="83" t="s">
        <v>971</v>
      </c>
      <c r="V16" s="86" t="s">
        <v>342</v>
      </c>
      <c r="W16" s="83" t="s">
        <v>791</v>
      </c>
      <c r="X16" s="85" t="s">
        <v>342</v>
      </c>
      <c r="Y16" s="83" t="s">
        <v>988</v>
      </c>
      <c r="Z16" s="85" t="s">
        <v>342</v>
      </c>
      <c r="AA16" s="83" t="s">
        <v>806</v>
      </c>
      <c r="AB16" s="85" t="s">
        <v>342</v>
      </c>
      <c r="AC16" s="92" t="s">
        <v>1004</v>
      </c>
      <c r="AD16" s="88" t="s">
        <v>342</v>
      </c>
      <c r="AE16" s="93" t="s">
        <v>700</v>
      </c>
      <c r="AF16" s="85" t="s">
        <v>342</v>
      </c>
      <c r="AG16" s="83" t="s">
        <v>1024</v>
      </c>
      <c r="AH16" s="85" t="s">
        <v>342</v>
      </c>
      <c r="AI16" s="134" t="s">
        <v>118</v>
      </c>
      <c r="AJ16" s="85" t="s">
        <v>357</v>
      </c>
      <c r="AK16" s="97" t="s">
        <v>1037</v>
      </c>
      <c r="AL16" s="85" t="s">
        <v>342</v>
      </c>
      <c r="AM16" s="90" t="s">
        <v>1062</v>
      </c>
      <c r="AN16" s="85" t="s">
        <v>342</v>
      </c>
      <c r="AO16" s="95" t="s">
        <v>1088</v>
      </c>
      <c r="AP16" s="84" t="s">
        <v>627</v>
      </c>
      <c r="AQ16" s="98" t="s">
        <v>635</v>
      </c>
      <c r="AR16" s="85" t="s">
        <v>342</v>
      </c>
      <c r="AS16" s="90" t="s">
        <v>1123</v>
      </c>
      <c r="AT16" s="84" t="s">
        <v>627</v>
      </c>
      <c r="AU16" s="91" t="s">
        <v>665</v>
      </c>
      <c r="AV16" s="64"/>
      <c r="AW16" s="64"/>
      <c r="AX16" s="64"/>
      <c r="AY16" s="64"/>
      <c r="AZ16" s="64"/>
      <c r="BA16" s="64"/>
      <c r="BB16" s="64"/>
    </row>
    <row r="17" spans="1:54" ht="33" customHeight="1" x14ac:dyDescent="0.3">
      <c r="A17" s="83" t="s">
        <v>1311</v>
      </c>
      <c r="B17" s="131" t="s">
        <v>111</v>
      </c>
      <c r="C17" s="2" t="s">
        <v>359</v>
      </c>
      <c r="D17" s="84" t="s">
        <v>342</v>
      </c>
      <c r="E17" s="83" t="s">
        <v>113</v>
      </c>
      <c r="F17" s="84" t="s">
        <v>342</v>
      </c>
      <c r="G17" s="83" t="s">
        <v>114</v>
      </c>
      <c r="H17" s="85" t="s">
        <v>342</v>
      </c>
      <c r="I17" s="83" t="s">
        <v>919</v>
      </c>
      <c r="J17" s="85" t="s">
        <v>341</v>
      </c>
      <c r="K17" s="109"/>
      <c r="L17" s="85" t="s">
        <v>342</v>
      </c>
      <c r="M17" s="90" t="s">
        <v>952</v>
      </c>
      <c r="N17" s="86" t="s">
        <v>342</v>
      </c>
      <c r="O17" s="83" t="s">
        <v>736</v>
      </c>
      <c r="P17" s="84" t="s">
        <v>342</v>
      </c>
      <c r="Q17" s="83" t="s">
        <v>767</v>
      </c>
      <c r="R17" s="85" t="s">
        <v>342</v>
      </c>
      <c r="S17" s="95" t="s">
        <v>115</v>
      </c>
      <c r="T17" s="85" t="s">
        <v>341</v>
      </c>
      <c r="U17" s="95"/>
      <c r="V17" s="86" t="s">
        <v>342</v>
      </c>
      <c r="W17" s="83" t="s">
        <v>360</v>
      </c>
      <c r="X17" s="85" t="s">
        <v>341</v>
      </c>
      <c r="Y17" s="95"/>
      <c r="Z17" s="85" t="s">
        <v>342</v>
      </c>
      <c r="AA17" s="83" t="s">
        <v>116</v>
      </c>
      <c r="AB17" s="85" t="s">
        <v>342</v>
      </c>
      <c r="AC17" s="83" t="s">
        <v>1005</v>
      </c>
      <c r="AD17" s="88" t="s">
        <v>342</v>
      </c>
      <c r="AE17" s="83" t="s">
        <v>701</v>
      </c>
      <c r="AF17" s="85" t="s">
        <v>341</v>
      </c>
      <c r="AG17" s="95"/>
      <c r="AH17" s="85" t="s">
        <v>342</v>
      </c>
      <c r="AI17" s="83" t="s">
        <v>118</v>
      </c>
      <c r="AJ17" s="85" t="s">
        <v>341</v>
      </c>
      <c r="AK17" s="89"/>
      <c r="AL17" s="85" t="s">
        <v>342</v>
      </c>
      <c r="AM17" s="95" t="s">
        <v>1063</v>
      </c>
      <c r="AN17" s="85" t="s">
        <v>342</v>
      </c>
      <c r="AO17" s="95" t="s">
        <v>1089</v>
      </c>
      <c r="AP17" s="84" t="s">
        <v>627</v>
      </c>
      <c r="AQ17" s="91" t="s">
        <v>636</v>
      </c>
      <c r="AR17" s="85" t="s">
        <v>341</v>
      </c>
      <c r="AS17" s="95"/>
      <c r="AT17" s="84" t="s">
        <v>627</v>
      </c>
      <c r="AU17" s="91" t="s">
        <v>666</v>
      </c>
      <c r="AV17" s="64"/>
      <c r="AW17" s="64"/>
      <c r="AX17" s="64"/>
      <c r="AY17" s="64"/>
      <c r="AZ17" s="64"/>
      <c r="BA17" s="64"/>
      <c r="BB17" s="64"/>
    </row>
    <row r="18" spans="1:54" ht="47.25" customHeight="1" x14ac:dyDescent="0.3">
      <c r="A18" s="83" t="s">
        <v>1312</v>
      </c>
      <c r="B18" s="131" t="s">
        <v>119</v>
      </c>
      <c r="C18" s="2" t="s">
        <v>361</v>
      </c>
      <c r="D18" s="84" t="s">
        <v>342</v>
      </c>
      <c r="E18" s="83" t="s">
        <v>121</v>
      </c>
      <c r="F18" s="84" t="s">
        <v>342</v>
      </c>
      <c r="G18" s="83" t="s">
        <v>868</v>
      </c>
      <c r="H18" s="85" t="s">
        <v>341</v>
      </c>
      <c r="I18" s="83" t="s">
        <v>920</v>
      </c>
      <c r="J18" s="85" t="s">
        <v>342</v>
      </c>
      <c r="K18" s="93" t="s">
        <v>899</v>
      </c>
      <c r="L18" s="85" t="s">
        <v>342</v>
      </c>
      <c r="M18" s="83" t="s">
        <v>953</v>
      </c>
      <c r="N18" s="86" t="s">
        <v>342</v>
      </c>
      <c r="O18" s="83" t="s">
        <v>737</v>
      </c>
      <c r="P18" s="84" t="s">
        <v>342</v>
      </c>
      <c r="Q18" s="83" t="s">
        <v>768</v>
      </c>
      <c r="R18" s="85" t="s">
        <v>342</v>
      </c>
      <c r="S18" s="90" t="s">
        <v>939</v>
      </c>
      <c r="T18" s="85" t="s">
        <v>342</v>
      </c>
      <c r="U18" s="83" t="s">
        <v>972</v>
      </c>
      <c r="V18" s="86" t="s">
        <v>342</v>
      </c>
      <c r="W18" s="83" t="s">
        <v>792</v>
      </c>
      <c r="X18" s="85" t="s">
        <v>342</v>
      </c>
      <c r="Y18" s="83" t="s">
        <v>989</v>
      </c>
      <c r="Z18" s="85" t="s">
        <v>342</v>
      </c>
      <c r="AA18" s="83" t="s">
        <v>809</v>
      </c>
      <c r="AB18" s="85" t="s">
        <v>342</v>
      </c>
      <c r="AC18" s="135" t="s">
        <v>1224</v>
      </c>
      <c r="AD18" s="88" t="s">
        <v>342</v>
      </c>
      <c r="AE18" s="93" t="s">
        <v>702</v>
      </c>
      <c r="AF18" s="85" t="s">
        <v>342</v>
      </c>
      <c r="AG18" s="83" t="s">
        <v>1025</v>
      </c>
      <c r="AH18" s="85" t="s">
        <v>342</v>
      </c>
      <c r="AI18" s="96" t="s">
        <v>1180</v>
      </c>
      <c r="AJ18" s="85" t="s">
        <v>342</v>
      </c>
      <c r="AK18" s="83" t="s">
        <v>122</v>
      </c>
      <c r="AL18" s="85" t="s">
        <v>341</v>
      </c>
      <c r="AM18" s="90"/>
      <c r="AN18" s="85" t="s">
        <v>342</v>
      </c>
      <c r="AO18" s="95" t="s">
        <v>1090</v>
      </c>
      <c r="AP18" s="84" t="s">
        <v>627</v>
      </c>
      <c r="AQ18" s="98" t="s">
        <v>637</v>
      </c>
      <c r="AR18" s="85" t="s">
        <v>342</v>
      </c>
      <c r="AS18" s="83" t="s">
        <v>1124</v>
      </c>
      <c r="AT18" s="84" t="s">
        <v>627</v>
      </c>
      <c r="AU18" s="91" t="s">
        <v>667</v>
      </c>
      <c r="AV18" s="64"/>
      <c r="AW18" s="64"/>
      <c r="AX18" s="64"/>
      <c r="AY18" s="64"/>
      <c r="AZ18" s="64"/>
      <c r="BA18" s="64"/>
      <c r="BB18" s="64"/>
    </row>
    <row r="19" spans="1:54" ht="60" customHeight="1" x14ac:dyDescent="0.3">
      <c r="A19" s="83" t="s">
        <v>1313</v>
      </c>
      <c r="B19" s="131" t="s">
        <v>123</v>
      </c>
      <c r="C19" s="2" t="s">
        <v>362</v>
      </c>
      <c r="D19" s="84" t="s">
        <v>342</v>
      </c>
      <c r="E19" s="83" t="s">
        <v>831</v>
      </c>
      <c r="F19" s="84" t="s">
        <v>342</v>
      </c>
      <c r="G19" s="83" t="s">
        <v>125</v>
      </c>
      <c r="H19" s="85" t="s">
        <v>342</v>
      </c>
      <c r="I19" s="83" t="s">
        <v>1129</v>
      </c>
      <c r="J19" s="85" t="s">
        <v>342</v>
      </c>
      <c r="K19" s="83" t="s">
        <v>1134</v>
      </c>
      <c r="L19" s="85" t="s">
        <v>341</v>
      </c>
      <c r="M19" s="90"/>
      <c r="N19" s="86" t="s">
        <v>342</v>
      </c>
      <c r="O19" s="83" t="s">
        <v>738</v>
      </c>
      <c r="P19" s="84" t="s">
        <v>342</v>
      </c>
      <c r="Q19" s="83" t="s">
        <v>769</v>
      </c>
      <c r="R19" s="85" t="s">
        <v>342</v>
      </c>
      <c r="S19" s="110" t="s">
        <v>939</v>
      </c>
      <c r="T19" s="85" t="s">
        <v>342</v>
      </c>
      <c r="U19" s="83" t="s">
        <v>1139</v>
      </c>
      <c r="V19" s="86" t="s">
        <v>342</v>
      </c>
      <c r="W19" s="83" t="s">
        <v>793</v>
      </c>
      <c r="X19" s="85" t="s">
        <v>342</v>
      </c>
      <c r="Y19" s="83" t="s">
        <v>1146</v>
      </c>
      <c r="Z19" s="85" t="s">
        <v>342</v>
      </c>
      <c r="AA19" s="83" t="s">
        <v>810</v>
      </c>
      <c r="AB19" s="85" t="s">
        <v>342</v>
      </c>
      <c r="AC19" s="83" t="s">
        <v>1150</v>
      </c>
      <c r="AD19" s="88" t="s">
        <v>342</v>
      </c>
      <c r="AE19" s="83" t="s">
        <v>703</v>
      </c>
      <c r="AF19" s="85" t="s">
        <v>341</v>
      </c>
      <c r="AG19" s="111"/>
      <c r="AH19" s="85" t="s">
        <v>342</v>
      </c>
      <c r="AI19" s="83" t="s">
        <v>126</v>
      </c>
      <c r="AJ19" s="85" t="s">
        <v>341</v>
      </c>
      <c r="AK19" s="89"/>
      <c r="AL19" s="85" t="s">
        <v>341</v>
      </c>
      <c r="AM19" s="90"/>
      <c r="AN19" s="85" t="s">
        <v>342</v>
      </c>
      <c r="AO19" s="95" t="s">
        <v>1091</v>
      </c>
      <c r="AP19" s="84" t="s">
        <v>627</v>
      </c>
      <c r="AQ19" s="83" t="s">
        <v>638</v>
      </c>
      <c r="AR19" s="85" t="s">
        <v>342</v>
      </c>
      <c r="AS19" s="83" t="s">
        <v>127</v>
      </c>
      <c r="AT19" s="84" t="s">
        <v>627</v>
      </c>
      <c r="AU19" s="91" t="s">
        <v>668</v>
      </c>
      <c r="AV19" s="64"/>
      <c r="AW19" s="64"/>
      <c r="AX19" s="64"/>
      <c r="AY19" s="64"/>
      <c r="AZ19" s="64"/>
      <c r="BA19" s="64"/>
      <c r="BB19" s="64"/>
    </row>
    <row r="20" spans="1:54" ht="89.25" customHeight="1" x14ac:dyDescent="0.3">
      <c r="A20" s="83" t="s">
        <v>1314</v>
      </c>
      <c r="B20" s="131" t="s">
        <v>128</v>
      </c>
      <c r="C20" s="2" t="s">
        <v>363</v>
      </c>
      <c r="D20" s="84" t="s">
        <v>342</v>
      </c>
      <c r="E20" s="95" t="s">
        <v>364</v>
      </c>
      <c r="F20" s="84" t="s">
        <v>342</v>
      </c>
      <c r="G20" s="95" t="s">
        <v>869</v>
      </c>
      <c r="H20" s="85" t="s">
        <v>342</v>
      </c>
      <c r="I20" s="83" t="s">
        <v>921</v>
      </c>
      <c r="J20" s="85" t="s">
        <v>342</v>
      </c>
      <c r="K20" s="109" t="s">
        <v>900</v>
      </c>
      <c r="L20" s="85" t="s">
        <v>342</v>
      </c>
      <c r="M20" s="90" t="s">
        <v>952</v>
      </c>
      <c r="N20" s="86" t="s">
        <v>342</v>
      </c>
      <c r="O20" s="83" t="s">
        <v>739</v>
      </c>
      <c r="P20" s="84" t="s">
        <v>342</v>
      </c>
      <c r="Q20" s="83" t="s">
        <v>770</v>
      </c>
      <c r="R20" s="85" t="s">
        <v>342</v>
      </c>
      <c r="S20" s="108" t="s">
        <v>939</v>
      </c>
      <c r="T20" s="85" t="s">
        <v>342</v>
      </c>
      <c r="U20" s="83" t="s">
        <v>973</v>
      </c>
      <c r="V20" s="86" t="s">
        <v>342</v>
      </c>
      <c r="W20" s="83" t="s">
        <v>794</v>
      </c>
      <c r="X20" s="85" t="s">
        <v>342</v>
      </c>
      <c r="Y20" s="83" t="s">
        <v>990</v>
      </c>
      <c r="Z20" s="85" t="s">
        <v>342</v>
      </c>
      <c r="AA20" s="83" t="s">
        <v>1181</v>
      </c>
      <c r="AB20" s="85" t="s">
        <v>342</v>
      </c>
      <c r="AC20" s="92" t="s">
        <v>1006</v>
      </c>
      <c r="AD20" s="88" t="s">
        <v>342</v>
      </c>
      <c r="AE20" s="83" t="s">
        <v>704</v>
      </c>
      <c r="AF20" s="85" t="s">
        <v>342</v>
      </c>
      <c r="AG20" s="83" t="s">
        <v>1026</v>
      </c>
      <c r="AH20" s="85" t="s">
        <v>342</v>
      </c>
      <c r="AI20" s="83" t="s">
        <v>131</v>
      </c>
      <c r="AJ20" s="85" t="s">
        <v>341</v>
      </c>
      <c r="AK20" s="89"/>
      <c r="AL20" s="85" t="s">
        <v>342</v>
      </c>
      <c r="AM20" s="95" t="s">
        <v>1064</v>
      </c>
      <c r="AN20" s="85" t="s">
        <v>342</v>
      </c>
      <c r="AO20" s="95" t="s">
        <v>1092</v>
      </c>
      <c r="AP20" s="84" t="s">
        <v>627</v>
      </c>
      <c r="AQ20" s="98" t="s">
        <v>639</v>
      </c>
      <c r="AR20" s="85" t="s">
        <v>342</v>
      </c>
      <c r="AS20" s="83" t="s">
        <v>1125</v>
      </c>
      <c r="AT20" s="84" t="s">
        <v>627</v>
      </c>
      <c r="AU20" s="91" t="s">
        <v>669</v>
      </c>
      <c r="AV20" s="64"/>
      <c r="AW20" s="64"/>
      <c r="AX20" s="64"/>
      <c r="AY20" s="64"/>
      <c r="AZ20" s="64"/>
      <c r="BA20" s="64"/>
      <c r="BB20" s="64"/>
    </row>
    <row r="21" spans="1:54" ht="73.5" customHeight="1" x14ac:dyDescent="0.3">
      <c r="A21" s="83" t="s">
        <v>1315</v>
      </c>
      <c r="B21" s="131" t="s">
        <v>132</v>
      </c>
      <c r="C21" s="2" t="s">
        <v>365</v>
      </c>
      <c r="D21" s="84" t="s">
        <v>342</v>
      </c>
      <c r="E21" s="83" t="s">
        <v>832</v>
      </c>
      <c r="F21" s="84" t="s">
        <v>342</v>
      </c>
      <c r="G21" s="83" t="s">
        <v>134</v>
      </c>
      <c r="H21" s="85" t="s">
        <v>342</v>
      </c>
      <c r="I21" s="83" t="s">
        <v>1130</v>
      </c>
      <c r="J21" s="85" t="s">
        <v>342</v>
      </c>
      <c r="K21" s="83" t="s">
        <v>135</v>
      </c>
      <c r="L21" s="85" t="s">
        <v>342</v>
      </c>
      <c r="M21" s="90" t="s">
        <v>954</v>
      </c>
      <c r="N21" s="86" t="s">
        <v>342</v>
      </c>
      <c r="O21" s="83" t="s">
        <v>136</v>
      </c>
      <c r="P21" s="84" t="s">
        <v>341</v>
      </c>
      <c r="Q21" s="95"/>
      <c r="R21" s="85" t="s">
        <v>342</v>
      </c>
      <c r="S21" s="136" t="s">
        <v>137</v>
      </c>
      <c r="T21" s="85" t="s">
        <v>342</v>
      </c>
      <c r="U21" s="83" t="s">
        <v>1140</v>
      </c>
      <c r="V21" s="86" t="s">
        <v>342</v>
      </c>
      <c r="W21" s="83" t="s">
        <v>138</v>
      </c>
      <c r="X21" s="85" t="s">
        <v>342</v>
      </c>
      <c r="Y21" s="83" t="s">
        <v>1147</v>
      </c>
      <c r="Z21" s="85" t="s">
        <v>342</v>
      </c>
      <c r="AA21" s="90" t="s">
        <v>1172</v>
      </c>
      <c r="AB21" s="85" t="s">
        <v>342</v>
      </c>
      <c r="AC21" s="83" t="s">
        <v>1151</v>
      </c>
      <c r="AD21" s="88" t="s">
        <v>342</v>
      </c>
      <c r="AE21" s="83" t="s">
        <v>705</v>
      </c>
      <c r="AF21" s="85" t="s">
        <v>342</v>
      </c>
      <c r="AG21" s="83" t="s">
        <v>139</v>
      </c>
      <c r="AH21" s="85" t="s">
        <v>342</v>
      </c>
      <c r="AI21" s="83" t="s">
        <v>140</v>
      </c>
      <c r="AJ21" s="85" t="s">
        <v>342</v>
      </c>
      <c r="AK21" s="83" t="s">
        <v>141</v>
      </c>
      <c r="AL21" s="85" t="s">
        <v>341</v>
      </c>
      <c r="AM21" s="95" t="s">
        <v>1065</v>
      </c>
      <c r="AN21" s="85" t="s">
        <v>342</v>
      </c>
      <c r="AO21" s="95" t="s">
        <v>1093</v>
      </c>
      <c r="AP21" s="84" t="s">
        <v>627</v>
      </c>
      <c r="AQ21" s="91" t="s">
        <v>640</v>
      </c>
      <c r="AR21" s="85" t="s">
        <v>342</v>
      </c>
      <c r="AS21" s="83" t="s">
        <v>142</v>
      </c>
      <c r="AT21" s="84" t="s">
        <v>627</v>
      </c>
      <c r="AU21" s="91" t="s">
        <v>670</v>
      </c>
      <c r="AV21" s="64"/>
      <c r="AW21" s="64"/>
      <c r="AX21" s="64"/>
      <c r="AY21" s="64"/>
      <c r="AZ21" s="64"/>
      <c r="BA21" s="64"/>
      <c r="BB21" s="64"/>
    </row>
    <row r="22" spans="1:54" ht="80.400000000000006" customHeight="1" x14ac:dyDescent="0.3">
      <c r="A22" s="83" t="s">
        <v>1316</v>
      </c>
      <c r="B22" s="131" t="s">
        <v>143</v>
      </c>
      <c r="C22" s="2" t="s">
        <v>366</v>
      </c>
      <c r="D22" s="84" t="s">
        <v>342</v>
      </c>
      <c r="E22" s="83" t="s">
        <v>833</v>
      </c>
      <c r="F22" s="84" t="s">
        <v>342</v>
      </c>
      <c r="G22" s="83" t="s">
        <v>870</v>
      </c>
      <c r="H22" s="85" t="s">
        <v>342</v>
      </c>
      <c r="I22" s="83" t="s">
        <v>922</v>
      </c>
      <c r="J22" s="85" t="s">
        <v>342</v>
      </c>
      <c r="K22" s="109" t="s">
        <v>901</v>
      </c>
      <c r="L22" s="85" t="s">
        <v>342</v>
      </c>
      <c r="M22" s="90" t="s">
        <v>955</v>
      </c>
      <c r="N22" s="86" t="s">
        <v>341</v>
      </c>
      <c r="O22" s="94"/>
      <c r="P22" s="84" t="s">
        <v>342</v>
      </c>
      <c r="Q22" s="90"/>
      <c r="R22" s="85" t="s">
        <v>342</v>
      </c>
      <c r="S22" s="90" t="s">
        <v>940</v>
      </c>
      <c r="T22" s="85" t="s">
        <v>341</v>
      </c>
      <c r="U22" s="90"/>
      <c r="V22" s="86" t="s">
        <v>341</v>
      </c>
      <c r="W22" s="94"/>
      <c r="X22" s="85" t="s">
        <v>341</v>
      </c>
      <c r="Y22" s="90"/>
      <c r="Z22" s="85" t="s">
        <v>342</v>
      </c>
      <c r="AA22" s="83" t="s">
        <v>811</v>
      </c>
      <c r="AB22" s="85" t="s">
        <v>341</v>
      </c>
      <c r="AC22" s="90"/>
      <c r="AD22" s="88" t="s">
        <v>342</v>
      </c>
      <c r="AE22" s="93" t="s">
        <v>706</v>
      </c>
      <c r="AF22" s="85" t="s">
        <v>342</v>
      </c>
      <c r="AG22" s="83" t="s">
        <v>1027</v>
      </c>
      <c r="AH22" s="85" t="s">
        <v>342</v>
      </c>
      <c r="AI22" s="96" t="s">
        <v>1180</v>
      </c>
      <c r="AJ22" s="85" t="s">
        <v>342</v>
      </c>
      <c r="AK22" s="97" t="s">
        <v>1038</v>
      </c>
      <c r="AL22" s="85" t="s">
        <v>342</v>
      </c>
      <c r="AM22" s="90" t="s">
        <v>1066</v>
      </c>
      <c r="AN22" s="85" t="s">
        <v>342</v>
      </c>
      <c r="AO22" s="95" t="s">
        <v>1094</v>
      </c>
      <c r="AP22" s="84" t="s">
        <v>627</v>
      </c>
      <c r="AQ22" s="98" t="s">
        <v>1272</v>
      </c>
      <c r="AR22" s="85" t="s">
        <v>341</v>
      </c>
      <c r="AS22" s="90"/>
      <c r="AT22" s="84" t="s">
        <v>627</v>
      </c>
      <c r="AU22" s="98" t="s">
        <v>1280</v>
      </c>
      <c r="AV22" s="64"/>
      <c r="AW22" s="64"/>
      <c r="AX22" s="64"/>
      <c r="AY22" s="64"/>
      <c r="AZ22" s="64"/>
      <c r="BA22" s="64"/>
      <c r="BB22" s="64"/>
    </row>
    <row r="23" spans="1:54" ht="86.4" x14ac:dyDescent="0.3">
      <c r="A23" s="83" t="s">
        <v>1317</v>
      </c>
      <c r="B23" s="131" t="s">
        <v>145</v>
      </c>
      <c r="C23" s="2" t="s">
        <v>367</v>
      </c>
      <c r="D23" s="84" t="s">
        <v>342</v>
      </c>
      <c r="E23" s="83" t="s">
        <v>834</v>
      </c>
      <c r="F23" s="84" t="s">
        <v>342</v>
      </c>
      <c r="G23" s="83" t="s">
        <v>871</v>
      </c>
      <c r="H23" s="85" t="s">
        <v>342</v>
      </c>
      <c r="I23" s="83" t="s">
        <v>913</v>
      </c>
      <c r="J23" s="85" t="s">
        <v>342</v>
      </c>
      <c r="K23" s="83" t="s">
        <v>902</v>
      </c>
      <c r="L23" s="85" t="s">
        <v>341</v>
      </c>
      <c r="M23" s="90"/>
      <c r="N23" s="86" t="s">
        <v>342</v>
      </c>
      <c r="O23" s="83" t="s">
        <v>740</v>
      </c>
      <c r="P23" s="84" t="s">
        <v>342</v>
      </c>
      <c r="Q23" s="83" t="s">
        <v>760</v>
      </c>
      <c r="R23" s="85" t="s">
        <v>342</v>
      </c>
      <c r="S23" s="90" t="s">
        <v>147</v>
      </c>
      <c r="T23" s="85" t="s">
        <v>342</v>
      </c>
      <c r="U23" s="83" t="s">
        <v>974</v>
      </c>
      <c r="V23" s="86" t="s">
        <v>342</v>
      </c>
      <c r="W23" s="83" t="s">
        <v>795</v>
      </c>
      <c r="X23" s="85" t="s">
        <v>342</v>
      </c>
      <c r="Y23" s="83" t="s">
        <v>991</v>
      </c>
      <c r="Z23" s="85" t="s">
        <v>341</v>
      </c>
      <c r="AA23" s="90"/>
      <c r="AB23" s="85" t="s">
        <v>341</v>
      </c>
      <c r="AC23" s="95"/>
      <c r="AD23" s="88" t="s">
        <v>342</v>
      </c>
      <c r="AE23" s="83" t="s">
        <v>148</v>
      </c>
      <c r="AF23" s="85" t="s">
        <v>342</v>
      </c>
      <c r="AG23" s="90" t="s">
        <v>1019</v>
      </c>
      <c r="AH23" s="85" t="s">
        <v>342</v>
      </c>
      <c r="AI23" s="83" t="s">
        <v>368</v>
      </c>
      <c r="AJ23" s="85" t="s">
        <v>342</v>
      </c>
      <c r="AK23" s="89" t="s">
        <v>1039</v>
      </c>
      <c r="AL23" s="85" t="s">
        <v>342</v>
      </c>
      <c r="AM23" s="95" t="s">
        <v>1067</v>
      </c>
      <c r="AN23" s="85" t="s">
        <v>342</v>
      </c>
      <c r="AO23" s="95" t="s">
        <v>1095</v>
      </c>
      <c r="AP23" s="84" t="s">
        <v>627</v>
      </c>
      <c r="AQ23" s="83" t="s">
        <v>641</v>
      </c>
      <c r="AR23" s="85" t="s">
        <v>341</v>
      </c>
      <c r="AS23" s="90"/>
      <c r="AT23" s="84" t="s">
        <v>627</v>
      </c>
      <c r="AU23" s="137" t="s">
        <v>1281</v>
      </c>
      <c r="AV23" s="64"/>
      <c r="AW23" s="64"/>
      <c r="AX23" s="64"/>
      <c r="AY23" s="64"/>
      <c r="AZ23" s="64"/>
      <c r="BA23" s="64"/>
      <c r="BB23" s="64"/>
    </row>
    <row r="24" spans="1:54" ht="72" x14ac:dyDescent="0.3">
      <c r="A24" s="83" t="s">
        <v>1318</v>
      </c>
      <c r="B24" s="131" t="s">
        <v>149</v>
      </c>
      <c r="C24" s="2" t="s">
        <v>369</v>
      </c>
      <c r="D24" s="84" t="s">
        <v>342</v>
      </c>
      <c r="E24" s="83" t="s">
        <v>835</v>
      </c>
      <c r="F24" s="84" t="s">
        <v>342</v>
      </c>
      <c r="G24" s="83" t="s">
        <v>872</v>
      </c>
      <c r="H24" s="85" t="s">
        <v>341</v>
      </c>
      <c r="I24" s="109"/>
      <c r="J24" s="85" t="s">
        <v>341</v>
      </c>
      <c r="K24" s="93"/>
      <c r="L24" s="85" t="s">
        <v>341</v>
      </c>
      <c r="M24" s="90"/>
      <c r="N24" s="86" t="s">
        <v>341</v>
      </c>
      <c r="O24" s="94"/>
      <c r="P24" s="84" t="s">
        <v>342</v>
      </c>
      <c r="Q24" s="83" t="s">
        <v>771</v>
      </c>
      <c r="R24" s="85" t="s">
        <v>342</v>
      </c>
      <c r="S24" s="90" t="s">
        <v>939</v>
      </c>
      <c r="T24" s="85" t="s">
        <v>341</v>
      </c>
      <c r="U24" s="90"/>
      <c r="V24" s="86" t="s">
        <v>341</v>
      </c>
      <c r="W24" s="94"/>
      <c r="X24" s="85" t="s">
        <v>341</v>
      </c>
      <c r="Y24" s="90"/>
      <c r="Z24" s="85" t="s">
        <v>342</v>
      </c>
      <c r="AA24" s="83" t="s">
        <v>812</v>
      </c>
      <c r="AB24" s="85" t="s">
        <v>341</v>
      </c>
      <c r="AC24" s="95"/>
      <c r="AD24" s="88" t="s">
        <v>342</v>
      </c>
      <c r="AE24" s="93" t="s">
        <v>707</v>
      </c>
      <c r="AF24" s="85" t="s">
        <v>342</v>
      </c>
      <c r="AG24" s="90" t="s">
        <v>157</v>
      </c>
      <c r="AH24" s="80" t="s">
        <v>341</v>
      </c>
      <c r="AI24" s="113" t="s">
        <v>1176</v>
      </c>
      <c r="AJ24" s="85" t="s">
        <v>342</v>
      </c>
      <c r="AK24" s="89" t="s">
        <v>1040</v>
      </c>
      <c r="AL24" s="85" t="s">
        <v>342</v>
      </c>
      <c r="AM24" s="95" t="s">
        <v>1068</v>
      </c>
      <c r="AN24" s="85" t="s">
        <v>342</v>
      </c>
      <c r="AO24" s="90" t="s">
        <v>1096</v>
      </c>
      <c r="AP24" s="84" t="s">
        <v>628</v>
      </c>
      <c r="AQ24" s="115" t="s">
        <v>642</v>
      </c>
      <c r="AR24" s="85" t="s">
        <v>341</v>
      </c>
      <c r="AS24" s="90"/>
      <c r="AT24" s="84" t="s">
        <v>627</v>
      </c>
      <c r="AU24" s="137" t="s">
        <v>1282</v>
      </c>
      <c r="AV24" s="64"/>
      <c r="AW24" s="64"/>
      <c r="AX24" s="64"/>
      <c r="AY24" s="64"/>
      <c r="AZ24" s="64"/>
      <c r="BA24" s="64"/>
      <c r="BB24" s="64"/>
    </row>
    <row r="25" spans="1:54" ht="72" x14ac:dyDescent="0.3">
      <c r="A25" s="83" t="s">
        <v>1319</v>
      </c>
      <c r="B25" s="131" t="s">
        <v>153</v>
      </c>
      <c r="C25" s="2" t="s">
        <v>370</v>
      </c>
      <c r="D25" s="84" t="s">
        <v>342</v>
      </c>
      <c r="E25" s="83" t="s">
        <v>836</v>
      </c>
      <c r="F25" s="84" t="s">
        <v>342</v>
      </c>
      <c r="G25" s="83" t="s">
        <v>873</v>
      </c>
      <c r="H25" s="85" t="s">
        <v>341</v>
      </c>
      <c r="I25" s="109"/>
      <c r="J25" s="85" t="s">
        <v>341</v>
      </c>
      <c r="K25" s="93"/>
      <c r="L25" s="85" t="s">
        <v>341</v>
      </c>
      <c r="M25" s="90"/>
      <c r="N25" s="86" t="s">
        <v>341</v>
      </c>
      <c r="O25" s="87"/>
      <c r="P25" s="84" t="s">
        <v>341</v>
      </c>
      <c r="Q25" s="95"/>
      <c r="R25" s="85" t="s">
        <v>342</v>
      </c>
      <c r="S25" s="90" t="s">
        <v>939</v>
      </c>
      <c r="T25" s="85" t="s">
        <v>341</v>
      </c>
      <c r="U25" s="90"/>
      <c r="V25" s="86" t="s">
        <v>341</v>
      </c>
      <c r="W25" s="94"/>
      <c r="X25" s="85" t="s">
        <v>341</v>
      </c>
      <c r="Y25" s="95"/>
      <c r="Z25" s="85" t="s">
        <v>341</v>
      </c>
      <c r="AA25" s="90"/>
      <c r="AB25" s="85" t="s">
        <v>342</v>
      </c>
      <c r="AC25" s="92" t="s">
        <v>1007</v>
      </c>
      <c r="AD25" s="88" t="s">
        <v>342</v>
      </c>
      <c r="AE25" s="93" t="s">
        <v>708</v>
      </c>
      <c r="AF25" s="85" t="s">
        <v>342</v>
      </c>
      <c r="AG25" s="90" t="s">
        <v>157</v>
      </c>
      <c r="AH25" s="80" t="s">
        <v>341</v>
      </c>
      <c r="AI25" s="113" t="s">
        <v>1176</v>
      </c>
      <c r="AJ25" s="85" t="s">
        <v>342</v>
      </c>
      <c r="AK25" s="89" t="s">
        <v>1041</v>
      </c>
      <c r="AL25" s="85" t="s">
        <v>341</v>
      </c>
      <c r="AM25" s="90"/>
      <c r="AN25" s="85" t="s">
        <v>342</v>
      </c>
      <c r="AO25" s="90" t="s">
        <v>1096</v>
      </c>
      <c r="AP25" s="84" t="s">
        <v>628</v>
      </c>
      <c r="AQ25" s="91" t="s">
        <v>642</v>
      </c>
      <c r="AR25" s="85" t="s">
        <v>341</v>
      </c>
      <c r="AS25" s="90"/>
      <c r="AT25" s="84" t="s">
        <v>627</v>
      </c>
      <c r="AU25" s="137" t="s">
        <v>1282</v>
      </c>
      <c r="AV25" s="64"/>
      <c r="AW25" s="64"/>
      <c r="AX25" s="64"/>
      <c r="AY25" s="64"/>
      <c r="AZ25" s="64"/>
      <c r="BA25" s="64"/>
      <c r="BB25" s="64"/>
    </row>
    <row r="26" spans="1:54" ht="99.9" customHeight="1" x14ac:dyDescent="0.3">
      <c r="A26" s="83" t="s">
        <v>1320</v>
      </c>
      <c r="B26" s="131" t="s">
        <v>155</v>
      </c>
      <c r="C26" s="2" t="s">
        <v>371</v>
      </c>
      <c r="D26" s="84" t="s">
        <v>341</v>
      </c>
      <c r="E26" s="90"/>
      <c r="F26" s="84" t="s">
        <v>342</v>
      </c>
      <c r="G26" s="83" t="s">
        <v>151</v>
      </c>
      <c r="H26" s="85" t="s">
        <v>341</v>
      </c>
      <c r="I26" s="109"/>
      <c r="J26" s="85" t="s">
        <v>341</v>
      </c>
      <c r="K26" s="109"/>
      <c r="L26" s="85" t="s">
        <v>342</v>
      </c>
      <c r="M26" s="90" t="s">
        <v>956</v>
      </c>
      <c r="N26" s="86" t="s">
        <v>341</v>
      </c>
      <c r="O26" s="94"/>
      <c r="P26" s="84" t="s">
        <v>341</v>
      </c>
      <c r="Q26" s="95"/>
      <c r="R26" s="85" t="s">
        <v>342</v>
      </c>
      <c r="S26" s="90" t="s">
        <v>939</v>
      </c>
      <c r="T26" s="85" t="s">
        <v>341</v>
      </c>
      <c r="U26" s="90"/>
      <c r="V26" s="86" t="s">
        <v>341</v>
      </c>
      <c r="W26" s="87"/>
      <c r="X26" s="85" t="s">
        <v>341</v>
      </c>
      <c r="Y26" s="90"/>
      <c r="Z26" s="85" t="s">
        <v>342</v>
      </c>
      <c r="AA26" s="83" t="s">
        <v>813</v>
      </c>
      <c r="AB26" s="85" t="s">
        <v>341</v>
      </c>
      <c r="AC26" s="90"/>
      <c r="AD26" s="88" t="s">
        <v>342</v>
      </c>
      <c r="AE26" s="93" t="s">
        <v>708</v>
      </c>
      <c r="AF26" s="85" t="s">
        <v>342</v>
      </c>
      <c r="AG26" s="95" t="s">
        <v>157</v>
      </c>
      <c r="AH26" s="80" t="s">
        <v>341</v>
      </c>
      <c r="AI26" s="113" t="s">
        <v>1176</v>
      </c>
      <c r="AJ26" s="85" t="s">
        <v>342</v>
      </c>
      <c r="AK26" s="89" t="s">
        <v>152</v>
      </c>
      <c r="AL26" s="85" t="s">
        <v>341</v>
      </c>
      <c r="AM26" s="90"/>
      <c r="AN26" s="85" t="s">
        <v>342</v>
      </c>
      <c r="AO26" s="90"/>
      <c r="AP26" s="84" t="s">
        <v>628</v>
      </c>
      <c r="AQ26" s="91" t="s">
        <v>642</v>
      </c>
      <c r="AR26" s="85" t="s">
        <v>341</v>
      </c>
      <c r="AS26" s="90"/>
      <c r="AT26" s="84" t="s">
        <v>628</v>
      </c>
      <c r="AU26" s="98"/>
      <c r="AV26" s="64"/>
      <c r="AW26" s="64"/>
      <c r="AX26" s="64"/>
      <c r="AY26" s="64"/>
      <c r="AZ26" s="64"/>
      <c r="BA26" s="64"/>
      <c r="BB26" s="64"/>
    </row>
    <row r="27" spans="1:54" ht="56.1" customHeight="1" x14ac:dyDescent="0.3">
      <c r="A27" s="83" t="s">
        <v>1321</v>
      </c>
      <c r="B27" s="131" t="s">
        <v>158</v>
      </c>
      <c r="C27" s="2" t="s">
        <v>372</v>
      </c>
      <c r="D27" s="84" t="s">
        <v>342</v>
      </c>
      <c r="E27" s="83" t="s">
        <v>837</v>
      </c>
      <c r="F27" s="84" t="s">
        <v>342</v>
      </c>
      <c r="G27" s="95" t="s">
        <v>874</v>
      </c>
      <c r="H27" s="85" t="s">
        <v>341</v>
      </c>
      <c r="I27" s="109"/>
      <c r="J27" s="85" t="s">
        <v>342</v>
      </c>
      <c r="K27" s="109" t="s">
        <v>903</v>
      </c>
      <c r="L27" s="85" t="s">
        <v>342</v>
      </c>
      <c r="M27" s="90" t="s">
        <v>956</v>
      </c>
      <c r="N27" s="86" t="s">
        <v>342</v>
      </c>
      <c r="O27" s="83" t="s">
        <v>741</v>
      </c>
      <c r="P27" s="84" t="s">
        <v>342</v>
      </c>
      <c r="Q27" s="83" t="s">
        <v>772</v>
      </c>
      <c r="R27" s="85" t="s">
        <v>342</v>
      </c>
      <c r="S27" s="95" t="s">
        <v>939</v>
      </c>
      <c r="T27" s="85" t="s">
        <v>342</v>
      </c>
      <c r="U27" s="83" t="s">
        <v>975</v>
      </c>
      <c r="V27" s="86" t="s">
        <v>341</v>
      </c>
      <c r="W27" s="87"/>
      <c r="X27" s="85" t="s">
        <v>341</v>
      </c>
      <c r="Y27" s="90"/>
      <c r="Z27" s="85" t="s">
        <v>342</v>
      </c>
      <c r="AA27" s="83" t="s">
        <v>814</v>
      </c>
      <c r="AB27" s="85" t="s">
        <v>342</v>
      </c>
      <c r="AC27" s="83" t="s">
        <v>1008</v>
      </c>
      <c r="AD27" s="88" t="s">
        <v>342</v>
      </c>
      <c r="AE27" s="83" t="s">
        <v>130</v>
      </c>
      <c r="AF27" s="85" t="s">
        <v>342</v>
      </c>
      <c r="AG27" s="95" t="s">
        <v>157</v>
      </c>
      <c r="AH27" s="113" t="s">
        <v>341</v>
      </c>
      <c r="AI27" s="83" t="s">
        <v>1175</v>
      </c>
      <c r="AJ27" s="85" t="s">
        <v>342</v>
      </c>
      <c r="AK27" s="89" t="s">
        <v>1041</v>
      </c>
      <c r="AL27" s="85" t="s">
        <v>342</v>
      </c>
      <c r="AM27" s="92" t="s">
        <v>1069</v>
      </c>
      <c r="AN27" s="85" t="s">
        <v>342</v>
      </c>
      <c r="AO27" s="95" t="s">
        <v>1097</v>
      </c>
      <c r="AP27" s="84" t="s">
        <v>628</v>
      </c>
      <c r="AQ27" s="98" t="s">
        <v>642</v>
      </c>
      <c r="AR27" s="85" t="s">
        <v>341</v>
      </c>
      <c r="AS27" s="90"/>
      <c r="AT27" s="84" t="s">
        <v>627</v>
      </c>
      <c r="AU27" s="98" t="s">
        <v>1283</v>
      </c>
      <c r="AV27" s="64"/>
      <c r="AW27" s="64"/>
      <c r="AX27" s="64"/>
      <c r="AY27" s="64"/>
      <c r="AZ27" s="64"/>
      <c r="BA27" s="64"/>
      <c r="BB27" s="64"/>
    </row>
    <row r="28" spans="1:54" ht="86.4" x14ac:dyDescent="0.3">
      <c r="A28" s="83" t="s">
        <v>1322</v>
      </c>
      <c r="B28" s="131" t="s">
        <v>160</v>
      </c>
      <c r="C28" s="2" t="s">
        <v>373</v>
      </c>
      <c r="D28" s="84" t="s">
        <v>342</v>
      </c>
      <c r="E28" s="83" t="s">
        <v>162</v>
      </c>
      <c r="F28" s="84" t="s">
        <v>341</v>
      </c>
      <c r="G28" s="90"/>
      <c r="H28" s="85" t="s">
        <v>341</v>
      </c>
      <c r="I28" s="109"/>
      <c r="J28" s="85" t="s">
        <v>341</v>
      </c>
      <c r="K28" s="109"/>
      <c r="L28" s="85" t="s">
        <v>341</v>
      </c>
      <c r="M28" s="90"/>
      <c r="N28" s="86" t="s">
        <v>342</v>
      </c>
      <c r="O28" s="94"/>
      <c r="P28" s="84" t="s">
        <v>342</v>
      </c>
      <c r="Q28" s="83" t="s">
        <v>773</v>
      </c>
      <c r="R28" s="85" t="s">
        <v>341</v>
      </c>
      <c r="S28" s="90"/>
      <c r="T28" s="85" t="s">
        <v>341</v>
      </c>
      <c r="U28" s="90"/>
      <c r="V28" s="86" t="s">
        <v>341</v>
      </c>
      <c r="W28" s="94"/>
      <c r="X28" s="85" t="s">
        <v>341</v>
      </c>
      <c r="Y28" s="90"/>
      <c r="Z28" s="85" t="s">
        <v>341</v>
      </c>
      <c r="AA28" s="90"/>
      <c r="AB28" s="85" t="s">
        <v>341</v>
      </c>
      <c r="AC28" s="90"/>
      <c r="AD28" s="88" t="s">
        <v>342</v>
      </c>
      <c r="AE28" s="93" t="s">
        <v>709</v>
      </c>
      <c r="AF28" s="85" t="s">
        <v>341</v>
      </c>
      <c r="AG28" s="95"/>
      <c r="AH28" s="85" t="s">
        <v>342</v>
      </c>
      <c r="AI28" s="96" t="s">
        <v>1180</v>
      </c>
      <c r="AJ28" s="85" t="s">
        <v>342</v>
      </c>
      <c r="AK28" s="89" t="s">
        <v>163</v>
      </c>
      <c r="AL28" s="85" t="s">
        <v>341</v>
      </c>
      <c r="AM28" s="90"/>
      <c r="AN28" s="85" t="s">
        <v>342</v>
      </c>
      <c r="AO28" s="95"/>
      <c r="AP28" s="84" t="s">
        <v>628</v>
      </c>
      <c r="AQ28" s="98"/>
      <c r="AR28" s="85" t="s">
        <v>341</v>
      </c>
      <c r="AS28" s="90"/>
      <c r="AT28" s="84" t="s">
        <v>627</v>
      </c>
      <c r="AU28" s="91" t="s">
        <v>671</v>
      </c>
      <c r="AV28" s="64"/>
      <c r="AW28" s="64"/>
      <c r="AX28" s="64"/>
      <c r="AY28" s="64"/>
      <c r="AZ28" s="64"/>
      <c r="BA28" s="64"/>
      <c r="BB28" s="64"/>
    </row>
    <row r="29" spans="1:54" ht="48" customHeight="1" x14ac:dyDescent="0.3">
      <c r="A29" s="83" t="s">
        <v>1323</v>
      </c>
      <c r="B29" s="131" t="s">
        <v>164</v>
      </c>
      <c r="C29" s="2" t="s">
        <v>374</v>
      </c>
      <c r="D29" s="84" t="s">
        <v>342</v>
      </c>
      <c r="E29" s="83" t="s">
        <v>838</v>
      </c>
      <c r="F29" s="84" t="s">
        <v>342</v>
      </c>
      <c r="G29" s="83" t="s">
        <v>875</v>
      </c>
      <c r="H29" s="85" t="s">
        <v>342</v>
      </c>
      <c r="I29" s="83" t="s">
        <v>923</v>
      </c>
      <c r="J29" s="85" t="s">
        <v>341</v>
      </c>
      <c r="K29" s="109"/>
      <c r="L29" s="85" t="s">
        <v>342</v>
      </c>
      <c r="M29" s="90" t="s">
        <v>957</v>
      </c>
      <c r="N29" s="86" t="s">
        <v>342</v>
      </c>
      <c r="O29" s="83" t="s">
        <v>179</v>
      </c>
      <c r="P29" s="84" t="s">
        <v>341</v>
      </c>
      <c r="Q29" s="95"/>
      <c r="R29" s="85" t="s">
        <v>342</v>
      </c>
      <c r="S29" s="95" t="s">
        <v>941</v>
      </c>
      <c r="T29" s="85" t="s">
        <v>342</v>
      </c>
      <c r="U29" s="83" t="s">
        <v>976</v>
      </c>
      <c r="V29" s="86" t="s">
        <v>342</v>
      </c>
      <c r="W29" s="83" t="s">
        <v>796</v>
      </c>
      <c r="X29" s="85" t="s">
        <v>341</v>
      </c>
      <c r="Y29" s="95"/>
      <c r="Z29" s="85" t="s">
        <v>342</v>
      </c>
      <c r="AA29" s="83" t="s">
        <v>176</v>
      </c>
      <c r="AB29" s="85" t="s">
        <v>342</v>
      </c>
      <c r="AC29" s="95" t="s">
        <v>1009</v>
      </c>
      <c r="AD29" s="88" t="s">
        <v>342</v>
      </c>
      <c r="AE29" s="83" t="s">
        <v>710</v>
      </c>
      <c r="AF29" s="85" t="s">
        <v>342</v>
      </c>
      <c r="AG29" s="83" t="s">
        <v>167</v>
      </c>
      <c r="AH29" s="85" t="s">
        <v>342</v>
      </c>
      <c r="AI29" s="83" t="s">
        <v>168</v>
      </c>
      <c r="AJ29" s="85" t="s">
        <v>342</v>
      </c>
      <c r="AK29" s="97" t="s">
        <v>1042</v>
      </c>
      <c r="AL29" s="85" t="s">
        <v>341</v>
      </c>
      <c r="AM29" s="90"/>
      <c r="AN29" s="85" t="s">
        <v>342</v>
      </c>
      <c r="AO29" s="95" t="s">
        <v>169</v>
      </c>
      <c r="AP29" s="84" t="s">
        <v>628</v>
      </c>
      <c r="AQ29" s="98"/>
      <c r="AR29" s="85" t="s">
        <v>341</v>
      </c>
      <c r="AS29" s="95"/>
      <c r="AT29" s="84" t="s">
        <v>628</v>
      </c>
      <c r="AU29" s="98"/>
      <c r="AV29" s="64"/>
      <c r="AW29" s="64"/>
      <c r="AX29" s="64"/>
      <c r="AY29" s="64"/>
      <c r="AZ29" s="64"/>
      <c r="BA29" s="64"/>
      <c r="BB29" s="64"/>
    </row>
    <row r="30" spans="1:54" ht="43.2" x14ac:dyDescent="0.3">
      <c r="A30" s="83" t="s">
        <v>1324</v>
      </c>
      <c r="B30" s="131" t="s">
        <v>170</v>
      </c>
      <c r="C30" s="2" t="s">
        <v>375</v>
      </c>
      <c r="D30" s="84" t="s">
        <v>342</v>
      </c>
      <c r="E30" s="83" t="s">
        <v>839</v>
      </c>
      <c r="F30" s="84" t="s">
        <v>342</v>
      </c>
      <c r="G30" s="83" t="s">
        <v>875</v>
      </c>
      <c r="H30" s="85" t="s">
        <v>342</v>
      </c>
      <c r="I30" s="83" t="s">
        <v>923</v>
      </c>
      <c r="J30" s="85" t="s">
        <v>342</v>
      </c>
      <c r="K30" s="89" t="s">
        <v>1136</v>
      </c>
      <c r="L30" s="85" t="s">
        <v>342</v>
      </c>
      <c r="M30" s="90" t="s">
        <v>957</v>
      </c>
      <c r="N30" s="86" t="s">
        <v>341</v>
      </c>
      <c r="O30" s="94"/>
      <c r="P30" s="84" t="s">
        <v>341</v>
      </c>
      <c r="Q30" s="95"/>
      <c r="R30" s="85" t="s">
        <v>342</v>
      </c>
      <c r="S30" s="90" t="s">
        <v>941</v>
      </c>
      <c r="T30" s="85" t="s">
        <v>342</v>
      </c>
      <c r="U30" s="83" t="s">
        <v>1141</v>
      </c>
      <c r="V30" s="86" t="s">
        <v>341</v>
      </c>
      <c r="W30" s="87"/>
      <c r="X30" s="85" t="s">
        <v>342</v>
      </c>
      <c r="Y30" s="83" t="s">
        <v>993</v>
      </c>
      <c r="Z30" s="85" t="s">
        <v>342</v>
      </c>
      <c r="AA30" s="133" t="s">
        <v>176</v>
      </c>
      <c r="AB30" s="85" t="s">
        <v>342</v>
      </c>
      <c r="AC30" s="83" t="s">
        <v>1010</v>
      </c>
      <c r="AD30" s="88" t="s">
        <v>342</v>
      </c>
      <c r="AE30" s="83" t="s">
        <v>166</v>
      </c>
      <c r="AF30" s="85" t="s">
        <v>342</v>
      </c>
      <c r="AG30" s="83" t="s">
        <v>167</v>
      </c>
      <c r="AH30" s="85" t="s">
        <v>342</v>
      </c>
      <c r="AI30" s="96" t="s">
        <v>1178</v>
      </c>
      <c r="AJ30" s="85" t="s">
        <v>342</v>
      </c>
      <c r="AK30" s="83" t="s">
        <v>1044</v>
      </c>
      <c r="AL30" s="85" t="s">
        <v>341</v>
      </c>
      <c r="AM30" s="90"/>
      <c r="AN30" s="85" t="s">
        <v>342</v>
      </c>
      <c r="AO30" s="95" t="s">
        <v>1098</v>
      </c>
      <c r="AP30" s="84" t="s">
        <v>628</v>
      </c>
      <c r="AQ30" s="98"/>
      <c r="AR30" s="85" t="s">
        <v>342</v>
      </c>
      <c r="AS30" s="83" t="s">
        <v>172</v>
      </c>
      <c r="AT30" s="84" t="s">
        <v>627</v>
      </c>
      <c r="AU30" s="91" t="s">
        <v>173</v>
      </c>
      <c r="AV30" s="64"/>
      <c r="AW30" s="64"/>
      <c r="AX30" s="64"/>
      <c r="AY30" s="64"/>
      <c r="AZ30" s="64"/>
      <c r="BA30" s="64"/>
      <c r="BB30" s="64"/>
    </row>
    <row r="31" spans="1:54" ht="86.4" x14ac:dyDescent="0.3">
      <c r="A31" s="83" t="s">
        <v>1325</v>
      </c>
      <c r="B31" s="131" t="s">
        <v>174</v>
      </c>
      <c r="C31" s="2" t="s">
        <v>376</v>
      </c>
      <c r="D31" s="84" t="s">
        <v>342</v>
      </c>
      <c r="E31" s="83" t="s">
        <v>838</v>
      </c>
      <c r="F31" s="84" t="s">
        <v>342</v>
      </c>
      <c r="G31" s="83" t="s">
        <v>875</v>
      </c>
      <c r="H31" s="85" t="s">
        <v>341</v>
      </c>
      <c r="I31" s="109"/>
      <c r="J31" s="85" t="s">
        <v>342</v>
      </c>
      <c r="K31" s="109" t="s">
        <v>904</v>
      </c>
      <c r="L31" s="85" t="s">
        <v>342</v>
      </c>
      <c r="M31" s="90" t="s">
        <v>957</v>
      </c>
      <c r="N31" s="86" t="s">
        <v>341</v>
      </c>
      <c r="O31" s="83" t="s">
        <v>179</v>
      </c>
      <c r="P31" s="84" t="s">
        <v>341</v>
      </c>
      <c r="Q31" s="95"/>
      <c r="R31" s="85" t="s">
        <v>342</v>
      </c>
      <c r="S31" s="90" t="s">
        <v>941</v>
      </c>
      <c r="T31" s="85" t="s">
        <v>342</v>
      </c>
      <c r="U31" s="90" t="s">
        <v>976</v>
      </c>
      <c r="V31" s="86" t="s">
        <v>342</v>
      </c>
      <c r="W31" s="83" t="s">
        <v>797</v>
      </c>
      <c r="X31" s="85" t="s">
        <v>342</v>
      </c>
      <c r="Y31" s="95" t="s">
        <v>992</v>
      </c>
      <c r="Z31" s="85" t="s">
        <v>342</v>
      </c>
      <c r="AA31" s="83" t="s">
        <v>176</v>
      </c>
      <c r="AB31" s="85" t="s">
        <v>342</v>
      </c>
      <c r="AC31" s="95" t="s">
        <v>1010</v>
      </c>
      <c r="AD31" s="88" t="s">
        <v>342</v>
      </c>
      <c r="AE31" s="83" t="s">
        <v>711</v>
      </c>
      <c r="AF31" s="85" t="s">
        <v>342</v>
      </c>
      <c r="AG31" s="95" t="s">
        <v>167</v>
      </c>
      <c r="AH31" s="85" t="s">
        <v>342</v>
      </c>
      <c r="AI31" s="96" t="s">
        <v>1180</v>
      </c>
      <c r="AJ31" s="85" t="s">
        <v>342</v>
      </c>
      <c r="AK31" s="89" t="s">
        <v>1043</v>
      </c>
      <c r="AL31" s="85" t="s">
        <v>341</v>
      </c>
      <c r="AM31" s="95"/>
      <c r="AN31" s="85" t="s">
        <v>342</v>
      </c>
      <c r="AO31" s="95" t="s">
        <v>1099</v>
      </c>
      <c r="AP31" s="84" t="s">
        <v>628</v>
      </c>
      <c r="AQ31" s="98"/>
      <c r="AR31" s="85" t="s">
        <v>341</v>
      </c>
      <c r="AS31" s="95"/>
      <c r="AT31" s="84" t="s">
        <v>628</v>
      </c>
      <c r="AU31" s="91"/>
      <c r="AV31" s="64"/>
      <c r="AW31" s="64"/>
      <c r="AX31" s="64"/>
      <c r="AY31" s="64"/>
      <c r="AZ31" s="64"/>
      <c r="BA31" s="64"/>
      <c r="BB31" s="64"/>
    </row>
    <row r="32" spans="1:54" ht="86.1" customHeight="1" x14ac:dyDescent="0.3">
      <c r="A32" s="83" t="s">
        <v>1326</v>
      </c>
      <c r="B32" s="131" t="s">
        <v>177</v>
      </c>
      <c r="C32" s="2" t="s">
        <v>377</v>
      </c>
      <c r="D32" s="84" t="s">
        <v>342</v>
      </c>
      <c r="E32" s="90" t="s">
        <v>840</v>
      </c>
      <c r="F32" s="84" t="s">
        <v>341</v>
      </c>
      <c r="G32" s="90"/>
      <c r="H32" s="85" t="s">
        <v>342</v>
      </c>
      <c r="I32" s="83" t="s">
        <v>923</v>
      </c>
      <c r="J32" s="85" t="s">
        <v>341</v>
      </c>
      <c r="K32" s="109"/>
      <c r="L32" s="85" t="s">
        <v>342</v>
      </c>
      <c r="M32" s="90" t="s">
        <v>957</v>
      </c>
      <c r="N32" s="86" t="s">
        <v>342</v>
      </c>
      <c r="O32" s="83" t="s">
        <v>742</v>
      </c>
      <c r="P32" s="84" t="s">
        <v>341</v>
      </c>
      <c r="Q32" s="90"/>
      <c r="R32" s="85" t="s">
        <v>341</v>
      </c>
      <c r="S32" s="90"/>
      <c r="T32" s="85" t="s">
        <v>342</v>
      </c>
      <c r="U32" s="90" t="s">
        <v>976</v>
      </c>
      <c r="V32" s="86" t="s">
        <v>342</v>
      </c>
      <c r="W32" s="83" t="s">
        <v>797</v>
      </c>
      <c r="X32" s="85" t="s">
        <v>342</v>
      </c>
      <c r="Y32" s="90" t="s">
        <v>993</v>
      </c>
      <c r="Z32" s="85" t="s">
        <v>342</v>
      </c>
      <c r="AA32" s="83" t="s">
        <v>176</v>
      </c>
      <c r="AB32" s="85" t="s">
        <v>341</v>
      </c>
      <c r="AC32" s="95"/>
      <c r="AD32" s="88" t="s">
        <v>342</v>
      </c>
      <c r="AE32" s="83" t="s">
        <v>712</v>
      </c>
      <c r="AF32" s="85" t="s">
        <v>342</v>
      </c>
      <c r="AG32" s="95" t="s">
        <v>167</v>
      </c>
      <c r="AH32" s="85" t="s">
        <v>341</v>
      </c>
      <c r="AI32" s="96"/>
      <c r="AJ32" s="85" t="s">
        <v>357</v>
      </c>
      <c r="AK32" s="97" t="s">
        <v>1256</v>
      </c>
      <c r="AL32" s="85" t="s">
        <v>341</v>
      </c>
      <c r="AM32" s="90"/>
      <c r="AN32" s="85" t="s">
        <v>342</v>
      </c>
      <c r="AO32" s="95" t="s">
        <v>169</v>
      </c>
      <c r="AP32" s="84" t="s">
        <v>628</v>
      </c>
      <c r="AQ32" s="98"/>
      <c r="AR32" s="85" t="s">
        <v>341</v>
      </c>
      <c r="AS32" s="90"/>
      <c r="AT32" s="84" t="s">
        <v>628</v>
      </c>
      <c r="AU32" s="98"/>
      <c r="AV32" s="64"/>
      <c r="AW32" s="64"/>
      <c r="AX32" s="64"/>
      <c r="AY32" s="64"/>
      <c r="AZ32" s="64"/>
      <c r="BA32" s="64"/>
      <c r="BB32" s="64"/>
    </row>
    <row r="33" spans="1:54" ht="129.6" x14ac:dyDescent="0.3">
      <c r="A33" s="83" t="s">
        <v>1327</v>
      </c>
      <c r="B33" s="131" t="s">
        <v>180</v>
      </c>
      <c r="C33" s="2" t="s">
        <v>378</v>
      </c>
      <c r="D33" s="84" t="s">
        <v>342</v>
      </c>
      <c r="E33" s="90" t="s">
        <v>841</v>
      </c>
      <c r="F33" s="84" t="s">
        <v>341</v>
      </c>
      <c r="G33" s="95"/>
      <c r="H33" s="85" t="s">
        <v>342</v>
      </c>
      <c r="I33" s="109" t="s">
        <v>924</v>
      </c>
      <c r="J33" s="85" t="s">
        <v>341</v>
      </c>
      <c r="K33" s="93"/>
      <c r="L33" s="85" t="s">
        <v>342</v>
      </c>
      <c r="M33" s="90" t="s">
        <v>957</v>
      </c>
      <c r="N33" s="86" t="s">
        <v>342</v>
      </c>
      <c r="O33" s="83" t="s">
        <v>739</v>
      </c>
      <c r="P33" s="84" t="s">
        <v>341</v>
      </c>
      <c r="Q33" s="90"/>
      <c r="R33" s="85" t="s">
        <v>341</v>
      </c>
      <c r="S33" s="90"/>
      <c r="T33" s="85" t="s">
        <v>342</v>
      </c>
      <c r="U33" s="90" t="s">
        <v>976</v>
      </c>
      <c r="V33" s="86" t="s">
        <v>342</v>
      </c>
      <c r="W33" s="83" t="s">
        <v>797</v>
      </c>
      <c r="X33" s="85" t="s">
        <v>341</v>
      </c>
      <c r="Y33" s="95"/>
      <c r="Z33" s="85" t="s">
        <v>342</v>
      </c>
      <c r="AA33" s="83" t="s">
        <v>176</v>
      </c>
      <c r="AB33" s="85" t="s">
        <v>342</v>
      </c>
      <c r="AC33" s="90" t="s">
        <v>1010</v>
      </c>
      <c r="AD33" s="88" t="s">
        <v>342</v>
      </c>
      <c r="AE33" s="93" t="s">
        <v>713</v>
      </c>
      <c r="AF33" s="85" t="s">
        <v>341</v>
      </c>
      <c r="AG33" s="90"/>
      <c r="AH33" s="85" t="s">
        <v>341</v>
      </c>
      <c r="AI33" s="96"/>
      <c r="AJ33" s="85" t="s">
        <v>341</v>
      </c>
      <c r="AK33" s="97"/>
      <c r="AL33" s="85" t="s">
        <v>341</v>
      </c>
      <c r="AM33" s="90"/>
      <c r="AN33" s="85" t="s">
        <v>342</v>
      </c>
      <c r="AO33" s="90"/>
      <c r="AP33" s="84" t="s">
        <v>628</v>
      </c>
      <c r="AQ33" s="98"/>
      <c r="AR33" s="85" t="s">
        <v>341</v>
      </c>
      <c r="AS33" s="90"/>
      <c r="AT33" s="84" t="s">
        <v>628</v>
      </c>
      <c r="AU33" s="98"/>
      <c r="AV33" s="64"/>
      <c r="AW33" s="64"/>
      <c r="AX33" s="64"/>
      <c r="AY33" s="64"/>
      <c r="AZ33" s="64"/>
      <c r="BA33" s="64"/>
      <c r="BB33" s="64"/>
    </row>
    <row r="34" spans="1:54" ht="105" customHeight="1" x14ac:dyDescent="0.3">
      <c r="A34" s="83" t="s">
        <v>1328</v>
      </c>
      <c r="B34" s="131" t="s">
        <v>182</v>
      </c>
      <c r="C34" s="2" t="s">
        <v>379</v>
      </c>
      <c r="D34" s="84" t="s">
        <v>342</v>
      </c>
      <c r="E34" s="83" t="s">
        <v>842</v>
      </c>
      <c r="F34" s="84" t="s">
        <v>341</v>
      </c>
      <c r="G34" s="90"/>
      <c r="H34" s="85" t="s">
        <v>341</v>
      </c>
      <c r="I34" s="109"/>
      <c r="J34" s="85" t="s">
        <v>341</v>
      </c>
      <c r="K34" s="93"/>
      <c r="L34" s="85" t="s">
        <v>341</v>
      </c>
      <c r="M34" s="90"/>
      <c r="N34" s="86" t="s">
        <v>342</v>
      </c>
      <c r="O34" s="94" t="s">
        <v>742</v>
      </c>
      <c r="P34" s="84" t="s">
        <v>341</v>
      </c>
      <c r="Q34" s="90"/>
      <c r="R34" s="85" t="s">
        <v>341</v>
      </c>
      <c r="S34" s="90"/>
      <c r="T34" s="85" t="s">
        <v>342</v>
      </c>
      <c r="U34" s="95" t="s">
        <v>976</v>
      </c>
      <c r="V34" s="86" t="s">
        <v>342</v>
      </c>
      <c r="W34" s="83" t="s">
        <v>797</v>
      </c>
      <c r="X34" s="85" t="s">
        <v>342</v>
      </c>
      <c r="Y34" s="83" t="s">
        <v>993</v>
      </c>
      <c r="Z34" s="85" t="s">
        <v>342</v>
      </c>
      <c r="AA34" s="83" t="s">
        <v>176</v>
      </c>
      <c r="AB34" s="85" t="s">
        <v>342</v>
      </c>
      <c r="AC34" s="90" t="s">
        <v>1010</v>
      </c>
      <c r="AD34" s="88" t="s">
        <v>342</v>
      </c>
      <c r="AE34" s="83" t="s">
        <v>184</v>
      </c>
      <c r="AF34" s="85" t="s">
        <v>341</v>
      </c>
      <c r="AG34" s="90"/>
      <c r="AH34" s="85" t="s">
        <v>341</v>
      </c>
      <c r="AI34" s="96"/>
      <c r="AJ34" s="85" t="s">
        <v>341</v>
      </c>
      <c r="AK34" s="97"/>
      <c r="AL34" s="85" t="s">
        <v>341</v>
      </c>
      <c r="AM34" s="90"/>
      <c r="AN34" s="85" t="s">
        <v>342</v>
      </c>
      <c r="AO34" s="90" t="s">
        <v>1100</v>
      </c>
      <c r="AP34" s="84" t="s">
        <v>628</v>
      </c>
      <c r="AQ34" s="98"/>
      <c r="AR34" s="85" t="s">
        <v>341</v>
      </c>
      <c r="AS34" s="90"/>
      <c r="AT34" s="84" t="s">
        <v>628</v>
      </c>
      <c r="AU34" s="98"/>
      <c r="AV34" s="64"/>
      <c r="AW34" s="64"/>
      <c r="AX34" s="64"/>
      <c r="AY34" s="64"/>
      <c r="AZ34" s="64"/>
      <c r="BA34" s="64"/>
      <c r="BB34" s="64"/>
    </row>
    <row r="35" spans="1:54" ht="78.900000000000006" customHeight="1" x14ac:dyDescent="0.3">
      <c r="A35" s="83" t="s">
        <v>1329</v>
      </c>
      <c r="B35" s="131" t="s">
        <v>185</v>
      </c>
      <c r="C35" s="2" t="s">
        <v>380</v>
      </c>
      <c r="D35" s="84" t="s">
        <v>342</v>
      </c>
      <c r="E35" s="83" t="s">
        <v>843</v>
      </c>
      <c r="F35" s="84" t="s">
        <v>342</v>
      </c>
      <c r="G35" s="83" t="s">
        <v>876</v>
      </c>
      <c r="H35" s="85" t="s">
        <v>342</v>
      </c>
      <c r="I35" s="83" t="s">
        <v>1131</v>
      </c>
      <c r="J35" s="85" t="s">
        <v>341</v>
      </c>
      <c r="K35" s="89"/>
      <c r="L35" s="85" t="s">
        <v>342</v>
      </c>
      <c r="M35" s="90" t="s">
        <v>958</v>
      </c>
      <c r="N35" s="86" t="s">
        <v>342</v>
      </c>
      <c r="O35" s="83" t="s">
        <v>743</v>
      </c>
      <c r="P35" s="84" t="s">
        <v>342</v>
      </c>
      <c r="Q35" s="83" t="s">
        <v>774</v>
      </c>
      <c r="R35" s="85" t="s">
        <v>342</v>
      </c>
      <c r="S35" s="133" t="s">
        <v>188</v>
      </c>
      <c r="T35" s="85" t="s">
        <v>342</v>
      </c>
      <c r="U35" s="83" t="s">
        <v>1142</v>
      </c>
      <c r="V35" s="86" t="s">
        <v>342</v>
      </c>
      <c r="W35" s="94" t="s">
        <v>189</v>
      </c>
      <c r="X35" s="85" t="s">
        <v>342</v>
      </c>
      <c r="Y35" s="83" t="s">
        <v>1148</v>
      </c>
      <c r="Z35" s="85" t="s">
        <v>342</v>
      </c>
      <c r="AA35" s="133" t="s">
        <v>1220</v>
      </c>
      <c r="AB35" s="85" t="s">
        <v>342</v>
      </c>
      <c r="AC35" s="83" t="s">
        <v>1152</v>
      </c>
      <c r="AD35" s="88" t="s">
        <v>342</v>
      </c>
      <c r="AE35" s="83" t="s">
        <v>190</v>
      </c>
      <c r="AF35" s="85" t="s">
        <v>342</v>
      </c>
      <c r="AG35" s="83" t="s">
        <v>191</v>
      </c>
      <c r="AH35" s="85" t="s">
        <v>342</v>
      </c>
      <c r="AI35" s="83" t="s">
        <v>192</v>
      </c>
      <c r="AJ35" s="85" t="s">
        <v>342</v>
      </c>
      <c r="AK35" s="83" t="s">
        <v>1157</v>
      </c>
      <c r="AL35" s="85" t="s">
        <v>342</v>
      </c>
      <c r="AM35" s="95" t="s">
        <v>1070</v>
      </c>
      <c r="AN35" s="85" t="s">
        <v>342</v>
      </c>
      <c r="AO35" s="95" t="s">
        <v>1101</v>
      </c>
      <c r="AP35" s="84" t="s">
        <v>627</v>
      </c>
      <c r="AQ35" s="91" t="s">
        <v>643</v>
      </c>
      <c r="AR35" s="85" t="s">
        <v>342</v>
      </c>
      <c r="AS35" s="83" t="s">
        <v>193</v>
      </c>
      <c r="AT35" s="84" t="s">
        <v>627</v>
      </c>
      <c r="AU35" s="91" t="s">
        <v>672</v>
      </c>
      <c r="AV35" s="64"/>
      <c r="AW35" s="64"/>
      <c r="AX35" s="64"/>
      <c r="AY35" s="64"/>
      <c r="AZ35" s="64"/>
      <c r="BA35" s="64"/>
      <c r="BB35" s="64"/>
    </row>
    <row r="36" spans="1:54" ht="72.599999999999994" customHeight="1" x14ac:dyDescent="0.3">
      <c r="A36" s="83" t="s">
        <v>1330</v>
      </c>
      <c r="B36" s="131" t="s">
        <v>194</v>
      </c>
      <c r="C36" s="2" t="s">
        <v>381</v>
      </c>
      <c r="D36" s="84" t="s">
        <v>341</v>
      </c>
      <c r="E36" s="95"/>
      <c r="F36" s="84" t="s">
        <v>342</v>
      </c>
      <c r="G36" s="83" t="s">
        <v>877</v>
      </c>
      <c r="H36" s="85" t="s">
        <v>341</v>
      </c>
      <c r="I36" s="97"/>
      <c r="J36" s="85" t="s">
        <v>342</v>
      </c>
      <c r="K36" s="83" t="s">
        <v>196</v>
      </c>
      <c r="L36" s="85" t="s">
        <v>342</v>
      </c>
      <c r="M36" s="90" t="s">
        <v>959</v>
      </c>
      <c r="N36" s="86" t="s">
        <v>342</v>
      </c>
      <c r="O36" s="83" t="s">
        <v>744</v>
      </c>
      <c r="P36" s="84" t="s">
        <v>342</v>
      </c>
      <c r="Q36" s="83" t="s">
        <v>774</v>
      </c>
      <c r="R36" s="85" t="s">
        <v>342</v>
      </c>
      <c r="S36" s="133" t="s">
        <v>188</v>
      </c>
      <c r="T36" s="85" t="s">
        <v>342</v>
      </c>
      <c r="U36" s="83" t="s">
        <v>1142</v>
      </c>
      <c r="V36" s="86" t="s">
        <v>342</v>
      </c>
      <c r="W36" s="83" t="s">
        <v>197</v>
      </c>
      <c r="X36" s="85" t="s">
        <v>341</v>
      </c>
      <c r="Y36" s="105"/>
      <c r="Z36" s="85" t="s">
        <v>342</v>
      </c>
      <c r="AA36" s="133" t="s">
        <v>1220</v>
      </c>
      <c r="AB36" s="85" t="s">
        <v>342</v>
      </c>
      <c r="AC36" s="83" t="s">
        <v>1152</v>
      </c>
      <c r="AD36" s="88" t="s">
        <v>342</v>
      </c>
      <c r="AE36" s="83" t="s">
        <v>714</v>
      </c>
      <c r="AF36" s="85" t="s">
        <v>342</v>
      </c>
      <c r="AG36" s="83" t="s">
        <v>191</v>
      </c>
      <c r="AH36" s="85" t="s">
        <v>341</v>
      </c>
      <c r="AI36" s="96"/>
      <c r="AJ36" s="85" t="s">
        <v>342</v>
      </c>
      <c r="AK36" s="97" t="s">
        <v>1046</v>
      </c>
      <c r="AL36" s="85" t="s">
        <v>342</v>
      </c>
      <c r="AM36" s="90" t="s">
        <v>1071</v>
      </c>
      <c r="AN36" s="85" t="s">
        <v>342</v>
      </c>
      <c r="AO36" s="95" t="s">
        <v>1100</v>
      </c>
      <c r="AP36" s="84" t="s">
        <v>627</v>
      </c>
      <c r="AQ36" s="91" t="s">
        <v>644</v>
      </c>
      <c r="AR36" s="85" t="s">
        <v>342</v>
      </c>
      <c r="AS36" s="83" t="s">
        <v>193</v>
      </c>
      <c r="AT36" s="84" t="s">
        <v>627</v>
      </c>
      <c r="AU36" s="91" t="s">
        <v>673</v>
      </c>
      <c r="AV36" s="64"/>
      <c r="AW36" s="64"/>
      <c r="AX36" s="64"/>
      <c r="AY36" s="64"/>
      <c r="AZ36" s="64"/>
      <c r="BA36" s="64"/>
      <c r="BB36" s="64"/>
    </row>
    <row r="37" spans="1:54" ht="44.4" customHeight="1" x14ac:dyDescent="0.3">
      <c r="A37" s="83" t="s">
        <v>1331</v>
      </c>
      <c r="B37" s="131" t="s">
        <v>198</v>
      </c>
      <c r="C37" s="2" t="s">
        <v>382</v>
      </c>
      <c r="D37" s="84" t="s">
        <v>342</v>
      </c>
      <c r="E37" s="83" t="s">
        <v>844</v>
      </c>
      <c r="F37" s="84" t="s">
        <v>342</v>
      </c>
      <c r="G37" s="83" t="s">
        <v>878</v>
      </c>
      <c r="H37" s="85" t="s">
        <v>341</v>
      </c>
      <c r="I37" s="109"/>
      <c r="J37" s="85" t="s">
        <v>341</v>
      </c>
      <c r="K37" s="93"/>
      <c r="L37" s="85" t="s">
        <v>342</v>
      </c>
      <c r="M37" s="90" t="s">
        <v>958</v>
      </c>
      <c r="N37" s="86" t="s">
        <v>342</v>
      </c>
      <c r="O37" s="94" t="s">
        <v>745</v>
      </c>
      <c r="P37" s="84" t="s">
        <v>342</v>
      </c>
      <c r="Q37" s="83" t="s">
        <v>775</v>
      </c>
      <c r="R37" s="85" t="s">
        <v>342</v>
      </c>
      <c r="S37" s="133" t="s">
        <v>1210</v>
      </c>
      <c r="T37" s="85" t="s">
        <v>342</v>
      </c>
      <c r="U37" s="90" t="s">
        <v>977</v>
      </c>
      <c r="V37" s="86" t="s">
        <v>342</v>
      </c>
      <c r="W37" s="83" t="s">
        <v>798</v>
      </c>
      <c r="X37" s="85" t="s">
        <v>341</v>
      </c>
      <c r="Y37" s="90"/>
      <c r="Z37" s="85" t="s">
        <v>342</v>
      </c>
      <c r="AA37" s="133" t="s">
        <v>1221</v>
      </c>
      <c r="AB37" s="85" t="s">
        <v>342</v>
      </c>
      <c r="AC37" s="95" t="s">
        <v>1011</v>
      </c>
      <c r="AD37" s="88" t="s">
        <v>342</v>
      </c>
      <c r="AE37" s="83" t="s">
        <v>715</v>
      </c>
      <c r="AF37" s="85" t="s">
        <v>342</v>
      </c>
      <c r="AG37" s="90" t="s">
        <v>1028</v>
      </c>
      <c r="AH37" s="85" t="s">
        <v>341</v>
      </c>
      <c r="AI37" s="96"/>
      <c r="AJ37" s="85" t="s">
        <v>341</v>
      </c>
      <c r="AK37" s="97"/>
      <c r="AL37" s="85" t="s">
        <v>342</v>
      </c>
      <c r="AM37" s="95" t="s">
        <v>1072</v>
      </c>
      <c r="AN37" s="85" t="s">
        <v>342</v>
      </c>
      <c r="AO37" s="95" t="s">
        <v>1101</v>
      </c>
      <c r="AP37" s="84" t="s">
        <v>627</v>
      </c>
      <c r="AQ37" s="98" t="s">
        <v>645</v>
      </c>
      <c r="AR37" s="85" t="s">
        <v>341</v>
      </c>
      <c r="AS37" s="90"/>
      <c r="AT37" s="84" t="s">
        <v>627</v>
      </c>
      <c r="AU37" s="91" t="s">
        <v>674</v>
      </c>
      <c r="AV37" s="64"/>
      <c r="AW37" s="64"/>
      <c r="AX37" s="64"/>
      <c r="AY37" s="64"/>
      <c r="AZ37" s="64"/>
      <c r="BA37" s="64"/>
      <c r="BB37" s="64"/>
    </row>
    <row r="38" spans="1:54" ht="48.6" customHeight="1" x14ac:dyDescent="0.3">
      <c r="A38" s="83" t="s">
        <v>1332</v>
      </c>
      <c r="B38" s="131" t="s">
        <v>200</v>
      </c>
      <c r="C38" s="2" t="s">
        <v>383</v>
      </c>
      <c r="D38" s="84" t="s">
        <v>342</v>
      </c>
      <c r="E38" s="83" t="s">
        <v>845</v>
      </c>
      <c r="F38" s="84" t="s">
        <v>342</v>
      </c>
      <c r="G38" s="83" t="s">
        <v>202</v>
      </c>
      <c r="H38" s="85" t="s">
        <v>341</v>
      </c>
      <c r="I38" s="109"/>
      <c r="J38" s="85" t="s">
        <v>342</v>
      </c>
      <c r="K38" s="93" t="s">
        <v>203</v>
      </c>
      <c r="L38" s="85" t="s">
        <v>342</v>
      </c>
      <c r="M38" s="90" t="s">
        <v>958</v>
      </c>
      <c r="N38" s="86" t="s">
        <v>342</v>
      </c>
      <c r="O38" s="87" t="s">
        <v>745</v>
      </c>
      <c r="P38" s="84" t="s">
        <v>342</v>
      </c>
      <c r="Q38" s="83" t="s">
        <v>775</v>
      </c>
      <c r="R38" s="85" t="s">
        <v>342</v>
      </c>
      <c r="S38" s="133" t="s">
        <v>1210</v>
      </c>
      <c r="T38" s="85" t="s">
        <v>342</v>
      </c>
      <c r="U38" s="90" t="s">
        <v>978</v>
      </c>
      <c r="V38" s="86" t="s">
        <v>341</v>
      </c>
      <c r="W38" s="94"/>
      <c r="X38" s="85" t="s">
        <v>342</v>
      </c>
      <c r="Y38" s="95" t="s">
        <v>994</v>
      </c>
      <c r="Z38" s="85" t="s">
        <v>342</v>
      </c>
      <c r="AA38" s="133" t="s">
        <v>1221</v>
      </c>
      <c r="AB38" s="85" t="s">
        <v>341</v>
      </c>
      <c r="AC38" s="90"/>
      <c r="AD38" s="88" t="s">
        <v>342</v>
      </c>
      <c r="AE38" s="93" t="s">
        <v>715</v>
      </c>
      <c r="AF38" s="85" t="s">
        <v>342</v>
      </c>
      <c r="AG38" s="90" t="s">
        <v>1028</v>
      </c>
      <c r="AH38" s="85" t="s">
        <v>342</v>
      </c>
      <c r="AI38" s="96" t="s">
        <v>1180</v>
      </c>
      <c r="AJ38" s="85" t="s">
        <v>341</v>
      </c>
      <c r="AK38" s="97"/>
      <c r="AL38" s="85" t="s">
        <v>341</v>
      </c>
      <c r="AM38" s="90"/>
      <c r="AN38" s="85" t="s">
        <v>342</v>
      </c>
      <c r="AO38" s="90" t="s">
        <v>169</v>
      </c>
      <c r="AP38" s="84" t="s">
        <v>627</v>
      </c>
      <c r="AQ38" s="91" t="s">
        <v>646</v>
      </c>
      <c r="AR38" s="85" t="s">
        <v>341</v>
      </c>
      <c r="AS38" s="90"/>
      <c r="AT38" s="84" t="s">
        <v>627</v>
      </c>
      <c r="AU38" s="91" t="s">
        <v>675</v>
      </c>
      <c r="AV38" s="64"/>
      <c r="AW38" s="64"/>
      <c r="AX38" s="64"/>
      <c r="AY38" s="64"/>
      <c r="AZ38" s="64"/>
      <c r="BA38" s="64"/>
      <c r="BB38" s="64"/>
    </row>
    <row r="39" spans="1:54" ht="57.6" x14ac:dyDescent="0.3">
      <c r="A39" s="83" t="s">
        <v>1333</v>
      </c>
      <c r="B39" s="131" t="s">
        <v>204</v>
      </c>
      <c r="C39" s="2" t="s">
        <v>384</v>
      </c>
      <c r="D39" s="84" t="s">
        <v>342</v>
      </c>
      <c r="E39" s="83" t="s">
        <v>846</v>
      </c>
      <c r="F39" s="84" t="s">
        <v>342</v>
      </c>
      <c r="G39" s="83" t="s">
        <v>206</v>
      </c>
      <c r="H39" s="85" t="s">
        <v>342</v>
      </c>
      <c r="I39" s="83" t="s">
        <v>925</v>
      </c>
      <c r="J39" s="85" t="s">
        <v>341</v>
      </c>
      <c r="K39" s="93"/>
      <c r="L39" s="85" t="s">
        <v>342</v>
      </c>
      <c r="M39" s="90" t="s">
        <v>960</v>
      </c>
      <c r="N39" s="86" t="s">
        <v>342</v>
      </c>
      <c r="O39" s="83" t="s">
        <v>746</v>
      </c>
      <c r="P39" s="84" t="s">
        <v>342</v>
      </c>
      <c r="Q39" s="83" t="s">
        <v>775</v>
      </c>
      <c r="R39" s="85" t="s">
        <v>342</v>
      </c>
      <c r="S39" s="133" t="s">
        <v>1210</v>
      </c>
      <c r="T39" s="85" t="s">
        <v>342</v>
      </c>
      <c r="U39" s="95" t="s">
        <v>978</v>
      </c>
      <c r="V39" s="86" t="s">
        <v>341</v>
      </c>
      <c r="W39" s="87"/>
      <c r="X39" s="85" t="s">
        <v>342</v>
      </c>
      <c r="Y39" s="90" t="s">
        <v>994</v>
      </c>
      <c r="Z39" s="85" t="s">
        <v>342</v>
      </c>
      <c r="AA39" s="133" t="s">
        <v>1221</v>
      </c>
      <c r="AB39" s="85" t="s">
        <v>342</v>
      </c>
      <c r="AC39" s="90" t="s">
        <v>1012</v>
      </c>
      <c r="AD39" s="88" t="s">
        <v>342</v>
      </c>
      <c r="AE39" s="93" t="s">
        <v>221</v>
      </c>
      <c r="AF39" s="85" t="s">
        <v>342</v>
      </c>
      <c r="AG39" s="95" t="s">
        <v>1028</v>
      </c>
      <c r="AH39" s="85" t="s">
        <v>342</v>
      </c>
      <c r="AI39" s="83" t="s">
        <v>207</v>
      </c>
      <c r="AJ39" s="85" t="s">
        <v>341</v>
      </c>
      <c r="AK39" s="89"/>
      <c r="AL39" s="85" t="s">
        <v>342</v>
      </c>
      <c r="AM39" s="83" t="s">
        <v>1073</v>
      </c>
      <c r="AN39" s="85" t="s">
        <v>342</v>
      </c>
      <c r="AO39" s="95" t="s">
        <v>1098</v>
      </c>
      <c r="AP39" s="84" t="s">
        <v>628</v>
      </c>
      <c r="AQ39" s="98"/>
      <c r="AR39" s="85" t="s">
        <v>341</v>
      </c>
      <c r="AS39" s="90"/>
      <c r="AT39" s="84" t="s">
        <v>627</v>
      </c>
      <c r="AU39" s="98" t="s">
        <v>676</v>
      </c>
      <c r="AV39" s="64"/>
      <c r="AW39" s="64"/>
      <c r="AX39" s="64"/>
      <c r="AY39" s="64"/>
      <c r="AZ39" s="64"/>
      <c r="BA39" s="64"/>
      <c r="BB39" s="64"/>
    </row>
    <row r="40" spans="1:54" ht="80.400000000000006" customHeight="1" x14ac:dyDescent="0.3">
      <c r="A40" s="83" t="s">
        <v>1334</v>
      </c>
      <c r="B40" s="131" t="s">
        <v>208</v>
      </c>
      <c r="C40" s="2" t="s">
        <v>385</v>
      </c>
      <c r="D40" s="84" t="s">
        <v>342</v>
      </c>
      <c r="E40" s="83" t="s">
        <v>846</v>
      </c>
      <c r="F40" s="84" t="s">
        <v>342</v>
      </c>
      <c r="G40" s="83" t="s">
        <v>206</v>
      </c>
      <c r="H40" s="85" t="s">
        <v>342</v>
      </c>
      <c r="I40" s="83" t="s">
        <v>925</v>
      </c>
      <c r="J40" s="85" t="s">
        <v>341</v>
      </c>
      <c r="K40" s="93"/>
      <c r="L40" s="85" t="s">
        <v>342</v>
      </c>
      <c r="M40" s="90" t="s">
        <v>960</v>
      </c>
      <c r="N40" s="86" t="s">
        <v>342</v>
      </c>
      <c r="O40" s="83" t="s">
        <v>747</v>
      </c>
      <c r="P40" s="84" t="s">
        <v>342</v>
      </c>
      <c r="Q40" s="83" t="s">
        <v>775</v>
      </c>
      <c r="R40" s="85" t="s">
        <v>342</v>
      </c>
      <c r="S40" s="133" t="s">
        <v>1210</v>
      </c>
      <c r="T40" s="85" t="s">
        <v>342</v>
      </c>
      <c r="U40" s="95" t="s">
        <v>979</v>
      </c>
      <c r="V40" s="86" t="s">
        <v>341</v>
      </c>
      <c r="W40" s="94"/>
      <c r="X40" s="85" t="s">
        <v>342</v>
      </c>
      <c r="Y40" s="90" t="s">
        <v>994</v>
      </c>
      <c r="Z40" s="85" t="s">
        <v>342</v>
      </c>
      <c r="AA40" s="133" t="s">
        <v>1221</v>
      </c>
      <c r="AB40" s="85" t="s">
        <v>342</v>
      </c>
      <c r="AC40" s="90" t="s">
        <v>1013</v>
      </c>
      <c r="AD40" s="88" t="s">
        <v>342</v>
      </c>
      <c r="AE40" s="93" t="s">
        <v>716</v>
      </c>
      <c r="AF40" s="85" t="s">
        <v>342</v>
      </c>
      <c r="AG40" s="90" t="s">
        <v>1028</v>
      </c>
      <c r="AH40" s="85" t="s">
        <v>342</v>
      </c>
      <c r="AI40" s="96" t="s">
        <v>1180</v>
      </c>
      <c r="AJ40" s="85" t="s">
        <v>341</v>
      </c>
      <c r="AK40" s="97"/>
      <c r="AL40" s="85" t="s">
        <v>341</v>
      </c>
      <c r="AM40" s="90"/>
      <c r="AN40" s="85" t="s">
        <v>342</v>
      </c>
      <c r="AO40" s="95" t="s">
        <v>1102</v>
      </c>
      <c r="AP40" s="84" t="s">
        <v>627</v>
      </c>
      <c r="AQ40" s="91" t="s">
        <v>647</v>
      </c>
      <c r="AR40" s="85" t="s">
        <v>341</v>
      </c>
      <c r="AS40" s="90"/>
      <c r="AT40" s="84" t="s">
        <v>627</v>
      </c>
      <c r="AU40" s="98" t="s">
        <v>676</v>
      </c>
      <c r="AV40" s="64"/>
      <c r="AW40" s="64"/>
      <c r="AX40" s="64"/>
      <c r="AY40" s="64"/>
      <c r="AZ40" s="64"/>
      <c r="BA40" s="64"/>
      <c r="BB40" s="64"/>
    </row>
    <row r="41" spans="1:54" ht="72" x14ac:dyDescent="0.3">
      <c r="A41" s="83" t="s">
        <v>1335</v>
      </c>
      <c r="B41" s="131" t="s">
        <v>210</v>
      </c>
      <c r="C41" s="2" t="s">
        <v>386</v>
      </c>
      <c r="D41" s="84" t="s">
        <v>342</v>
      </c>
      <c r="E41" s="83" t="s">
        <v>847</v>
      </c>
      <c r="F41" s="84" t="s">
        <v>342</v>
      </c>
      <c r="G41" s="83" t="s">
        <v>879</v>
      </c>
      <c r="H41" s="85" t="s">
        <v>342</v>
      </c>
      <c r="I41" s="83" t="s">
        <v>925</v>
      </c>
      <c r="J41" s="85" t="s">
        <v>342</v>
      </c>
      <c r="K41" s="83" t="s">
        <v>905</v>
      </c>
      <c r="L41" s="85" t="s">
        <v>342</v>
      </c>
      <c r="M41" s="90" t="s">
        <v>961</v>
      </c>
      <c r="N41" s="86" t="s">
        <v>342</v>
      </c>
      <c r="O41" s="83" t="s">
        <v>748</v>
      </c>
      <c r="P41" s="84" t="s">
        <v>342</v>
      </c>
      <c r="Q41" s="83" t="s">
        <v>775</v>
      </c>
      <c r="R41" s="85" t="s">
        <v>342</v>
      </c>
      <c r="S41" s="133" t="s">
        <v>1210</v>
      </c>
      <c r="T41" s="85" t="s">
        <v>342</v>
      </c>
      <c r="U41" s="90" t="s">
        <v>978</v>
      </c>
      <c r="V41" s="86" t="s">
        <v>341</v>
      </c>
      <c r="W41" s="87"/>
      <c r="X41" s="85" t="s">
        <v>342</v>
      </c>
      <c r="Y41" s="90" t="s">
        <v>995</v>
      </c>
      <c r="Z41" s="85" t="s">
        <v>342</v>
      </c>
      <c r="AA41" s="135" t="s">
        <v>1221</v>
      </c>
      <c r="AB41" s="85" t="s">
        <v>341</v>
      </c>
      <c r="AC41" s="90"/>
      <c r="AD41" s="88" t="s">
        <v>342</v>
      </c>
      <c r="AE41" s="93" t="s">
        <v>717</v>
      </c>
      <c r="AF41" s="85" t="s">
        <v>342</v>
      </c>
      <c r="AG41" s="90" t="s">
        <v>1028</v>
      </c>
      <c r="AH41" s="85" t="s">
        <v>342</v>
      </c>
      <c r="AI41" s="83" t="s">
        <v>212</v>
      </c>
      <c r="AJ41" s="85" t="s">
        <v>342</v>
      </c>
      <c r="AK41" s="89" t="s">
        <v>1044</v>
      </c>
      <c r="AL41" s="83" t="s">
        <v>341</v>
      </c>
      <c r="AM41" s="90"/>
      <c r="AN41" s="85" t="s">
        <v>342</v>
      </c>
      <c r="AO41" s="90" t="s">
        <v>1103</v>
      </c>
      <c r="AP41" s="84" t="s">
        <v>627</v>
      </c>
      <c r="AQ41" s="98" t="s">
        <v>648</v>
      </c>
      <c r="AR41" s="85" t="s">
        <v>341</v>
      </c>
      <c r="AS41" s="95"/>
      <c r="AT41" s="84" t="s">
        <v>627</v>
      </c>
      <c r="AU41" s="91" t="s">
        <v>677</v>
      </c>
      <c r="AV41" s="64"/>
      <c r="AW41" s="64"/>
      <c r="AX41" s="64"/>
      <c r="AY41" s="64"/>
      <c r="AZ41" s="64"/>
      <c r="BA41" s="64"/>
      <c r="BB41" s="64"/>
    </row>
    <row r="42" spans="1:54" ht="75.75" customHeight="1" x14ac:dyDescent="0.3">
      <c r="A42" s="83" t="s">
        <v>1336</v>
      </c>
      <c r="B42" s="131" t="s">
        <v>213</v>
      </c>
      <c r="C42" s="2" t="s">
        <v>387</v>
      </c>
      <c r="D42" s="84" t="s">
        <v>342</v>
      </c>
      <c r="E42" s="83" t="s">
        <v>848</v>
      </c>
      <c r="F42" s="84" t="s">
        <v>341</v>
      </c>
      <c r="G42" s="90"/>
      <c r="H42" s="85" t="s">
        <v>342</v>
      </c>
      <c r="I42" s="83" t="s">
        <v>925</v>
      </c>
      <c r="J42" s="85" t="s">
        <v>341</v>
      </c>
      <c r="K42" s="93"/>
      <c r="L42" s="85" t="s">
        <v>342</v>
      </c>
      <c r="M42" s="90" t="s">
        <v>961</v>
      </c>
      <c r="N42" s="86" t="s">
        <v>342</v>
      </c>
      <c r="O42" s="83" t="s">
        <v>748</v>
      </c>
      <c r="P42" s="84" t="s">
        <v>342</v>
      </c>
      <c r="Q42" s="83" t="s">
        <v>776</v>
      </c>
      <c r="R42" s="85" t="s">
        <v>341</v>
      </c>
      <c r="S42" s="90"/>
      <c r="T42" s="85" t="s">
        <v>342</v>
      </c>
      <c r="U42" s="90" t="s">
        <v>978</v>
      </c>
      <c r="V42" s="86" t="s">
        <v>341</v>
      </c>
      <c r="W42" s="94"/>
      <c r="X42" s="85" t="s">
        <v>341</v>
      </c>
      <c r="Y42" s="90"/>
      <c r="Z42" s="85" t="s">
        <v>342</v>
      </c>
      <c r="AA42" s="133" t="s">
        <v>1221</v>
      </c>
      <c r="AB42" s="85" t="s">
        <v>341</v>
      </c>
      <c r="AC42" s="90"/>
      <c r="AD42" s="88" t="s">
        <v>342</v>
      </c>
      <c r="AE42" s="93" t="s">
        <v>715</v>
      </c>
      <c r="AF42" s="85" t="s">
        <v>342</v>
      </c>
      <c r="AG42" s="90" t="s">
        <v>1028</v>
      </c>
      <c r="AH42" s="85" t="s">
        <v>342</v>
      </c>
      <c r="AI42" s="83" t="s">
        <v>212</v>
      </c>
      <c r="AJ42" s="85" t="s">
        <v>342</v>
      </c>
      <c r="AK42" s="109" t="s">
        <v>1045</v>
      </c>
      <c r="AL42" s="85" t="s">
        <v>341</v>
      </c>
      <c r="AM42" s="90"/>
      <c r="AN42" s="85" t="s">
        <v>342</v>
      </c>
      <c r="AO42" s="90" t="s">
        <v>1100</v>
      </c>
      <c r="AP42" s="84" t="s">
        <v>628</v>
      </c>
      <c r="AQ42" s="98"/>
      <c r="AR42" s="85" t="s">
        <v>341</v>
      </c>
      <c r="AS42" s="90"/>
      <c r="AT42" s="84" t="s">
        <v>627</v>
      </c>
      <c r="AU42" s="91" t="s">
        <v>678</v>
      </c>
      <c r="AV42" s="64"/>
      <c r="AW42" s="64"/>
      <c r="AX42" s="64"/>
      <c r="AY42" s="64"/>
      <c r="AZ42" s="64"/>
      <c r="BA42" s="64"/>
      <c r="BB42" s="64"/>
    </row>
    <row r="43" spans="1:54" ht="115.2" x14ac:dyDescent="0.3">
      <c r="A43" s="83" t="s">
        <v>1337</v>
      </c>
      <c r="B43" s="131" t="s">
        <v>215</v>
      </c>
      <c r="C43" s="2" t="s">
        <v>388</v>
      </c>
      <c r="D43" s="84" t="s">
        <v>341</v>
      </c>
      <c r="E43" s="90" t="s">
        <v>849</v>
      </c>
      <c r="F43" s="84" t="s">
        <v>341</v>
      </c>
      <c r="G43" s="95"/>
      <c r="H43" s="85" t="s">
        <v>341</v>
      </c>
      <c r="I43" s="109"/>
      <c r="J43" s="85" t="s">
        <v>341</v>
      </c>
      <c r="K43" s="93"/>
      <c r="L43" s="85" t="s">
        <v>341</v>
      </c>
      <c r="M43" s="90"/>
      <c r="N43" s="86" t="s">
        <v>342</v>
      </c>
      <c r="O43" s="94" t="s">
        <v>749</v>
      </c>
      <c r="P43" s="84" t="s">
        <v>341</v>
      </c>
      <c r="Q43" s="90"/>
      <c r="R43" s="85" t="s">
        <v>342</v>
      </c>
      <c r="S43" s="135" t="s">
        <v>1210</v>
      </c>
      <c r="T43" s="85" t="s">
        <v>341</v>
      </c>
      <c r="U43" s="90"/>
      <c r="V43" s="86" t="s">
        <v>341</v>
      </c>
      <c r="W43" s="87"/>
      <c r="X43" s="85" t="s">
        <v>341</v>
      </c>
      <c r="Y43" s="90"/>
      <c r="Z43" s="85" t="s">
        <v>342</v>
      </c>
      <c r="AA43" s="133" t="s">
        <v>1221</v>
      </c>
      <c r="AB43" s="85" t="s">
        <v>341</v>
      </c>
      <c r="AC43" s="90"/>
      <c r="AD43" s="88" t="s">
        <v>341</v>
      </c>
      <c r="AE43" s="93"/>
      <c r="AF43" s="85" t="s">
        <v>342</v>
      </c>
      <c r="AG43" s="90" t="s">
        <v>1028</v>
      </c>
      <c r="AH43" s="85" t="s">
        <v>341</v>
      </c>
      <c r="AI43" s="96"/>
      <c r="AJ43" s="85" t="s">
        <v>342</v>
      </c>
      <c r="AK43" s="97" t="s">
        <v>1046</v>
      </c>
      <c r="AL43" s="85" t="s">
        <v>341</v>
      </c>
      <c r="AM43" s="90"/>
      <c r="AN43" s="85" t="s">
        <v>341</v>
      </c>
      <c r="AO43" s="90"/>
      <c r="AP43" s="84" t="s">
        <v>627</v>
      </c>
      <c r="AQ43" s="98" t="s">
        <v>649</v>
      </c>
      <c r="AR43" s="85" t="s">
        <v>341</v>
      </c>
      <c r="AS43" s="90"/>
      <c r="AT43" s="84" t="s">
        <v>628</v>
      </c>
      <c r="AU43" s="98"/>
      <c r="AV43" s="64"/>
      <c r="AW43" s="64"/>
      <c r="AX43" s="64"/>
      <c r="AY43" s="64"/>
      <c r="AZ43" s="64"/>
      <c r="BA43" s="64"/>
      <c r="BB43" s="64"/>
    </row>
    <row r="44" spans="1:54" ht="72" x14ac:dyDescent="0.3">
      <c r="A44" s="83" t="s">
        <v>1338</v>
      </c>
      <c r="B44" s="131" t="s">
        <v>217</v>
      </c>
      <c r="C44" s="2" t="s">
        <v>389</v>
      </c>
      <c r="D44" s="84" t="s">
        <v>342</v>
      </c>
      <c r="E44" s="83" t="s">
        <v>848</v>
      </c>
      <c r="F44" s="84" t="s">
        <v>341</v>
      </c>
      <c r="G44" s="95"/>
      <c r="H44" s="85" t="s">
        <v>341</v>
      </c>
      <c r="I44" s="93"/>
      <c r="J44" s="85" t="s">
        <v>341</v>
      </c>
      <c r="K44" s="93"/>
      <c r="L44" s="85" t="s">
        <v>342</v>
      </c>
      <c r="M44" s="90" t="s">
        <v>961</v>
      </c>
      <c r="N44" s="86" t="s">
        <v>342</v>
      </c>
      <c r="O44" s="83" t="s">
        <v>748</v>
      </c>
      <c r="P44" s="84" t="s">
        <v>342</v>
      </c>
      <c r="Q44" s="83" t="s">
        <v>776</v>
      </c>
      <c r="R44" s="85" t="s">
        <v>342</v>
      </c>
      <c r="S44" s="135" t="s">
        <v>1211</v>
      </c>
      <c r="T44" s="85" t="s">
        <v>342</v>
      </c>
      <c r="U44" s="83" t="s">
        <v>978</v>
      </c>
      <c r="V44" s="86" t="s">
        <v>341</v>
      </c>
      <c r="W44" s="87"/>
      <c r="X44" s="85" t="s">
        <v>341</v>
      </c>
      <c r="Y44" s="90"/>
      <c r="Z44" s="85" t="s">
        <v>342</v>
      </c>
      <c r="AA44" s="133" t="s">
        <v>1221</v>
      </c>
      <c r="AB44" s="85" t="s">
        <v>341</v>
      </c>
      <c r="AC44" s="90"/>
      <c r="AD44" s="88" t="s">
        <v>342</v>
      </c>
      <c r="AE44" s="93" t="s">
        <v>717</v>
      </c>
      <c r="AF44" s="85" t="s">
        <v>342</v>
      </c>
      <c r="AG44" s="90" t="s">
        <v>1028</v>
      </c>
      <c r="AH44" s="85" t="s">
        <v>342</v>
      </c>
      <c r="AI44" s="83" t="s">
        <v>212</v>
      </c>
      <c r="AJ44" s="85" t="s">
        <v>342</v>
      </c>
      <c r="AK44" s="89" t="s">
        <v>1045</v>
      </c>
      <c r="AL44" s="85" t="s">
        <v>341</v>
      </c>
      <c r="AM44" s="90"/>
      <c r="AN44" s="85" t="s">
        <v>342</v>
      </c>
      <c r="AO44" s="90" t="s">
        <v>1104</v>
      </c>
      <c r="AP44" s="84" t="s">
        <v>628</v>
      </c>
      <c r="AQ44" s="98"/>
      <c r="AR44" s="85" t="s">
        <v>341</v>
      </c>
      <c r="AS44" s="90"/>
      <c r="AT44" s="84" t="s">
        <v>627</v>
      </c>
      <c r="AU44" s="91" t="s">
        <v>678</v>
      </c>
      <c r="AV44" s="64"/>
      <c r="AW44" s="64"/>
      <c r="AX44" s="64"/>
      <c r="AY44" s="64"/>
      <c r="AZ44" s="64"/>
      <c r="BA44" s="64"/>
      <c r="BB44" s="64"/>
    </row>
    <row r="45" spans="1:54" ht="93" customHeight="1" x14ac:dyDescent="0.3">
      <c r="A45" s="83" t="s">
        <v>1339</v>
      </c>
      <c r="B45" s="131" t="s">
        <v>219</v>
      </c>
      <c r="C45" s="2" t="s">
        <v>390</v>
      </c>
      <c r="D45" s="84" t="s">
        <v>342</v>
      </c>
      <c r="E45" s="83" t="s">
        <v>850</v>
      </c>
      <c r="F45" s="84" t="s">
        <v>341</v>
      </c>
      <c r="G45" s="95"/>
      <c r="H45" s="85" t="s">
        <v>341</v>
      </c>
      <c r="I45" s="93"/>
      <c r="J45" s="85" t="s">
        <v>342</v>
      </c>
      <c r="K45" s="93" t="s">
        <v>906</v>
      </c>
      <c r="L45" s="85" t="s">
        <v>342</v>
      </c>
      <c r="M45" s="90" t="s">
        <v>962</v>
      </c>
      <c r="N45" s="86" t="s">
        <v>342</v>
      </c>
      <c r="O45" s="83" t="s">
        <v>750</v>
      </c>
      <c r="P45" s="84" t="s">
        <v>342</v>
      </c>
      <c r="Q45" s="83" t="s">
        <v>776</v>
      </c>
      <c r="R45" s="85" t="s">
        <v>341</v>
      </c>
      <c r="S45" s="95"/>
      <c r="T45" s="85" t="s">
        <v>341</v>
      </c>
      <c r="U45" s="90"/>
      <c r="V45" s="86" t="s">
        <v>341</v>
      </c>
      <c r="W45" s="87"/>
      <c r="X45" s="85" t="s">
        <v>341</v>
      </c>
      <c r="Y45" s="90"/>
      <c r="Z45" s="85" t="s">
        <v>342</v>
      </c>
      <c r="AA45" s="133" t="s">
        <v>1221</v>
      </c>
      <c r="AB45" s="85" t="s">
        <v>341</v>
      </c>
      <c r="AC45" s="90"/>
      <c r="AD45" s="88" t="s">
        <v>342</v>
      </c>
      <c r="AE45" s="83" t="s">
        <v>717</v>
      </c>
      <c r="AF45" s="85" t="s">
        <v>342</v>
      </c>
      <c r="AG45" s="90" t="s">
        <v>1028</v>
      </c>
      <c r="AH45" s="85" t="s">
        <v>342</v>
      </c>
      <c r="AI45" s="96" t="s">
        <v>1180</v>
      </c>
      <c r="AJ45" s="85" t="s">
        <v>357</v>
      </c>
      <c r="AK45" s="138" t="s">
        <v>1045</v>
      </c>
      <c r="AL45" s="85" t="s">
        <v>341</v>
      </c>
      <c r="AM45" s="90"/>
      <c r="AN45" s="85" t="s">
        <v>342</v>
      </c>
      <c r="AO45" s="90" t="s">
        <v>1105</v>
      </c>
      <c r="AP45" s="84" t="s">
        <v>627</v>
      </c>
      <c r="AQ45" s="98" t="s">
        <v>650</v>
      </c>
      <c r="AR45" s="85" t="s">
        <v>341</v>
      </c>
      <c r="AS45" s="90"/>
      <c r="AT45" s="84" t="s">
        <v>627</v>
      </c>
      <c r="AU45" s="91" t="s">
        <v>679</v>
      </c>
      <c r="AV45" s="64"/>
      <c r="AW45" s="64"/>
      <c r="AX45" s="64"/>
      <c r="AY45" s="64"/>
      <c r="AZ45" s="64"/>
      <c r="BA45" s="64"/>
      <c r="BB45" s="64"/>
    </row>
    <row r="46" spans="1:54" ht="43.2" x14ac:dyDescent="0.3">
      <c r="A46" s="83" t="s">
        <v>1340</v>
      </c>
      <c r="B46" s="131" t="s">
        <v>222</v>
      </c>
      <c r="C46" s="2" t="s">
        <v>391</v>
      </c>
      <c r="D46" s="84" t="s">
        <v>342</v>
      </c>
      <c r="E46" s="83" t="s">
        <v>851</v>
      </c>
      <c r="F46" s="84" t="s">
        <v>342</v>
      </c>
      <c r="G46" s="83" t="s">
        <v>880</v>
      </c>
      <c r="H46" s="85" t="s">
        <v>342</v>
      </c>
      <c r="I46" s="83" t="s">
        <v>926</v>
      </c>
      <c r="J46" s="85" t="s">
        <v>342</v>
      </c>
      <c r="K46" s="83" t="s">
        <v>907</v>
      </c>
      <c r="L46" s="85" t="s">
        <v>342</v>
      </c>
      <c r="M46" s="90" t="s">
        <v>952</v>
      </c>
      <c r="N46" s="86" t="s">
        <v>342</v>
      </c>
      <c r="O46" s="83" t="s">
        <v>751</v>
      </c>
      <c r="P46" s="84" t="s">
        <v>342</v>
      </c>
      <c r="Q46" s="83" t="s">
        <v>777</v>
      </c>
      <c r="R46" s="85" t="s">
        <v>342</v>
      </c>
      <c r="S46" s="90" t="s">
        <v>115</v>
      </c>
      <c r="T46" s="85" t="s">
        <v>342</v>
      </c>
      <c r="U46" s="90" t="s">
        <v>980</v>
      </c>
      <c r="V46" s="86" t="s">
        <v>342</v>
      </c>
      <c r="W46" s="87" t="s">
        <v>826</v>
      </c>
      <c r="X46" s="85" t="s">
        <v>342</v>
      </c>
      <c r="Y46" s="95" t="s">
        <v>996</v>
      </c>
      <c r="Z46" s="85" t="s">
        <v>342</v>
      </c>
      <c r="AA46" s="83" t="s">
        <v>816</v>
      </c>
      <c r="AB46" s="85" t="s">
        <v>342</v>
      </c>
      <c r="AC46" s="90" t="s">
        <v>1014</v>
      </c>
      <c r="AD46" s="88" t="s">
        <v>342</v>
      </c>
      <c r="AE46" s="83" t="s">
        <v>718</v>
      </c>
      <c r="AF46" s="85" t="s">
        <v>342</v>
      </c>
      <c r="AG46" s="90" t="s">
        <v>1029</v>
      </c>
      <c r="AH46" s="85" t="s">
        <v>342</v>
      </c>
      <c r="AI46" s="96" t="s">
        <v>1180</v>
      </c>
      <c r="AJ46" s="85" t="s">
        <v>342</v>
      </c>
      <c r="AK46" s="89" t="s">
        <v>1047</v>
      </c>
      <c r="AL46" s="85" t="s">
        <v>342</v>
      </c>
      <c r="AM46" s="90" t="s">
        <v>1074</v>
      </c>
      <c r="AN46" s="85" t="s">
        <v>342</v>
      </c>
      <c r="AO46" s="95" t="s">
        <v>1106</v>
      </c>
      <c r="AP46" s="84" t="s">
        <v>627</v>
      </c>
      <c r="AQ46" s="83" t="s">
        <v>651</v>
      </c>
      <c r="AR46" s="85" t="s">
        <v>342</v>
      </c>
      <c r="AS46" s="95" t="s">
        <v>1126</v>
      </c>
      <c r="AT46" s="84" t="s">
        <v>627</v>
      </c>
      <c r="AU46" s="91" t="s">
        <v>680</v>
      </c>
      <c r="AV46" s="64"/>
      <c r="AW46" s="64"/>
      <c r="AX46" s="64"/>
      <c r="AY46" s="64"/>
      <c r="AZ46" s="64"/>
      <c r="BA46" s="64"/>
      <c r="BB46" s="64"/>
    </row>
    <row r="47" spans="1:54" ht="45.75" customHeight="1" x14ac:dyDescent="0.3">
      <c r="A47" s="83" t="s">
        <v>1341</v>
      </c>
      <c r="B47" s="131" t="s">
        <v>224</v>
      </c>
      <c r="C47" s="2" t="s">
        <v>392</v>
      </c>
      <c r="D47" s="84" t="s">
        <v>342</v>
      </c>
      <c r="E47" s="108" t="s">
        <v>1289</v>
      </c>
      <c r="F47" s="84" t="s">
        <v>342</v>
      </c>
      <c r="G47" s="83" t="s">
        <v>881</v>
      </c>
      <c r="H47" s="85" t="s">
        <v>342</v>
      </c>
      <c r="I47" s="83" t="s">
        <v>927</v>
      </c>
      <c r="J47" s="85" t="s">
        <v>342</v>
      </c>
      <c r="K47" s="83" t="s">
        <v>908</v>
      </c>
      <c r="L47" s="85" t="s">
        <v>342</v>
      </c>
      <c r="M47" s="90" t="s">
        <v>952</v>
      </c>
      <c r="N47" s="86" t="s">
        <v>342</v>
      </c>
      <c r="O47" s="83" t="s">
        <v>736</v>
      </c>
      <c r="P47" s="84" t="s">
        <v>342</v>
      </c>
      <c r="Q47" s="83" t="s">
        <v>778</v>
      </c>
      <c r="R47" s="85" t="s">
        <v>342</v>
      </c>
      <c r="S47" s="95" t="s">
        <v>115</v>
      </c>
      <c r="T47" s="85" t="s">
        <v>342</v>
      </c>
      <c r="U47" s="90" t="s">
        <v>980</v>
      </c>
      <c r="V47" s="86" t="s">
        <v>357</v>
      </c>
      <c r="W47" s="87" t="s">
        <v>1173</v>
      </c>
      <c r="X47" s="85" t="s">
        <v>342</v>
      </c>
      <c r="Y47" s="95" t="s">
        <v>996</v>
      </c>
      <c r="Z47" s="85" t="s">
        <v>342</v>
      </c>
      <c r="AA47" s="83" t="s">
        <v>817</v>
      </c>
      <c r="AB47" s="85" t="s">
        <v>342</v>
      </c>
      <c r="AC47" s="95" t="s">
        <v>1015</v>
      </c>
      <c r="AD47" s="88" t="s">
        <v>342</v>
      </c>
      <c r="AE47" s="83" t="s">
        <v>719</v>
      </c>
      <c r="AF47" s="85" t="s">
        <v>342</v>
      </c>
      <c r="AG47" s="90" t="s">
        <v>1030</v>
      </c>
      <c r="AH47" s="85" t="s">
        <v>342</v>
      </c>
      <c r="AI47" s="96" t="s">
        <v>1180</v>
      </c>
      <c r="AJ47" s="85" t="s">
        <v>342</v>
      </c>
      <c r="AK47" s="89" t="s">
        <v>226</v>
      </c>
      <c r="AL47" s="85" t="s">
        <v>342</v>
      </c>
      <c r="AM47" s="90" t="s">
        <v>1074</v>
      </c>
      <c r="AN47" s="85" t="s">
        <v>342</v>
      </c>
      <c r="AO47" s="95"/>
      <c r="AP47" s="84" t="s">
        <v>627</v>
      </c>
      <c r="AQ47" s="83" t="s">
        <v>652</v>
      </c>
      <c r="AR47" s="85" t="s">
        <v>342</v>
      </c>
      <c r="AS47" s="95" t="s">
        <v>1126</v>
      </c>
      <c r="AT47" s="84" t="s">
        <v>627</v>
      </c>
      <c r="AU47" s="91" t="s">
        <v>681</v>
      </c>
      <c r="AV47" s="64"/>
      <c r="AW47" s="64"/>
      <c r="AX47" s="64"/>
      <c r="AY47" s="64"/>
      <c r="AZ47" s="64"/>
      <c r="BA47" s="64"/>
      <c r="BB47" s="64"/>
    </row>
    <row r="48" spans="1:54" ht="79.5" customHeight="1" x14ac:dyDescent="0.3">
      <c r="A48" s="83" t="s">
        <v>1342</v>
      </c>
      <c r="B48" s="131" t="s">
        <v>227</v>
      </c>
      <c r="C48" s="2" t="s">
        <v>393</v>
      </c>
      <c r="D48" s="84" t="s">
        <v>342</v>
      </c>
      <c r="E48" s="83" t="s">
        <v>851</v>
      </c>
      <c r="F48" s="84" t="s">
        <v>342</v>
      </c>
      <c r="G48" s="83" t="s">
        <v>880</v>
      </c>
      <c r="H48" s="85" t="s">
        <v>342</v>
      </c>
      <c r="I48" s="83" t="s">
        <v>927</v>
      </c>
      <c r="J48" s="85" t="s">
        <v>342</v>
      </c>
      <c r="K48" s="83" t="s">
        <v>908</v>
      </c>
      <c r="L48" s="85" t="s">
        <v>342</v>
      </c>
      <c r="M48" s="90" t="s">
        <v>952</v>
      </c>
      <c r="N48" s="86" t="s">
        <v>342</v>
      </c>
      <c r="O48" s="83" t="s">
        <v>736</v>
      </c>
      <c r="P48" s="84" t="s">
        <v>342</v>
      </c>
      <c r="Q48" s="83" t="s">
        <v>767</v>
      </c>
      <c r="R48" s="85" t="s">
        <v>342</v>
      </c>
      <c r="S48" s="95" t="s">
        <v>939</v>
      </c>
      <c r="T48" s="85" t="s">
        <v>342</v>
      </c>
      <c r="U48" s="95" t="s">
        <v>980</v>
      </c>
      <c r="V48" s="86" t="s">
        <v>342</v>
      </c>
      <c r="W48" s="83" t="s">
        <v>799</v>
      </c>
      <c r="X48" s="85" t="s">
        <v>342</v>
      </c>
      <c r="Y48" s="95" t="s">
        <v>997</v>
      </c>
      <c r="Z48" s="85" t="s">
        <v>342</v>
      </c>
      <c r="AA48" s="83" t="s">
        <v>116</v>
      </c>
      <c r="AB48" s="85" t="s">
        <v>342</v>
      </c>
      <c r="AC48" s="95" t="s">
        <v>1014</v>
      </c>
      <c r="AD48" s="88" t="s">
        <v>342</v>
      </c>
      <c r="AE48" s="83" t="s">
        <v>720</v>
      </c>
      <c r="AF48" s="85" t="s">
        <v>342</v>
      </c>
      <c r="AG48" s="90" t="s">
        <v>1031</v>
      </c>
      <c r="AH48" s="85" t="s">
        <v>342</v>
      </c>
      <c r="AI48" s="96" t="s">
        <v>1174</v>
      </c>
      <c r="AJ48" s="85" t="s">
        <v>342</v>
      </c>
      <c r="AK48" s="97" t="s">
        <v>1047</v>
      </c>
      <c r="AL48" s="85" t="s">
        <v>341</v>
      </c>
      <c r="AM48" s="90"/>
      <c r="AN48" s="85" t="s">
        <v>342</v>
      </c>
      <c r="AO48" s="95" t="s">
        <v>1107</v>
      </c>
      <c r="AP48" s="84" t="s">
        <v>627</v>
      </c>
      <c r="AQ48" s="83" t="s">
        <v>653</v>
      </c>
      <c r="AR48" s="85" t="s">
        <v>342</v>
      </c>
      <c r="AS48" s="95" t="s">
        <v>1126</v>
      </c>
      <c r="AT48" s="84" t="s">
        <v>627</v>
      </c>
      <c r="AU48" s="91" t="s">
        <v>680</v>
      </c>
      <c r="AV48" s="64"/>
      <c r="AW48" s="64"/>
      <c r="AX48" s="64"/>
      <c r="AY48" s="64"/>
      <c r="AZ48" s="64"/>
      <c r="BA48" s="64"/>
      <c r="BB48" s="64"/>
    </row>
    <row r="49" spans="1:54" ht="58.5" customHeight="1" x14ac:dyDescent="0.3">
      <c r="A49" s="83" t="s">
        <v>1343</v>
      </c>
      <c r="B49" s="131" t="s">
        <v>229</v>
      </c>
      <c r="C49" s="2" t="s">
        <v>394</v>
      </c>
      <c r="D49" s="84" t="s">
        <v>342</v>
      </c>
      <c r="E49" s="83" t="s">
        <v>852</v>
      </c>
      <c r="F49" s="84" t="s">
        <v>342</v>
      </c>
      <c r="G49" s="90" t="s">
        <v>882</v>
      </c>
      <c r="H49" s="85" t="s">
        <v>342</v>
      </c>
      <c r="I49" s="83" t="s">
        <v>928</v>
      </c>
      <c r="J49" s="85" t="s">
        <v>341</v>
      </c>
      <c r="K49" s="109"/>
      <c r="L49" s="85" t="s">
        <v>342</v>
      </c>
      <c r="M49" s="90" t="s">
        <v>949</v>
      </c>
      <c r="N49" s="86" t="s">
        <v>342</v>
      </c>
      <c r="O49" s="83" t="s">
        <v>752</v>
      </c>
      <c r="P49" s="84" t="s">
        <v>342</v>
      </c>
      <c r="Q49" s="83" t="s">
        <v>764</v>
      </c>
      <c r="R49" s="85" t="s">
        <v>342</v>
      </c>
      <c r="S49" s="95" t="s">
        <v>939</v>
      </c>
      <c r="T49" s="85" t="s">
        <v>341</v>
      </c>
      <c r="U49" s="90"/>
      <c r="V49" s="86" t="s">
        <v>342</v>
      </c>
      <c r="W49" s="83" t="s">
        <v>800</v>
      </c>
      <c r="X49" s="85" t="s">
        <v>342</v>
      </c>
      <c r="Y49" s="83" t="s">
        <v>996</v>
      </c>
      <c r="Z49" s="85" t="s">
        <v>342</v>
      </c>
      <c r="AA49" s="83" t="s">
        <v>96</v>
      </c>
      <c r="AB49" s="85" t="s">
        <v>341</v>
      </c>
      <c r="AC49" s="90"/>
      <c r="AD49" s="88" t="s">
        <v>342</v>
      </c>
      <c r="AE49" s="83" t="s">
        <v>721</v>
      </c>
      <c r="AF49" s="85" t="s">
        <v>342</v>
      </c>
      <c r="AG49" s="90" t="s">
        <v>1032</v>
      </c>
      <c r="AH49" s="85" t="s">
        <v>342</v>
      </c>
      <c r="AI49" s="96" t="s">
        <v>1180</v>
      </c>
      <c r="AJ49" s="85" t="s">
        <v>342</v>
      </c>
      <c r="AK49" s="83" t="s">
        <v>1048</v>
      </c>
      <c r="AL49" s="85" t="s">
        <v>341</v>
      </c>
      <c r="AM49" s="90"/>
      <c r="AN49" s="85" t="s">
        <v>342</v>
      </c>
      <c r="AO49" s="90" t="s">
        <v>1108</v>
      </c>
      <c r="AP49" s="84" t="s">
        <v>627</v>
      </c>
      <c r="AQ49" s="83" t="s">
        <v>654</v>
      </c>
      <c r="AR49" s="85" t="s">
        <v>341</v>
      </c>
      <c r="AS49" s="90"/>
      <c r="AT49" s="84" t="s">
        <v>627</v>
      </c>
      <c r="AU49" s="137" t="s">
        <v>1284</v>
      </c>
      <c r="AV49" s="64"/>
      <c r="AW49" s="64"/>
      <c r="AX49" s="64"/>
      <c r="AY49" s="64"/>
      <c r="AZ49" s="64"/>
      <c r="BA49" s="64"/>
      <c r="BB49" s="64"/>
    </row>
    <row r="50" spans="1:54" ht="96" customHeight="1" x14ac:dyDescent="0.3">
      <c r="A50" s="83" t="s">
        <v>1344</v>
      </c>
      <c r="B50" s="131" t="s">
        <v>232</v>
      </c>
      <c r="C50" s="2" t="s">
        <v>395</v>
      </c>
      <c r="D50" s="84" t="s">
        <v>342</v>
      </c>
      <c r="E50" s="83" t="s">
        <v>852</v>
      </c>
      <c r="F50" s="84" t="s">
        <v>342</v>
      </c>
      <c r="G50" s="90" t="s">
        <v>883</v>
      </c>
      <c r="H50" s="85" t="s">
        <v>341</v>
      </c>
      <c r="I50" s="93"/>
      <c r="J50" s="85" t="s">
        <v>341</v>
      </c>
      <c r="K50" s="93"/>
      <c r="L50" s="85" t="s">
        <v>341</v>
      </c>
      <c r="M50" s="90"/>
      <c r="N50" s="86" t="s">
        <v>341</v>
      </c>
      <c r="O50" s="94"/>
      <c r="P50" s="84" t="s">
        <v>342</v>
      </c>
      <c r="Q50" s="83" t="s">
        <v>779</v>
      </c>
      <c r="R50" s="85" t="s">
        <v>341</v>
      </c>
      <c r="S50" s="90"/>
      <c r="T50" s="85" t="s">
        <v>341</v>
      </c>
      <c r="U50" s="90"/>
      <c r="V50" s="86" t="s">
        <v>342</v>
      </c>
      <c r="W50" s="83" t="s">
        <v>801</v>
      </c>
      <c r="X50" s="85" t="s">
        <v>341</v>
      </c>
      <c r="Y50" s="90"/>
      <c r="Z50" s="85" t="s">
        <v>341</v>
      </c>
      <c r="AA50" s="90" t="s">
        <v>818</v>
      </c>
      <c r="AB50" s="85" t="s">
        <v>341</v>
      </c>
      <c r="AC50" s="90"/>
      <c r="AD50" s="88" t="s">
        <v>341</v>
      </c>
      <c r="AE50" s="93" t="s">
        <v>722</v>
      </c>
      <c r="AF50" s="85" t="s">
        <v>342</v>
      </c>
      <c r="AG50" s="90" t="s">
        <v>1033</v>
      </c>
      <c r="AH50" s="85" t="s">
        <v>342</v>
      </c>
      <c r="AI50" s="96" t="s">
        <v>1180</v>
      </c>
      <c r="AJ50" s="85" t="s">
        <v>341</v>
      </c>
      <c r="AK50" s="109"/>
      <c r="AL50" s="85" t="s">
        <v>341</v>
      </c>
      <c r="AM50" s="90"/>
      <c r="AN50" s="85" t="s">
        <v>341</v>
      </c>
      <c r="AO50" s="90"/>
      <c r="AP50" s="84" t="s">
        <v>628</v>
      </c>
      <c r="AQ50" s="115"/>
      <c r="AR50" s="85" t="s">
        <v>341</v>
      </c>
      <c r="AS50" s="90"/>
      <c r="AT50" s="84" t="s">
        <v>627</v>
      </c>
      <c r="AU50" s="91" t="s">
        <v>682</v>
      </c>
      <c r="AV50" s="64"/>
      <c r="AW50" s="64"/>
      <c r="AX50" s="64"/>
      <c r="AY50" s="64"/>
      <c r="AZ50" s="64"/>
      <c r="BA50" s="64"/>
      <c r="BB50" s="64"/>
    </row>
    <row r="51" spans="1:54" ht="64.5" customHeight="1" x14ac:dyDescent="0.3">
      <c r="A51" s="83" t="s">
        <v>1345</v>
      </c>
      <c r="B51" s="131" t="s">
        <v>234</v>
      </c>
      <c r="C51" s="2" t="s">
        <v>396</v>
      </c>
      <c r="D51" s="84" t="s">
        <v>341</v>
      </c>
      <c r="E51" s="90"/>
      <c r="F51" s="84" t="s">
        <v>342</v>
      </c>
      <c r="G51" s="83" t="s">
        <v>884</v>
      </c>
      <c r="H51" s="85" t="s">
        <v>341</v>
      </c>
      <c r="I51" s="93"/>
      <c r="J51" s="85" t="s">
        <v>341</v>
      </c>
      <c r="K51" s="93"/>
      <c r="L51" s="85" t="s">
        <v>341</v>
      </c>
      <c r="M51" s="90"/>
      <c r="N51" s="86" t="s">
        <v>341</v>
      </c>
      <c r="O51" s="94"/>
      <c r="P51" s="84" t="s">
        <v>342</v>
      </c>
      <c r="Q51" s="83" t="s">
        <v>779</v>
      </c>
      <c r="R51" s="85" t="s">
        <v>341</v>
      </c>
      <c r="S51" s="90"/>
      <c r="T51" s="85" t="s">
        <v>341</v>
      </c>
      <c r="U51" s="90"/>
      <c r="V51" s="86" t="s">
        <v>341</v>
      </c>
      <c r="W51" s="87"/>
      <c r="X51" s="85" t="s">
        <v>341</v>
      </c>
      <c r="Y51" s="90"/>
      <c r="Z51" s="85" t="s">
        <v>341</v>
      </c>
      <c r="AA51" s="90" t="s">
        <v>818</v>
      </c>
      <c r="AB51" s="85" t="s">
        <v>341</v>
      </c>
      <c r="AC51" s="90"/>
      <c r="AD51" s="88" t="s">
        <v>341</v>
      </c>
      <c r="AE51" s="93" t="s">
        <v>722</v>
      </c>
      <c r="AF51" s="85" t="s">
        <v>341</v>
      </c>
      <c r="AG51" s="90"/>
      <c r="AH51" s="85" t="s">
        <v>341</v>
      </c>
      <c r="AI51" s="96"/>
      <c r="AJ51" s="85" t="s">
        <v>341</v>
      </c>
      <c r="AK51" s="109"/>
      <c r="AL51" s="85" t="s">
        <v>341</v>
      </c>
      <c r="AM51" s="90"/>
      <c r="AN51" s="85" t="s">
        <v>341</v>
      </c>
      <c r="AO51" s="90"/>
      <c r="AP51" s="84" t="s">
        <v>628</v>
      </c>
      <c r="AQ51" s="115"/>
      <c r="AR51" s="85" t="s">
        <v>342</v>
      </c>
      <c r="AS51" s="83" t="s">
        <v>1126</v>
      </c>
      <c r="AT51" s="84" t="s">
        <v>627</v>
      </c>
      <c r="AU51" s="91" t="s">
        <v>683</v>
      </c>
      <c r="AV51" s="64"/>
      <c r="AW51" s="64"/>
      <c r="AX51" s="64"/>
      <c r="AY51" s="64"/>
      <c r="AZ51" s="64"/>
      <c r="BA51" s="64"/>
      <c r="BB51" s="64"/>
    </row>
    <row r="52" spans="1:54" ht="57.6" x14ac:dyDescent="0.3">
      <c r="A52" s="83" t="s">
        <v>1346</v>
      </c>
      <c r="B52" s="131" t="s">
        <v>236</v>
      </c>
      <c r="C52" s="2" t="s">
        <v>397</v>
      </c>
      <c r="D52" s="84" t="s">
        <v>342</v>
      </c>
      <c r="E52" s="83" t="s">
        <v>853</v>
      </c>
      <c r="F52" s="84" t="s">
        <v>342</v>
      </c>
      <c r="G52" s="83" t="s">
        <v>885</v>
      </c>
      <c r="H52" s="85" t="s">
        <v>341</v>
      </c>
      <c r="I52" s="97"/>
      <c r="J52" s="85" t="s">
        <v>341</v>
      </c>
      <c r="K52" s="97"/>
      <c r="L52" s="85" t="s">
        <v>341</v>
      </c>
      <c r="M52" s="90"/>
      <c r="N52" s="86" t="s">
        <v>341</v>
      </c>
      <c r="O52" s="87"/>
      <c r="P52" s="84" t="s">
        <v>341</v>
      </c>
      <c r="Q52" s="90"/>
      <c r="R52" s="85" t="s">
        <v>341</v>
      </c>
      <c r="S52" s="90"/>
      <c r="T52" s="85" t="s">
        <v>341</v>
      </c>
      <c r="U52" s="105"/>
      <c r="V52" s="86" t="s">
        <v>341</v>
      </c>
      <c r="W52" s="87"/>
      <c r="X52" s="85" t="s">
        <v>341</v>
      </c>
      <c r="Y52" s="105"/>
      <c r="Z52" s="85" t="s">
        <v>341</v>
      </c>
      <c r="AA52" s="90" t="s">
        <v>818</v>
      </c>
      <c r="AB52" s="85" t="s">
        <v>341</v>
      </c>
      <c r="AC52" s="105"/>
      <c r="AD52" s="88" t="s">
        <v>342</v>
      </c>
      <c r="AE52" s="93" t="s">
        <v>723</v>
      </c>
      <c r="AF52" s="116" t="s">
        <v>341</v>
      </c>
      <c r="AG52" s="105"/>
      <c r="AH52" s="85" t="s">
        <v>342</v>
      </c>
      <c r="AI52" s="96" t="s">
        <v>1180</v>
      </c>
      <c r="AJ52" s="85" t="s">
        <v>341</v>
      </c>
      <c r="AK52" s="89"/>
      <c r="AL52" s="85" t="s">
        <v>341</v>
      </c>
      <c r="AM52" s="90"/>
      <c r="AN52" s="85" t="s">
        <v>342</v>
      </c>
      <c r="AO52" s="90" t="s">
        <v>1096</v>
      </c>
      <c r="AP52" s="84" t="s">
        <v>628</v>
      </c>
      <c r="AQ52" s="115"/>
      <c r="AR52" s="85" t="s">
        <v>341</v>
      </c>
      <c r="AS52" s="105"/>
      <c r="AT52" s="84" t="s">
        <v>628</v>
      </c>
      <c r="AU52" s="98"/>
      <c r="AV52" s="64"/>
      <c r="AW52" s="64"/>
      <c r="AX52" s="64"/>
      <c r="AY52" s="64"/>
      <c r="AZ52" s="64"/>
      <c r="BA52" s="64"/>
      <c r="BB52" s="64"/>
    </row>
    <row r="53" spans="1:54" ht="100.8" x14ac:dyDescent="0.3">
      <c r="A53" s="83" t="s">
        <v>1347</v>
      </c>
      <c r="B53" s="131" t="s">
        <v>238</v>
      </c>
      <c r="C53" s="2" t="s">
        <v>398</v>
      </c>
      <c r="D53" s="84" t="s">
        <v>342</v>
      </c>
      <c r="E53" s="83" t="s">
        <v>187</v>
      </c>
      <c r="F53" s="84" t="s">
        <v>342</v>
      </c>
      <c r="G53" s="83" t="s">
        <v>876</v>
      </c>
      <c r="H53" s="85" t="s">
        <v>341</v>
      </c>
      <c r="I53" s="109"/>
      <c r="J53" s="85" t="s">
        <v>341</v>
      </c>
      <c r="K53" s="109"/>
      <c r="L53" s="85" t="s">
        <v>341</v>
      </c>
      <c r="M53" s="90"/>
      <c r="N53" s="86" t="s">
        <v>342</v>
      </c>
      <c r="O53" s="83" t="s">
        <v>753</v>
      </c>
      <c r="P53" s="84" t="s">
        <v>341</v>
      </c>
      <c r="Q53" s="90"/>
      <c r="R53" s="85" t="s">
        <v>342</v>
      </c>
      <c r="S53" s="135" t="s">
        <v>1210</v>
      </c>
      <c r="T53" s="85" t="s">
        <v>341</v>
      </c>
      <c r="U53" s="90"/>
      <c r="V53" s="86" t="s">
        <v>342</v>
      </c>
      <c r="W53" s="87" t="s">
        <v>189</v>
      </c>
      <c r="X53" s="85" t="s">
        <v>341</v>
      </c>
      <c r="Y53" s="90"/>
      <c r="Z53" s="85" t="s">
        <v>341</v>
      </c>
      <c r="AA53" s="90"/>
      <c r="AB53" s="85" t="s">
        <v>341</v>
      </c>
      <c r="AC53" s="90"/>
      <c r="AD53" s="88" t="s">
        <v>342</v>
      </c>
      <c r="AE53" s="83" t="s">
        <v>190</v>
      </c>
      <c r="AF53" s="85" t="s">
        <v>341</v>
      </c>
      <c r="AG53" s="95"/>
      <c r="AH53" s="113" t="s">
        <v>627</v>
      </c>
      <c r="AI53" s="83" t="s">
        <v>1179</v>
      </c>
      <c r="AJ53" s="85" t="s">
        <v>342</v>
      </c>
      <c r="AK53" s="89" t="s">
        <v>1049</v>
      </c>
      <c r="AL53" s="85" t="s">
        <v>342</v>
      </c>
      <c r="AM53" s="95" t="s">
        <v>1070</v>
      </c>
      <c r="AN53" s="85" t="s">
        <v>342</v>
      </c>
      <c r="AO53" s="95" t="s">
        <v>1109</v>
      </c>
      <c r="AP53" s="84" t="s">
        <v>628</v>
      </c>
      <c r="AQ53" s="115"/>
      <c r="AR53" s="85" t="s">
        <v>342</v>
      </c>
      <c r="AS53" s="111" t="s">
        <v>1127</v>
      </c>
      <c r="AT53" s="84" t="s">
        <v>627</v>
      </c>
      <c r="AU53" s="98" t="s">
        <v>684</v>
      </c>
      <c r="AV53" s="64"/>
      <c r="AW53" s="64"/>
      <c r="AX53" s="64"/>
      <c r="AY53" s="64"/>
      <c r="AZ53" s="64"/>
      <c r="BA53" s="64"/>
      <c r="BB53" s="64"/>
    </row>
    <row r="54" spans="1:54" ht="48" customHeight="1" x14ac:dyDescent="0.3">
      <c r="A54" s="83" t="s">
        <v>1348</v>
      </c>
      <c r="B54" s="131" t="s">
        <v>240</v>
      </c>
      <c r="C54" s="2" t="s">
        <v>399</v>
      </c>
      <c r="D54" s="84" t="s">
        <v>342</v>
      </c>
      <c r="E54" s="83" t="s">
        <v>854</v>
      </c>
      <c r="F54" s="84" t="s">
        <v>342</v>
      </c>
      <c r="G54" s="83" t="s">
        <v>242</v>
      </c>
      <c r="H54" s="85" t="s">
        <v>341</v>
      </c>
      <c r="I54" s="109"/>
      <c r="J54" s="85" t="s">
        <v>341</v>
      </c>
      <c r="K54" s="93"/>
      <c r="L54" s="85" t="s">
        <v>342</v>
      </c>
      <c r="M54" s="83" t="s">
        <v>952</v>
      </c>
      <c r="N54" s="86" t="s">
        <v>341</v>
      </c>
      <c r="O54" s="94"/>
      <c r="P54" s="84" t="s">
        <v>342</v>
      </c>
      <c r="Q54" s="83" t="s">
        <v>780</v>
      </c>
      <c r="R54" s="85" t="s">
        <v>342</v>
      </c>
      <c r="S54" s="83" t="s">
        <v>939</v>
      </c>
      <c r="T54" s="85" t="s">
        <v>341</v>
      </c>
      <c r="U54" s="90"/>
      <c r="V54" s="86" t="s">
        <v>342</v>
      </c>
      <c r="W54" s="139" t="s">
        <v>1218</v>
      </c>
      <c r="X54" s="85" t="s">
        <v>342</v>
      </c>
      <c r="Y54" s="83" t="s">
        <v>990</v>
      </c>
      <c r="Z54" s="85" t="s">
        <v>342</v>
      </c>
      <c r="AA54" s="83" t="s">
        <v>819</v>
      </c>
      <c r="AB54" s="85" t="s">
        <v>341</v>
      </c>
      <c r="AC54" s="90"/>
      <c r="AD54" s="88" t="s">
        <v>342</v>
      </c>
      <c r="AE54" s="83" t="s">
        <v>130</v>
      </c>
      <c r="AF54" s="85" t="s">
        <v>341</v>
      </c>
      <c r="AG54" s="90"/>
      <c r="AH54" s="85" t="s">
        <v>342</v>
      </c>
      <c r="AI54" s="83" t="s">
        <v>131</v>
      </c>
      <c r="AJ54" s="85" t="s">
        <v>342</v>
      </c>
      <c r="AK54" s="89" t="s">
        <v>1050</v>
      </c>
      <c r="AL54" s="85" t="s">
        <v>342</v>
      </c>
      <c r="AM54" s="95" t="s">
        <v>1075</v>
      </c>
      <c r="AN54" s="85" t="s">
        <v>342</v>
      </c>
      <c r="AO54" s="95" t="s">
        <v>1092</v>
      </c>
      <c r="AP54" s="84" t="s">
        <v>627</v>
      </c>
      <c r="AQ54" s="83" t="s">
        <v>655</v>
      </c>
      <c r="AR54" s="85" t="s">
        <v>342</v>
      </c>
      <c r="AS54" s="111" t="s">
        <v>1127</v>
      </c>
      <c r="AT54" s="84" t="s">
        <v>627</v>
      </c>
      <c r="AU54" s="91" t="s">
        <v>669</v>
      </c>
      <c r="AV54" s="64"/>
      <c r="AW54" s="64"/>
      <c r="AX54" s="64"/>
      <c r="AY54" s="64"/>
      <c r="AZ54" s="64"/>
      <c r="BA54" s="64"/>
      <c r="BB54" s="64"/>
    </row>
    <row r="55" spans="1:54" ht="108" customHeight="1" x14ac:dyDescent="0.3">
      <c r="A55" s="83" t="s">
        <v>1349</v>
      </c>
      <c r="B55" s="131" t="s">
        <v>243</v>
      </c>
      <c r="C55" s="2" t="s">
        <v>400</v>
      </c>
      <c r="D55" s="84" t="s">
        <v>342</v>
      </c>
      <c r="E55" s="83" t="s">
        <v>245</v>
      </c>
      <c r="F55" s="84" t="s">
        <v>341</v>
      </c>
      <c r="G55" s="95"/>
      <c r="H55" s="85" t="s">
        <v>342</v>
      </c>
      <c r="I55" s="83" t="s">
        <v>929</v>
      </c>
      <c r="J55" s="85" t="s">
        <v>342</v>
      </c>
      <c r="K55" s="83" t="s">
        <v>909</v>
      </c>
      <c r="L55" s="85" t="s">
        <v>341</v>
      </c>
      <c r="M55" s="90"/>
      <c r="N55" s="86" t="s">
        <v>341</v>
      </c>
      <c r="O55" s="94"/>
      <c r="P55" s="84" t="s">
        <v>341</v>
      </c>
      <c r="Q55" s="90"/>
      <c r="R55" s="85" t="s">
        <v>341</v>
      </c>
      <c r="S55" s="83" t="s">
        <v>942</v>
      </c>
      <c r="T55" s="85" t="s">
        <v>342</v>
      </c>
      <c r="U55" s="95" t="s">
        <v>981</v>
      </c>
      <c r="V55" s="86" t="s">
        <v>342</v>
      </c>
      <c r="W55" s="83" t="s">
        <v>802</v>
      </c>
      <c r="X55" s="85" t="s">
        <v>342</v>
      </c>
      <c r="Y55" s="95" t="s">
        <v>998</v>
      </c>
      <c r="Z55" s="85" t="s">
        <v>342</v>
      </c>
      <c r="AA55" s="90" t="s">
        <v>820</v>
      </c>
      <c r="AB55" s="85" t="s">
        <v>342</v>
      </c>
      <c r="AC55" s="95" t="s">
        <v>1016</v>
      </c>
      <c r="AD55" s="88" t="s">
        <v>342</v>
      </c>
      <c r="AE55" s="83" t="s">
        <v>246</v>
      </c>
      <c r="AF55" s="85" t="s">
        <v>342</v>
      </c>
      <c r="AG55" s="95" t="s">
        <v>247</v>
      </c>
      <c r="AH55" s="85" t="s">
        <v>341</v>
      </c>
      <c r="AI55" s="96"/>
      <c r="AJ55" s="85" t="s">
        <v>357</v>
      </c>
      <c r="AK55" s="89" t="s">
        <v>1051</v>
      </c>
      <c r="AL55" s="85" t="s">
        <v>342</v>
      </c>
      <c r="AM55" s="95" t="s">
        <v>1076</v>
      </c>
      <c r="AN55" s="85" t="s">
        <v>342</v>
      </c>
      <c r="AO55" s="95" t="s">
        <v>1110</v>
      </c>
      <c r="AP55" s="84" t="s">
        <v>628</v>
      </c>
      <c r="AQ55" s="91"/>
      <c r="AR55" s="85" t="s">
        <v>341</v>
      </c>
      <c r="AS55" s="105"/>
      <c r="AT55" s="84" t="s">
        <v>627</v>
      </c>
      <c r="AU55" s="91" t="s">
        <v>685</v>
      </c>
      <c r="AV55" s="64"/>
      <c r="AW55" s="64"/>
      <c r="AX55" s="64"/>
      <c r="AY55" s="64"/>
      <c r="AZ55" s="64"/>
      <c r="BA55" s="64"/>
      <c r="BB55" s="64"/>
    </row>
    <row r="56" spans="1:54" s="14" customFormat="1" ht="57.6" x14ac:dyDescent="0.3">
      <c r="A56" s="83" t="s">
        <v>1350</v>
      </c>
      <c r="B56" s="131" t="s">
        <v>249</v>
      </c>
      <c r="C56" s="2" t="s">
        <v>401</v>
      </c>
      <c r="D56" s="84" t="s">
        <v>342</v>
      </c>
      <c r="E56" s="83" t="s">
        <v>251</v>
      </c>
      <c r="F56" s="84" t="s">
        <v>342</v>
      </c>
      <c r="G56" s="83" t="s">
        <v>252</v>
      </c>
      <c r="H56" s="85" t="s">
        <v>341</v>
      </c>
      <c r="I56" s="83" t="s">
        <v>930</v>
      </c>
      <c r="J56" s="85" t="s">
        <v>342</v>
      </c>
      <c r="K56" s="83" t="s">
        <v>910</v>
      </c>
      <c r="L56" s="85" t="s">
        <v>342</v>
      </c>
      <c r="M56" s="90" t="s">
        <v>963</v>
      </c>
      <c r="N56" s="86" t="s">
        <v>342</v>
      </c>
      <c r="O56" s="87"/>
      <c r="P56" s="84" t="s">
        <v>341</v>
      </c>
      <c r="Q56" s="90"/>
      <c r="R56" s="85" t="s">
        <v>342</v>
      </c>
      <c r="S56" s="133" t="s">
        <v>80</v>
      </c>
      <c r="T56" s="85" t="s">
        <v>342</v>
      </c>
      <c r="U56" s="95" t="s">
        <v>981</v>
      </c>
      <c r="V56" s="86" t="s">
        <v>342</v>
      </c>
      <c r="W56" s="83" t="s">
        <v>802</v>
      </c>
      <c r="X56" s="85" t="s">
        <v>342</v>
      </c>
      <c r="Y56" s="90" t="s">
        <v>998</v>
      </c>
      <c r="Z56" s="85" t="s">
        <v>342</v>
      </c>
      <c r="AA56" s="83" t="s">
        <v>820</v>
      </c>
      <c r="AB56" s="85" t="s">
        <v>342</v>
      </c>
      <c r="AC56" s="90" t="s">
        <v>1016</v>
      </c>
      <c r="AD56" s="88" t="s">
        <v>342</v>
      </c>
      <c r="AE56" s="83" t="s">
        <v>1244</v>
      </c>
      <c r="AF56" s="85" t="s">
        <v>342</v>
      </c>
      <c r="AG56" s="95" t="s">
        <v>253</v>
      </c>
      <c r="AH56" s="85" t="s">
        <v>341</v>
      </c>
      <c r="AI56" s="96"/>
      <c r="AJ56" s="85" t="s">
        <v>342</v>
      </c>
      <c r="AK56" s="109" t="s">
        <v>1052</v>
      </c>
      <c r="AL56" s="85" t="s">
        <v>342</v>
      </c>
      <c r="AM56" s="95" t="s">
        <v>1076</v>
      </c>
      <c r="AN56" s="85" t="s">
        <v>342</v>
      </c>
      <c r="AO56" s="95" t="s">
        <v>1111</v>
      </c>
      <c r="AP56" s="84" t="s">
        <v>627</v>
      </c>
      <c r="AQ56" s="83" t="s">
        <v>656</v>
      </c>
      <c r="AR56" s="85" t="s">
        <v>341</v>
      </c>
      <c r="AS56" s="105"/>
      <c r="AT56" s="84" t="s">
        <v>627</v>
      </c>
      <c r="AU56" s="91" t="s">
        <v>686</v>
      </c>
      <c r="AV56" s="63"/>
      <c r="AW56" s="63"/>
      <c r="AX56" s="63"/>
      <c r="AY56" s="63"/>
      <c r="AZ56" s="63"/>
      <c r="BA56" s="63"/>
      <c r="BB56" s="63"/>
    </row>
    <row r="57" spans="1:54" ht="86.4" x14ac:dyDescent="0.3">
      <c r="A57" s="83" t="s">
        <v>1351</v>
      </c>
      <c r="B57" s="131" t="s">
        <v>254</v>
      </c>
      <c r="C57" s="2" t="s">
        <v>402</v>
      </c>
      <c r="D57" s="84" t="s">
        <v>342</v>
      </c>
      <c r="E57" s="83" t="s">
        <v>256</v>
      </c>
      <c r="F57" s="84" t="s">
        <v>342</v>
      </c>
      <c r="G57" s="90" t="s">
        <v>1285</v>
      </c>
      <c r="H57" s="85" t="s">
        <v>342</v>
      </c>
      <c r="I57" s="83" t="s">
        <v>931</v>
      </c>
      <c r="J57" s="85" t="s">
        <v>342</v>
      </c>
      <c r="K57" s="93" t="s">
        <v>911</v>
      </c>
      <c r="L57" s="85" t="s">
        <v>342</v>
      </c>
      <c r="M57" s="90" t="s">
        <v>963</v>
      </c>
      <c r="N57" s="86" t="s">
        <v>342</v>
      </c>
      <c r="O57" s="94"/>
      <c r="P57" s="84" t="s">
        <v>341</v>
      </c>
      <c r="Q57" s="90"/>
      <c r="R57" s="85" t="s">
        <v>342</v>
      </c>
      <c r="S57" s="133" t="s">
        <v>942</v>
      </c>
      <c r="T57" s="85" t="s">
        <v>341</v>
      </c>
      <c r="U57" s="95"/>
      <c r="V57" s="86" t="s">
        <v>342</v>
      </c>
      <c r="W57" s="83" t="s">
        <v>802</v>
      </c>
      <c r="X57" s="85" t="s">
        <v>341</v>
      </c>
      <c r="Y57" s="95"/>
      <c r="Z57" s="85" t="s">
        <v>342</v>
      </c>
      <c r="AA57" s="90" t="s">
        <v>820</v>
      </c>
      <c r="AB57" s="85" t="s">
        <v>341</v>
      </c>
      <c r="AC57" s="95"/>
      <c r="AD57" s="88" t="s">
        <v>342</v>
      </c>
      <c r="AE57" s="93" t="s">
        <v>1246</v>
      </c>
      <c r="AF57" s="85" t="s">
        <v>341</v>
      </c>
      <c r="AG57" s="90"/>
      <c r="AH57" s="85" t="s">
        <v>341</v>
      </c>
      <c r="AI57" s="96"/>
      <c r="AJ57" s="85" t="s">
        <v>341</v>
      </c>
      <c r="AK57" s="109"/>
      <c r="AL57" s="85" t="s">
        <v>342</v>
      </c>
      <c r="AM57" s="95" t="s">
        <v>1076</v>
      </c>
      <c r="AN57" s="85" t="s">
        <v>342</v>
      </c>
      <c r="AO57" s="95" t="s">
        <v>1112</v>
      </c>
      <c r="AP57" s="84" t="s">
        <v>627</v>
      </c>
      <c r="AQ57" s="83" t="s">
        <v>657</v>
      </c>
      <c r="AR57" s="85" t="s">
        <v>341</v>
      </c>
      <c r="AS57" s="105"/>
      <c r="AT57" s="84" t="s">
        <v>627</v>
      </c>
      <c r="AU57" s="91" t="s">
        <v>687</v>
      </c>
      <c r="AV57" s="64"/>
      <c r="AW57" s="64"/>
      <c r="AX57" s="64"/>
      <c r="AY57" s="64"/>
      <c r="AZ57" s="64"/>
      <c r="BA57" s="64"/>
      <c r="BB57" s="64"/>
    </row>
    <row r="58" spans="1:54" ht="72" x14ac:dyDescent="0.3">
      <c r="A58" s="83" t="s">
        <v>1352</v>
      </c>
      <c r="B58" s="131" t="s">
        <v>257</v>
      </c>
      <c r="C58" s="2" t="s">
        <v>403</v>
      </c>
      <c r="D58" s="84" t="s">
        <v>342</v>
      </c>
      <c r="E58" s="83" t="s">
        <v>256</v>
      </c>
      <c r="F58" s="84" t="s">
        <v>341</v>
      </c>
      <c r="G58" s="90"/>
      <c r="H58" s="85" t="s">
        <v>342</v>
      </c>
      <c r="I58" s="83" t="s">
        <v>932</v>
      </c>
      <c r="J58" s="85" t="s">
        <v>341</v>
      </c>
      <c r="K58" s="93"/>
      <c r="L58" s="85" t="s">
        <v>341</v>
      </c>
      <c r="M58" s="90"/>
      <c r="N58" s="86" t="s">
        <v>341</v>
      </c>
      <c r="O58" s="87"/>
      <c r="P58" s="84" t="s">
        <v>341</v>
      </c>
      <c r="Q58" s="90"/>
      <c r="R58" s="85" t="s">
        <v>342</v>
      </c>
      <c r="S58" s="133" t="s">
        <v>942</v>
      </c>
      <c r="T58" s="85" t="s">
        <v>341</v>
      </c>
      <c r="U58" s="90"/>
      <c r="V58" s="86" t="s">
        <v>341</v>
      </c>
      <c r="W58" s="87"/>
      <c r="X58" s="85" t="s">
        <v>341</v>
      </c>
      <c r="Y58" s="90"/>
      <c r="Z58" s="85" t="s">
        <v>341</v>
      </c>
      <c r="AA58" s="90"/>
      <c r="AB58" s="85" t="s">
        <v>341</v>
      </c>
      <c r="AC58" s="90"/>
      <c r="AD58" s="88" t="s">
        <v>342</v>
      </c>
      <c r="AE58" s="93" t="s">
        <v>724</v>
      </c>
      <c r="AF58" s="85" t="s">
        <v>341</v>
      </c>
      <c r="AG58" s="90"/>
      <c r="AH58" s="85" t="s">
        <v>341</v>
      </c>
      <c r="AI58" s="96"/>
      <c r="AJ58" s="85" t="s">
        <v>341</v>
      </c>
      <c r="AK58" s="93"/>
      <c r="AL58" s="85" t="s">
        <v>341</v>
      </c>
      <c r="AM58" s="90"/>
      <c r="AN58" s="85" t="s">
        <v>342</v>
      </c>
      <c r="AO58" s="90" t="s">
        <v>1111</v>
      </c>
      <c r="AP58" s="84" t="s">
        <v>627</v>
      </c>
      <c r="AQ58" s="83" t="s">
        <v>658</v>
      </c>
      <c r="AR58" s="85" t="s">
        <v>341</v>
      </c>
      <c r="AS58" s="105"/>
      <c r="AT58" s="84" t="s">
        <v>628</v>
      </c>
      <c r="AU58" s="98"/>
      <c r="AV58" s="64"/>
      <c r="AW58" s="64"/>
      <c r="AX58" s="64"/>
      <c r="AY58" s="64"/>
      <c r="AZ58" s="64"/>
      <c r="BA58" s="64"/>
      <c r="BB58" s="64"/>
    </row>
    <row r="59" spans="1:54" ht="86.4" x14ac:dyDescent="0.3">
      <c r="A59" s="83" t="s">
        <v>1353</v>
      </c>
      <c r="B59" s="131" t="s">
        <v>259</v>
      </c>
      <c r="C59" s="2" t="s">
        <v>404</v>
      </c>
      <c r="D59" s="84" t="s">
        <v>341</v>
      </c>
      <c r="E59" s="90"/>
      <c r="F59" s="84" t="s">
        <v>341</v>
      </c>
      <c r="G59" s="90"/>
      <c r="H59" s="85" t="s">
        <v>341</v>
      </c>
      <c r="I59" s="97"/>
      <c r="J59" s="85" t="s">
        <v>341</v>
      </c>
      <c r="K59" s="89"/>
      <c r="L59" s="85" t="s">
        <v>341</v>
      </c>
      <c r="M59" s="90"/>
      <c r="N59" s="86" t="s">
        <v>341</v>
      </c>
      <c r="O59" s="87"/>
      <c r="P59" s="84" t="s">
        <v>341</v>
      </c>
      <c r="Q59" s="90"/>
      <c r="R59" s="85" t="s">
        <v>341</v>
      </c>
      <c r="S59" s="90"/>
      <c r="T59" s="85" t="s">
        <v>341</v>
      </c>
      <c r="U59" s="105"/>
      <c r="V59" s="86" t="s">
        <v>341</v>
      </c>
      <c r="W59" s="87"/>
      <c r="X59" s="85" t="s">
        <v>341</v>
      </c>
      <c r="Y59" s="105"/>
      <c r="Z59" s="85" t="s">
        <v>341</v>
      </c>
      <c r="AA59" s="90"/>
      <c r="AB59" s="85" t="s">
        <v>341</v>
      </c>
      <c r="AC59" s="105"/>
      <c r="AD59" s="88" t="s">
        <v>342</v>
      </c>
      <c r="AE59" s="93" t="s">
        <v>725</v>
      </c>
      <c r="AF59" s="85" t="s">
        <v>341</v>
      </c>
      <c r="AG59" s="105"/>
      <c r="AH59" s="85" t="s">
        <v>341</v>
      </c>
      <c r="AI59" s="96"/>
      <c r="AJ59" s="85" t="s">
        <v>341</v>
      </c>
      <c r="AK59" s="97"/>
      <c r="AL59" s="85" t="s">
        <v>341</v>
      </c>
      <c r="AM59" s="90"/>
      <c r="AN59" s="85" t="s">
        <v>341</v>
      </c>
      <c r="AO59" s="90"/>
      <c r="AP59" s="84" t="s">
        <v>628</v>
      </c>
      <c r="AQ59" s="98"/>
      <c r="AR59" s="85" t="s">
        <v>341</v>
      </c>
      <c r="AS59" s="105"/>
      <c r="AT59" s="84" t="s">
        <v>628</v>
      </c>
      <c r="AU59" s="98"/>
      <c r="AV59" s="64"/>
      <c r="AW59" s="64"/>
      <c r="AX59" s="64"/>
      <c r="AY59" s="64"/>
      <c r="AZ59" s="64"/>
      <c r="BA59" s="64"/>
      <c r="BB59" s="64"/>
    </row>
    <row r="60" spans="1:54" ht="72" x14ac:dyDescent="0.3">
      <c r="A60" s="83" t="s">
        <v>1354</v>
      </c>
      <c r="B60" s="131" t="s">
        <v>261</v>
      </c>
      <c r="C60" s="2" t="s">
        <v>405</v>
      </c>
      <c r="D60" s="84" t="s">
        <v>342</v>
      </c>
      <c r="E60" s="83" t="s">
        <v>855</v>
      </c>
      <c r="F60" s="84" t="s">
        <v>341</v>
      </c>
      <c r="G60" s="90"/>
      <c r="H60" s="85" t="s">
        <v>341</v>
      </c>
      <c r="I60" s="93"/>
      <c r="J60" s="85" t="s">
        <v>341</v>
      </c>
      <c r="K60" s="93"/>
      <c r="L60" s="85" t="s">
        <v>342</v>
      </c>
      <c r="M60" s="90" t="s">
        <v>964</v>
      </c>
      <c r="N60" s="86" t="s">
        <v>341</v>
      </c>
      <c r="O60" s="109"/>
      <c r="P60" s="84" t="s">
        <v>342</v>
      </c>
      <c r="Q60" s="83" t="s">
        <v>781</v>
      </c>
      <c r="R60" s="85" t="s">
        <v>342</v>
      </c>
      <c r="S60" s="135" t="s">
        <v>80</v>
      </c>
      <c r="T60" s="85" t="s">
        <v>342</v>
      </c>
      <c r="U60" s="83" t="s">
        <v>982</v>
      </c>
      <c r="V60" s="86" t="s">
        <v>341</v>
      </c>
      <c r="W60" s="87"/>
      <c r="X60" s="85" t="s">
        <v>341</v>
      </c>
      <c r="Y60" s="90"/>
      <c r="Z60" s="85" t="s">
        <v>342</v>
      </c>
      <c r="AA60" s="90" t="s">
        <v>821</v>
      </c>
      <c r="AB60" s="85" t="s">
        <v>341</v>
      </c>
      <c r="AC60" s="95"/>
      <c r="AD60" s="88" t="s">
        <v>342</v>
      </c>
      <c r="AE60" s="83"/>
      <c r="AF60" s="85" t="s">
        <v>342</v>
      </c>
      <c r="AG60" s="95" t="s">
        <v>263</v>
      </c>
      <c r="AH60" s="85" t="s">
        <v>341</v>
      </c>
      <c r="AI60" s="96"/>
      <c r="AJ60" s="85" t="s">
        <v>342</v>
      </c>
      <c r="AK60" s="97" t="s">
        <v>1053</v>
      </c>
      <c r="AL60" s="85" t="s">
        <v>342</v>
      </c>
      <c r="AM60" s="92" t="s">
        <v>1077</v>
      </c>
      <c r="AN60" s="85" t="s">
        <v>342</v>
      </c>
      <c r="AO60" s="90" t="s">
        <v>1113</v>
      </c>
      <c r="AP60" s="84" t="s">
        <v>628</v>
      </c>
      <c r="AQ60" s="98"/>
      <c r="AR60" s="85" t="s">
        <v>341</v>
      </c>
      <c r="AS60" s="90"/>
      <c r="AT60" s="84" t="s">
        <v>627</v>
      </c>
      <c r="AU60" s="91" t="s">
        <v>85</v>
      </c>
      <c r="AV60" s="64"/>
      <c r="AW60" s="64"/>
      <c r="AX60" s="64"/>
      <c r="AY60" s="64"/>
      <c r="AZ60" s="64"/>
      <c r="BA60" s="64"/>
      <c r="BB60" s="64"/>
    </row>
    <row r="61" spans="1:54" ht="91.5" customHeight="1" x14ac:dyDescent="0.3">
      <c r="A61" s="83" t="s">
        <v>1355</v>
      </c>
      <c r="B61" s="131" t="s">
        <v>264</v>
      </c>
      <c r="C61" s="2" t="s">
        <v>406</v>
      </c>
      <c r="D61" s="84" t="s">
        <v>342</v>
      </c>
      <c r="E61" s="83" t="s">
        <v>856</v>
      </c>
      <c r="F61" s="84" t="s">
        <v>342</v>
      </c>
      <c r="G61" s="83" t="s">
        <v>886</v>
      </c>
      <c r="H61" s="85" t="s">
        <v>342</v>
      </c>
      <c r="I61" s="109" t="s">
        <v>933</v>
      </c>
      <c r="J61" s="85" t="s">
        <v>341</v>
      </c>
      <c r="K61" s="93"/>
      <c r="L61" s="85" t="s">
        <v>342</v>
      </c>
      <c r="M61" s="90" t="s">
        <v>965</v>
      </c>
      <c r="N61" s="86" t="s">
        <v>342</v>
      </c>
      <c r="O61" s="83" t="s">
        <v>754</v>
      </c>
      <c r="P61" s="84" t="s">
        <v>342</v>
      </c>
      <c r="Q61" s="83" t="s">
        <v>782</v>
      </c>
      <c r="R61" s="85" t="s">
        <v>341</v>
      </c>
      <c r="S61" s="95"/>
      <c r="T61" s="85" t="s">
        <v>341</v>
      </c>
      <c r="U61" s="95"/>
      <c r="V61" s="86" t="s">
        <v>342</v>
      </c>
      <c r="W61" s="83" t="s">
        <v>266</v>
      </c>
      <c r="X61" s="85" t="s">
        <v>342</v>
      </c>
      <c r="Y61" s="83" t="s">
        <v>999</v>
      </c>
      <c r="Z61" s="85" t="s">
        <v>357</v>
      </c>
      <c r="AA61" s="90" t="s">
        <v>822</v>
      </c>
      <c r="AB61" s="85" t="s">
        <v>341</v>
      </c>
      <c r="AC61" s="90"/>
      <c r="AD61" s="88" t="s">
        <v>342</v>
      </c>
      <c r="AE61" s="93" t="s">
        <v>726</v>
      </c>
      <c r="AF61" s="85" t="s">
        <v>357</v>
      </c>
      <c r="AG61" s="90" t="s">
        <v>357</v>
      </c>
      <c r="AH61" s="80" t="s">
        <v>357</v>
      </c>
      <c r="AI61" s="113" t="s">
        <v>1177</v>
      </c>
      <c r="AJ61" s="85" t="s">
        <v>341</v>
      </c>
      <c r="AK61" s="97"/>
      <c r="AL61" s="85" t="s">
        <v>341</v>
      </c>
      <c r="AM61" s="90"/>
      <c r="AN61" s="85" t="s">
        <v>342</v>
      </c>
      <c r="AO61" s="90"/>
      <c r="AP61" s="84" t="s">
        <v>628</v>
      </c>
      <c r="AQ61" s="98"/>
      <c r="AR61" s="85" t="s">
        <v>341</v>
      </c>
      <c r="AS61" s="90"/>
      <c r="AT61" s="84" t="s">
        <v>628</v>
      </c>
      <c r="AU61" s="98"/>
      <c r="AV61" s="64"/>
      <c r="AW61" s="64"/>
      <c r="AX61" s="64"/>
      <c r="AY61" s="64"/>
      <c r="AZ61" s="64"/>
      <c r="BA61" s="64"/>
      <c r="BB61" s="64"/>
    </row>
    <row r="62" spans="1:54" ht="57.6" x14ac:dyDescent="0.3">
      <c r="A62" s="83" t="s">
        <v>1356</v>
      </c>
      <c r="B62" s="131" t="s">
        <v>267</v>
      </c>
      <c r="C62" s="2" t="s">
        <v>407</v>
      </c>
      <c r="D62" s="84" t="s">
        <v>342</v>
      </c>
      <c r="E62" s="83" t="s">
        <v>857</v>
      </c>
      <c r="F62" s="84" t="s">
        <v>342</v>
      </c>
      <c r="G62" s="83" t="s">
        <v>887</v>
      </c>
      <c r="H62" s="85" t="s">
        <v>342</v>
      </c>
      <c r="I62" s="83" t="s">
        <v>912</v>
      </c>
      <c r="J62" s="85" t="s">
        <v>341</v>
      </c>
      <c r="K62" s="93"/>
      <c r="L62" s="85" t="s">
        <v>341</v>
      </c>
      <c r="M62" s="90"/>
      <c r="N62" s="86" t="s">
        <v>342</v>
      </c>
      <c r="O62" s="83" t="s">
        <v>755</v>
      </c>
      <c r="P62" s="84" t="s">
        <v>342</v>
      </c>
      <c r="Q62" s="83" t="s">
        <v>783</v>
      </c>
      <c r="R62" s="85" t="s">
        <v>342</v>
      </c>
      <c r="S62" s="133" t="s">
        <v>1212</v>
      </c>
      <c r="T62" s="85" t="s">
        <v>341</v>
      </c>
      <c r="U62" s="95"/>
      <c r="V62" s="86" t="s">
        <v>341</v>
      </c>
      <c r="W62" s="87"/>
      <c r="X62" s="85" t="s">
        <v>341</v>
      </c>
      <c r="Y62" s="90"/>
      <c r="Z62" s="85" t="s">
        <v>341</v>
      </c>
      <c r="AA62" s="90"/>
      <c r="AB62" s="85" t="s">
        <v>342</v>
      </c>
      <c r="AC62" s="90" t="s">
        <v>1017</v>
      </c>
      <c r="AD62" s="88" t="s">
        <v>342</v>
      </c>
      <c r="AE62" s="83" t="s">
        <v>269</v>
      </c>
      <c r="AF62" s="85" t="s">
        <v>341</v>
      </c>
      <c r="AG62" s="95"/>
      <c r="AH62" s="85" t="s">
        <v>341</v>
      </c>
      <c r="AI62" s="96"/>
      <c r="AJ62" s="85" t="s">
        <v>357</v>
      </c>
      <c r="AK62" s="97" t="s">
        <v>1054</v>
      </c>
      <c r="AL62" s="85" t="s">
        <v>341</v>
      </c>
      <c r="AM62" s="90"/>
      <c r="AN62" s="85" t="s">
        <v>342</v>
      </c>
      <c r="AO62" s="90" t="s">
        <v>1114</v>
      </c>
      <c r="AP62" s="84" t="s">
        <v>627</v>
      </c>
      <c r="AQ62" s="83" t="s">
        <v>659</v>
      </c>
      <c r="AR62" s="85" t="s">
        <v>341</v>
      </c>
      <c r="AS62" s="90"/>
      <c r="AT62" s="84" t="s">
        <v>627</v>
      </c>
      <c r="AU62" s="91" t="s">
        <v>688</v>
      </c>
      <c r="AV62" s="64"/>
      <c r="AW62" s="64"/>
      <c r="AX62" s="64"/>
      <c r="AY62" s="64"/>
      <c r="AZ62" s="64"/>
      <c r="BA62" s="64"/>
      <c r="BB62" s="64"/>
    </row>
    <row r="63" spans="1:54" ht="115.2" x14ac:dyDescent="0.3">
      <c r="A63" s="83" t="s">
        <v>1357</v>
      </c>
      <c r="B63" s="131" t="s">
        <v>271</v>
      </c>
      <c r="C63" s="2" t="s">
        <v>408</v>
      </c>
      <c r="D63" s="84" t="s">
        <v>342</v>
      </c>
      <c r="E63" s="83" t="s">
        <v>858</v>
      </c>
      <c r="F63" s="84" t="s">
        <v>342</v>
      </c>
      <c r="G63" s="83" t="s">
        <v>888</v>
      </c>
      <c r="H63" s="85" t="s">
        <v>342</v>
      </c>
      <c r="I63" s="83" t="s">
        <v>912</v>
      </c>
      <c r="J63" s="85" t="s">
        <v>341</v>
      </c>
      <c r="K63" s="93"/>
      <c r="L63" s="85" t="s">
        <v>341</v>
      </c>
      <c r="M63" s="90"/>
      <c r="N63" s="86" t="s">
        <v>342</v>
      </c>
      <c r="O63" s="83" t="s">
        <v>756</v>
      </c>
      <c r="P63" s="84" t="s">
        <v>342</v>
      </c>
      <c r="Q63" s="83" t="s">
        <v>784</v>
      </c>
      <c r="R63" s="85" t="s">
        <v>342</v>
      </c>
      <c r="S63" s="133" t="s">
        <v>1213</v>
      </c>
      <c r="T63" s="85" t="s">
        <v>341</v>
      </c>
      <c r="U63" s="90"/>
      <c r="V63" s="86" t="s">
        <v>342</v>
      </c>
      <c r="W63" s="83" t="s">
        <v>803</v>
      </c>
      <c r="X63" s="85" t="s">
        <v>341</v>
      </c>
      <c r="Y63" s="90"/>
      <c r="Z63" s="85" t="s">
        <v>341</v>
      </c>
      <c r="AA63" s="90"/>
      <c r="AB63" s="85" t="s">
        <v>342</v>
      </c>
      <c r="AC63" s="95" t="s">
        <v>1018</v>
      </c>
      <c r="AD63" s="88" t="s">
        <v>342</v>
      </c>
      <c r="AE63" s="93" t="s">
        <v>727</v>
      </c>
      <c r="AF63" s="85" t="s">
        <v>342</v>
      </c>
      <c r="AG63" s="95" t="s">
        <v>270</v>
      </c>
      <c r="AH63" s="85" t="s">
        <v>342</v>
      </c>
      <c r="AI63" s="96" t="s">
        <v>1180</v>
      </c>
      <c r="AJ63" s="85" t="s">
        <v>341</v>
      </c>
      <c r="AK63" s="97"/>
      <c r="AL63" s="85" t="s">
        <v>342</v>
      </c>
      <c r="AM63" s="90" t="s">
        <v>1078</v>
      </c>
      <c r="AN63" s="85" t="s">
        <v>342</v>
      </c>
      <c r="AO63" s="90"/>
      <c r="AP63" s="84" t="s">
        <v>628</v>
      </c>
      <c r="AQ63" s="91"/>
      <c r="AR63" s="85" t="s">
        <v>341</v>
      </c>
      <c r="AS63" s="90"/>
      <c r="AT63" s="84" t="s">
        <v>628</v>
      </c>
      <c r="AU63" s="98"/>
      <c r="AV63" s="64"/>
      <c r="AW63" s="64"/>
      <c r="AX63" s="64"/>
      <c r="AY63" s="64"/>
      <c r="AZ63" s="64"/>
      <c r="BA63" s="64"/>
      <c r="BB63" s="64"/>
    </row>
    <row r="64" spans="1:54" ht="115.2" x14ac:dyDescent="0.3">
      <c r="A64" s="83" t="s">
        <v>1358</v>
      </c>
      <c r="B64" s="131" t="s">
        <v>273</v>
      </c>
      <c r="C64" s="2" t="s">
        <v>409</v>
      </c>
      <c r="D64" s="84" t="s">
        <v>342</v>
      </c>
      <c r="E64" s="83" t="s">
        <v>859</v>
      </c>
      <c r="F64" s="84" t="s">
        <v>342</v>
      </c>
      <c r="G64" s="83" t="s">
        <v>889</v>
      </c>
      <c r="H64" s="85" t="s">
        <v>341</v>
      </c>
      <c r="I64" s="93"/>
      <c r="J64" s="85" t="s">
        <v>341</v>
      </c>
      <c r="K64" s="93"/>
      <c r="L64" s="85" t="s">
        <v>341</v>
      </c>
      <c r="M64" s="90"/>
      <c r="N64" s="86" t="s">
        <v>342</v>
      </c>
      <c r="O64" s="94" t="s">
        <v>757</v>
      </c>
      <c r="P64" s="84" t="s">
        <v>342</v>
      </c>
      <c r="Q64" s="83" t="s">
        <v>784</v>
      </c>
      <c r="R64" s="85" t="s">
        <v>342</v>
      </c>
      <c r="S64" s="133" t="s">
        <v>1213</v>
      </c>
      <c r="T64" s="85" t="s">
        <v>341</v>
      </c>
      <c r="U64" s="90"/>
      <c r="V64" s="86" t="s">
        <v>341</v>
      </c>
      <c r="W64" s="87"/>
      <c r="X64" s="85" t="s">
        <v>341</v>
      </c>
      <c r="Y64" s="90"/>
      <c r="Z64" s="85" t="s">
        <v>341</v>
      </c>
      <c r="AA64" s="90"/>
      <c r="AB64" s="85" t="s">
        <v>341</v>
      </c>
      <c r="AC64" s="90"/>
      <c r="AD64" s="88" t="s">
        <v>342</v>
      </c>
      <c r="AE64" s="93" t="s">
        <v>727</v>
      </c>
      <c r="AF64" s="85" t="s">
        <v>342</v>
      </c>
      <c r="AG64" s="95" t="s">
        <v>270</v>
      </c>
      <c r="AH64" s="85" t="s">
        <v>342</v>
      </c>
      <c r="AI64" s="96" t="s">
        <v>1180</v>
      </c>
      <c r="AJ64" s="85" t="s">
        <v>341</v>
      </c>
      <c r="AK64" s="97"/>
      <c r="AL64" s="85" t="s">
        <v>341</v>
      </c>
      <c r="AM64" s="90"/>
      <c r="AN64" s="85" t="s">
        <v>342</v>
      </c>
      <c r="AO64" s="90" t="s">
        <v>1115</v>
      </c>
      <c r="AP64" s="84" t="s">
        <v>627</v>
      </c>
      <c r="AQ64" s="83" t="s">
        <v>660</v>
      </c>
      <c r="AR64" s="85" t="s">
        <v>341</v>
      </c>
      <c r="AS64" s="90"/>
      <c r="AT64" s="84" t="s">
        <v>628</v>
      </c>
      <c r="AU64" s="98"/>
      <c r="AV64" s="64"/>
      <c r="AW64" s="64"/>
      <c r="AX64" s="64"/>
      <c r="AY64" s="64"/>
      <c r="AZ64" s="64"/>
      <c r="BA64" s="64"/>
      <c r="BB64" s="64"/>
    </row>
    <row r="65" spans="1:54" ht="103.5" customHeight="1" x14ac:dyDescent="0.3">
      <c r="A65" s="83" t="s">
        <v>1359</v>
      </c>
      <c r="B65" s="131" t="s">
        <v>275</v>
      </c>
      <c r="C65" s="2" t="s">
        <v>410</v>
      </c>
      <c r="D65" s="84" t="s">
        <v>342</v>
      </c>
      <c r="E65" s="83" t="s">
        <v>860</v>
      </c>
      <c r="F65" s="84" t="s">
        <v>342</v>
      </c>
      <c r="G65" s="83" t="s">
        <v>890</v>
      </c>
      <c r="H65" s="85" t="s">
        <v>342</v>
      </c>
      <c r="I65" s="93" t="s">
        <v>934</v>
      </c>
      <c r="J65" s="85" t="s">
        <v>341</v>
      </c>
      <c r="K65" s="93"/>
      <c r="L65" s="85" t="s">
        <v>341</v>
      </c>
      <c r="M65" s="90"/>
      <c r="N65" s="86" t="s">
        <v>342</v>
      </c>
      <c r="O65" s="83" t="s">
        <v>756</v>
      </c>
      <c r="P65" s="84" t="s">
        <v>342</v>
      </c>
      <c r="Q65" s="83" t="s">
        <v>784</v>
      </c>
      <c r="R65" s="85" t="s">
        <v>342</v>
      </c>
      <c r="S65" s="133" t="s">
        <v>1214</v>
      </c>
      <c r="T65" s="85" t="s">
        <v>341</v>
      </c>
      <c r="U65" s="90"/>
      <c r="V65" s="86" t="s">
        <v>342</v>
      </c>
      <c r="W65" s="83" t="s">
        <v>803</v>
      </c>
      <c r="X65" s="85" t="s">
        <v>342</v>
      </c>
      <c r="Y65" s="83" t="s">
        <v>1000</v>
      </c>
      <c r="Z65" s="85" t="s">
        <v>342</v>
      </c>
      <c r="AA65" s="90" t="s">
        <v>823</v>
      </c>
      <c r="AB65" s="85" t="s">
        <v>341</v>
      </c>
      <c r="AC65" s="90"/>
      <c r="AD65" s="88" t="s">
        <v>342</v>
      </c>
      <c r="AE65" s="93" t="s">
        <v>50</v>
      </c>
      <c r="AF65" s="85" t="s">
        <v>342</v>
      </c>
      <c r="AG65" s="90" t="s">
        <v>270</v>
      </c>
      <c r="AH65" s="85" t="s">
        <v>342</v>
      </c>
      <c r="AI65" s="96" t="s">
        <v>1180</v>
      </c>
      <c r="AJ65" s="85" t="s">
        <v>341</v>
      </c>
      <c r="AK65" s="97"/>
      <c r="AL65" s="85" t="s">
        <v>342</v>
      </c>
      <c r="AM65" s="90" t="s">
        <v>1078</v>
      </c>
      <c r="AN65" s="85" t="s">
        <v>342</v>
      </c>
      <c r="AO65" s="90" t="s">
        <v>1116</v>
      </c>
      <c r="AP65" s="84" t="s">
        <v>628</v>
      </c>
      <c r="AQ65" s="98"/>
      <c r="AR65" s="85" t="s">
        <v>342</v>
      </c>
      <c r="AS65" s="83" t="s">
        <v>1118</v>
      </c>
      <c r="AT65" s="84" t="s">
        <v>627</v>
      </c>
      <c r="AU65" s="91" t="s">
        <v>52</v>
      </c>
      <c r="AV65" s="64"/>
      <c r="AW65" s="64"/>
      <c r="AX65" s="64"/>
      <c r="AY65" s="64"/>
      <c r="AZ65" s="64"/>
      <c r="BA65" s="64"/>
      <c r="BB65" s="64"/>
    </row>
    <row r="66" spans="1:54" ht="76.5" customHeight="1" x14ac:dyDescent="0.3">
      <c r="A66" s="83" t="s">
        <v>1360</v>
      </c>
      <c r="B66" s="131" t="s">
        <v>277</v>
      </c>
      <c r="C66" s="2" t="s">
        <v>411</v>
      </c>
      <c r="D66" s="84" t="s">
        <v>341</v>
      </c>
      <c r="E66" s="95"/>
      <c r="F66" s="84" t="s">
        <v>342</v>
      </c>
      <c r="G66" s="90" t="s">
        <v>891</v>
      </c>
      <c r="H66" s="85" t="s">
        <v>341</v>
      </c>
      <c r="I66" s="89"/>
      <c r="J66" s="85" t="s">
        <v>342</v>
      </c>
      <c r="K66" s="83" t="s">
        <v>279</v>
      </c>
      <c r="L66" s="85" t="s">
        <v>341</v>
      </c>
      <c r="M66" s="90"/>
      <c r="N66" s="86" t="s">
        <v>342</v>
      </c>
      <c r="O66" s="83" t="s">
        <v>758</v>
      </c>
      <c r="P66" s="84" t="s">
        <v>342</v>
      </c>
      <c r="Q66" s="83" t="s">
        <v>779</v>
      </c>
      <c r="R66" s="85" t="s">
        <v>341</v>
      </c>
      <c r="S66" s="90"/>
      <c r="T66" s="85" t="s">
        <v>341</v>
      </c>
      <c r="U66" s="105"/>
      <c r="V66" s="86" t="s">
        <v>341</v>
      </c>
      <c r="W66" s="94"/>
      <c r="X66" s="85" t="s">
        <v>341</v>
      </c>
      <c r="Y66" s="105"/>
      <c r="Z66" s="85" t="s">
        <v>342</v>
      </c>
      <c r="AA66" s="90" t="s">
        <v>824</v>
      </c>
      <c r="AB66" s="85" t="s">
        <v>342</v>
      </c>
      <c r="AC66" s="83" t="s">
        <v>280</v>
      </c>
      <c r="AD66" s="88" t="s">
        <v>342</v>
      </c>
      <c r="AE66" s="93" t="s">
        <v>1250</v>
      </c>
      <c r="AF66" s="85" t="s">
        <v>342</v>
      </c>
      <c r="AG66" s="83" t="s">
        <v>281</v>
      </c>
      <c r="AH66" s="85" t="s">
        <v>341</v>
      </c>
      <c r="AI66" s="96"/>
      <c r="AJ66" s="85" t="s">
        <v>341</v>
      </c>
      <c r="AK66" s="97"/>
      <c r="AL66" s="85" t="s">
        <v>341</v>
      </c>
      <c r="AM66" s="90"/>
      <c r="AN66" s="85" t="s">
        <v>341</v>
      </c>
      <c r="AO66" s="95"/>
      <c r="AP66" s="84" t="s">
        <v>628</v>
      </c>
      <c r="AQ66" s="98"/>
      <c r="AR66" s="85" t="s">
        <v>341</v>
      </c>
      <c r="AS66" s="105"/>
      <c r="AT66" s="84" t="s">
        <v>627</v>
      </c>
      <c r="AU66" s="91" t="s">
        <v>689</v>
      </c>
      <c r="AV66" s="64"/>
      <c r="AW66" s="64"/>
      <c r="AX66" s="64"/>
      <c r="AY66" s="64"/>
      <c r="AZ66" s="64"/>
      <c r="BA66" s="64"/>
      <c r="BB66" s="64"/>
    </row>
    <row r="67" spans="1:54" ht="28.8" x14ac:dyDescent="0.3">
      <c r="A67" s="83" t="s">
        <v>1361</v>
      </c>
      <c r="B67" s="131" t="s">
        <v>282</v>
      </c>
      <c r="C67" s="2" t="s">
        <v>412</v>
      </c>
      <c r="D67" s="84" t="s">
        <v>342</v>
      </c>
      <c r="E67" s="83" t="s">
        <v>861</v>
      </c>
      <c r="F67" s="84" t="s">
        <v>342</v>
      </c>
      <c r="G67" s="83" t="s">
        <v>892</v>
      </c>
      <c r="H67" s="85" t="s">
        <v>342</v>
      </c>
      <c r="I67" s="83" t="s">
        <v>1132</v>
      </c>
      <c r="J67" s="85" t="s">
        <v>342</v>
      </c>
      <c r="K67" s="83" t="s">
        <v>284</v>
      </c>
      <c r="L67" s="85" t="s">
        <v>342</v>
      </c>
      <c r="M67" s="90" t="s">
        <v>285</v>
      </c>
      <c r="N67" s="86" t="s">
        <v>342</v>
      </c>
      <c r="O67" s="83" t="s">
        <v>759</v>
      </c>
      <c r="P67" s="84" t="s">
        <v>342</v>
      </c>
      <c r="Q67" s="83" t="s">
        <v>785</v>
      </c>
      <c r="R67" s="85" t="s">
        <v>342</v>
      </c>
      <c r="S67" s="95" t="s">
        <v>943</v>
      </c>
      <c r="T67" s="85" t="s">
        <v>342</v>
      </c>
      <c r="U67" s="83" t="s">
        <v>1143</v>
      </c>
      <c r="V67" s="86" t="s">
        <v>342</v>
      </c>
      <c r="W67" s="83" t="s">
        <v>286</v>
      </c>
      <c r="X67" s="85" t="s">
        <v>342</v>
      </c>
      <c r="Y67" s="83" t="s">
        <v>287</v>
      </c>
      <c r="Z67" s="85" t="s">
        <v>342</v>
      </c>
      <c r="AA67" s="83" t="s">
        <v>288</v>
      </c>
      <c r="AB67" s="85" t="s">
        <v>342</v>
      </c>
      <c r="AC67" s="83" t="s">
        <v>289</v>
      </c>
      <c r="AD67" s="88" t="s">
        <v>342</v>
      </c>
      <c r="AE67" s="83" t="s">
        <v>290</v>
      </c>
      <c r="AF67" s="85" t="s">
        <v>342</v>
      </c>
      <c r="AG67" s="83" t="s">
        <v>291</v>
      </c>
      <c r="AH67" s="85" t="s">
        <v>342</v>
      </c>
      <c r="AI67" s="83" t="s">
        <v>292</v>
      </c>
      <c r="AJ67" s="85" t="s">
        <v>342</v>
      </c>
      <c r="AK67" s="83" t="s">
        <v>1158</v>
      </c>
      <c r="AL67" s="85" t="s">
        <v>342</v>
      </c>
      <c r="AM67" s="95" t="s">
        <v>1079</v>
      </c>
      <c r="AN67" s="85" t="s">
        <v>342</v>
      </c>
      <c r="AO67" s="95" t="s">
        <v>1117</v>
      </c>
      <c r="AP67" s="84" t="s">
        <v>628</v>
      </c>
      <c r="AQ67" s="98"/>
      <c r="AR67" s="85" t="s">
        <v>342</v>
      </c>
      <c r="AS67" s="83" t="s">
        <v>293</v>
      </c>
      <c r="AT67" s="84" t="s">
        <v>628</v>
      </c>
      <c r="AU67" s="91"/>
      <c r="AV67" s="64"/>
      <c r="AW67" s="64"/>
      <c r="AX67" s="64"/>
      <c r="AY67" s="64"/>
      <c r="AZ67" s="64"/>
      <c r="BA67" s="64"/>
      <c r="BB67" s="64"/>
    </row>
    <row r="68" spans="1:54" ht="28.8" x14ac:dyDescent="0.3">
      <c r="A68" s="83" t="s">
        <v>1362</v>
      </c>
      <c r="B68" s="131" t="s">
        <v>294</v>
      </c>
      <c r="C68" s="2" t="s">
        <v>413</v>
      </c>
      <c r="D68" s="84" t="s">
        <v>342</v>
      </c>
      <c r="E68" s="83" t="s">
        <v>861</v>
      </c>
      <c r="F68" s="84" t="s">
        <v>342</v>
      </c>
      <c r="G68" s="83" t="s">
        <v>892</v>
      </c>
      <c r="H68" s="85" t="s">
        <v>342</v>
      </c>
      <c r="I68" s="83" t="s">
        <v>1133</v>
      </c>
      <c r="J68" s="85" t="s">
        <v>342</v>
      </c>
      <c r="K68" s="83" t="s">
        <v>1137</v>
      </c>
      <c r="L68" s="85" t="s">
        <v>342</v>
      </c>
      <c r="M68" s="90" t="s">
        <v>285</v>
      </c>
      <c r="N68" s="86" t="s">
        <v>342</v>
      </c>
      <c r="O68" s="83" t="s">
        <v>759</v>
      </c>
      <c r="P68" s="84" t="s">
        <v>342</v>
      </c>
      <c r="Q68" s="90"/>
      <c r="R68" s="85" t="s">
        <v>342</v>
      </c>
      <c r="S68" s="95" t="s">
        <v>943</v>
      </c>
      <c r="T68" s="85" t="s">
        <v>342</v>
      </c>
      <c r="U68" s="83" t="s">
        <v>1144</v>
      </c>
      <c r="V68" s="86" t="s">
        <v>342</v>
      </c>
      <c r="W68" s="83" t="s">
        <v>286</v>
      </c>
      <c r="X68" s="85" t="s">
        <v>341</v>
      </c>
      <c r="Y68" s="111"/>
      <c r="Z68" s="85" t="s">
        <v>342</v>
      </c>
      <c r="AA68" s="83" t="s">
        <v>288</v>
      </c>
      <c r="AB68" s="85" t="s">
        <v>341</v>
      </c>
      <c r="AC68" s="83" t="s">
        <v>1153</v>
      </c>
      <c r="AD68" s="88" t="s">
        <v>342</v>
      </c>
      <c r="AE68" s="83" t="s">
        <v>290</v>
      </c>
      <c r="AF68" s="85" t="s">
        <v>342</v>
      </c>
      <c r="AG68" s="83" t="s">
        <v>1155</v>
      </c>
      <c r="AH68" s="85" t="s">
        <v>342</v>
      </c>
      <c r="AI68" s="83" t="s">
        <v>292</v>
      </c>
      <c r="AJ68" s="85" t="s">
        <v>342</v>
      </c>
      <c r="AK68" s="83" t="s">
        <v>1159</v>
      </c>
      <c r="AL68" s="85" t="s">
        <v>342</v>
      </c>
      <c r="AM68" s="95" t="s">
        <v>1079</v>
      </c>
      <c r="AN68" s="85" t="s">
        <v>342</v>
      </c>
      <c r="AO68" s="95" t="s">
        <v>1117</v>
      </c>
      <c r="AP68" s="84" t="s">
        <v>628</v>
      </c>
      <c r="AQ68" s="98"/>
      <c r="AR68" s="85" t="s">
        <v>341</v>
      </c>
      <c r="AS68" s="83" t="s">
        <v>1161</v>
      </c>
      <c r="AT68" s="84" t="s">
        <v>628</v>
      </c>
      <c r="AU68" s="91"/>
      <c r="AV68" s="64"/>
      <c r="AW68" s="64"/>
      <c r="AX68" s="64"/>
      <c r="AY68" s="64"/>
      <c r="AZ68" s="64"/>
      <c r="BA68" s="64"/>
      <c r="BB68" s="64"/>
    </row>
    <row r="69" spans="1:54" x14ac:dyDescent="0.3">
      <c r="A69" s="83"/>
      <c r="B69" s="83"/>
      <c r="C69" s="83"/>
      <c r="D69" s="140"/>
      <c r="E69" s="81"/>
      <c r="F69" s="140"/>
      <c r="G69" s="81"/>
      <c r="H69" s="80"/>
      <c r="I69" s="141"/>
      <c r="J69" s="80"/>
      <c r="K69" s="141"/>
      <c r="L69" s="80"/>
      <c r="M69" s="81"/>
      <c r="N69" s="142"/>
      <c r="O69" s="141"/>
      <c r="P69" s="140"/>
      <c r="Q69" s="81"/>
      <c r="R69" s="80"/>
      <c r="S69" s="81"/>
      <c r="T69" s="80"/>
      <c r="U69" s="81"/>
      <c r="V69" s="142"/>
      <c r="W69" s="143"/>
      <c r="X69" s="80"/>
      <c r="Y69" s="81"/>
      <c r="Z69" s="144"/>
      <c r="AA69" s="145"/>
      <c r="AB69" s="80"/>
      <c r="AC69" s="81"/>
      <c r="AD69" s="146"/>
      <c r="AE69" s="143"/>
      <c r="AF69" s="80"/>
      <c r="AG69" s="81"/>
      <c r="AH69" s="80"/>
      <c r="AI69" s="81"/>
      <c r="AJ69" s="80"/>
      <c r="AK69" s="141"/>
      <c r="AL69" s="80"/>
      <c r="AM69" s="81"/>
      <c r="AN69" s="80"/>
      <c r="AO69" s="81"/>
      <c r="AP69" s="140"/>
      <c r="AQ69" s="147"/>
      <c r="AR69" s="80"/>
      <c r="AS69" s="81"/>
      <c r="AT69" s="148"/>
      <c r="AU69" s="149"/>
    </row>
    <row r="70" spans="1:54" x14ac:dyDescent="0.3">
      <c r="K70" s="61"/>
    </row>
    <row r="71" spans="1:54" x14ac:dyDescent="0.3">
      <c r="K71" s="61"/>
    </row>
    <row r="72" spans="1:54" x14ac:dyDescent="0.3">
      <c r="K72" s="61"/>
    </row>
    <row r="73" spans="1:54" x14ac:dyDescent="0.3">
      <c r="K73" s="61"/>
    </row>
    <row r="74" spans="1:54" x14ac:dyDescent="0.3">
      <c r="K74" s="61"/>
    </row>
    <row r="75" spans="1:54" x14ac:dyDescent="0.3">
      <c r="K75" s="61"/>
    </row>
    <row r="76" spans="1:54" x14ac:dyDescent="0.3">
      <c r="K76" s="61"/>
    </row>
    <row r="77" spans="1:54" x14ac:dyDescent="0.3">
      <c r="K77" s="61"/>
    </row>
    <row r="78" spans="1:54" x14ac:dyDescent="0.3">
      <c r="K78" s="61"/>
    </row>
    <row r="79" spans="1:54" x14ac:dyDescent="0.3">
      <c r="K79" s="61"/>
    </row>
    <row r="80" spans="1:54" x14ac:dyDescent="0.3">
      <c r="K80" s="61"/>
    </row>
    <row r="81" spans="11:11" x14ac:dyDescent="0.3">
      <c r="K81" s="61"/>
    </row>
    <row r="82" spans="11:11" x14ac:dyDescent="0.3">
      <c r="K82" s="61"/>
    </row>
    <row r="83" spans="11:11" x14ac:dyDescent="0.3">
      <c r="K83" s="61"/>
    </row>
    <row r="84" spans="11:11" x14ac:dyDescent="0.3">
      <c r="K84" s="61"/>
    </row>
    <row r="85" spans="11:11" x14ac:dyDescent="0.3">
      <c r="K85" s="61"/>
    </row>
    <row r="86" spans="11:11" x14ac:dyDescent="0.3">
      <c r="K86" s="61"/>
    </row>
    <row r="87" spans="11:11" x14ac:dyDescent="0.3">
      <c r="K87" s="61"/>
    </row>
    <row r="88" spans="11:11" x14ac:dyDescent="0.3">
      <c r="K88" s="61"/>
    </row>
    <row r="89" spans="11:11" x14ac:dyDescent="0.3">
      <c r="K89" s="61"/>
    </row>
    <row r="90" spans="11:11" x14ac:dyDescent="0.3">
      <c r="K90" s="61"/>
    </row>
    <row r="91" spans="11:11" x14ac:dyDescent="0.3">
      <c r="K91" s="61"/>
    </row>
    <row r="92" spans="11:11" x14ac:dyDescent="0.3">
      <c r="K92" s="61"/>
    </row>
    <row r="93" spans="11:11" x14ac:dyDescent="0.3">
      <c r="K93" s="61"/>
    </row>
    <row r="94" spans="11:11" x14ac:dyDescent="0.3">
      <c r="K94" s="61"/>
    </row>
    <row r="95" spans="11:11" x14ac:dyDescent="0.3">
      <c r="K95" s="61"/>
    </row>
    <row r="96" spans="11:11" x14ac:dyDescent="0.3">
      <c r="K96" s="61"/>
    </row>
    <row r="97" spans="11:11" x14ac:dyDescent="0.3">
      <c r="K97" s="61"/>
    </row>
    <row r="98" spans="11:11" x14ac:dyDescent="0.3">
      <c r="K98" s="61"/>
    </row>
    <row r="99" spans="11:11" x14ac:dyDescent="0.3">
      <c r="K99" s="61"/>
    </row>
    <row r="100" spans="11:11" x14ac:dyDescent="0.3">
      <c r="K100" s="61"/>
    </row>
    <row r="101" spans="11:11" x14ac:dyDescent="0.3">
      <c r="K101" s="61"/>
    </row>
    <row r="102" spans="11:11" x14ac:dyDescent="0.3">
      <c r="K102" s="61"/>
    </row>
    <row r="103" spans="11:11" x14ac:dyDescent="0.3">
      <c r="K103" s="61"/>
    </row>
    <row r="104" spans="11:11" x14ac:dyDescent="0.3">
      <c r="K104" s="61"/>
    </row>
    <row r="105" spans="11:11" x14ac:dyDescent="0.3">
      <c r="K105" s="61"/>
    </row>
    <row r="106" spans="11:11" x14ac:dyDescent="0.3">
      <c r="K106" s="61"/>
    </row>
    <row r="107" spans="11:11" x14ac:dyDescent="0.3">
      <c r="K107" s="61"/>
    </row>
    <row r="108" spans="11:11" x14ac:dyDescent="0.3">
      <c r="K108" s="61"/>
    </row>
    <row r="109" spans="11:11" x14ac:dyDescent="0.3">
      <c r="K109" s="61"/>
    </row>
    <row r="110" spans="11:11" x14ac:dyDescent="0.3">
      <c r="K110" s="61"/>
    </row>
    <row r="111" spans="11:11" x14ac:dyDescent="0.3">
      <c r="K111" s="61"/>
    </row>
    <row r="112" spans="11:11" x14ac:dyDescent="0.3">
      <c r="K112" s="61"/>
    </row>
    <row r="113" spans="11:11" x14ac:dyDescent="0.3">
      <c r="K113" s="61"/>
    </row>
    <row r="114" spans="11:11" x14ac:dyDescent="0.3">
      <c r="K114" s="61"/>
    </row>
    <row r="115" spans="11:11" x14ac:dyDescent="0.3">
      <c r="K115" s="61"/>
    </row>
    <row r="116" spans="11:11" x14ac:dyDescent="0.3">
      <c r="K116" s="61"/>
    </row>
  </sheetData>
  <hyperlinks>
    <hyperlink ref="AU17" r:id="rId1"/>
    <hyperlink ref="AU19" r:id="rId2"/>
    <hyperlink ref="AU21" r:id="rId3" display="https://chor.gov.ua/nash-kray"/>
    <hyperlink ref="AU30" r:id="rId4"/>
    <hyperlink ref="AU55" r:id="rId5" display="https://chor.gov.ua/oblasna-rada/vakansiji"/>
    <hyperlink ref="AU57" r:id="rId6"/>
    <hyperlink ref="AU11" r:id="rId7"/>
    <hyperlink ref="AU14" r:id="rId8" display="https://chor.gov.ua/normativni-dokumenti/protokoli-sesij"/>
    <hyperlink ref="AU13" r:id="rId9"/>
    <hyperlink ref="AU12" r:id="rId10" display="https://chor.gov.ua/nasha-diyalnist/anonsi"/>
    <hyperlink ref="AU10" r:id="rId11"/>
    <hyperlink ref="AU2" r:id="rId12" display="https://chor.gov.ua/zv-yazki-z-gromadskistyu/elektronna-priymalnya"/>
    <hyperlink ref="AU16" r:id="rId13"/>
    <hyperlink ref="AU18" r:id="rId14" display="https://chor.gov.ua/"/>
    <hyperlink ref="AU20" r:id="rId15"/>
    <hyperlink ref="AU28" r:id="rId16"/>
    <hyperlink ref="AU35" r:id="rId17"/>
    <hyperlink ref="AU36" r:id="rId18"/>
    <hyperlink ref="AU37" r:id="rId19"/>
    <hyperlink ref="AU38" r:id="rId20"/>
    <hyperlink ref="AU41" r:id="rId21"/>
    <hyperlink ref="AU42" r:id="rId22"/>
    <hyperlink ref="AU44" r:id="rId23"/>
    <hyperlink ref="AU45" r:id="rId24"/>
    <hyperlink ref="AU46" r:id="rId25"/>
    <hyperlink ref="AU47" r:id="rId26" display="https://chor.gov.ua/normativni-dokumenti/rishennya/item/1851-pro-oblasnyi-biudzhetna-2014-rik"/>
    <hyperlink ref="AU48" r:id="rId27"/>
    <hyperlink ref="AU50" r:id="rId28"/>
    <hyperlink ref="AU51" r:id="rId29"/>
    <hyperlink ref="AU54" r:id="rId30"/>
    <hyperlink ref="AU56" r:id="rId31"/>
    <hyperlink ref="AU60" r:id="rId32"/>
    <hyperlink ref="AU62" r:id="rId33"/>
    <hyperlink ref="AU65" r:id="rId34"/>
    <hyperlink ref="AU66" r:id="rId35"/>
    <hyperlink ref="S35" r:id="rId36"/>
    <hyperlink ref="S36" r:id="rId37"/>
    <hyperlink ref="S37" r:id="rId38"/>
    <hyperlink ref="S38" r:id="rId39"/>
    <hyperlink ref="S39" r:id="rId40"/>
    <hyperlink ref="S40" r:id="rId41"/>
    <hyperlink ref="S41" r:id="rId42"/>
    <hyperlink ref="S43" r:id="rId43"/>
    <hyperlink ref="S44" r:id="rId44"/>
    <hyperlink ref="S53" r:id="rId45"/>
    <hyperlink ref="S56" r:id="rId46"/>
    <hyperlink ref="S57" r:id="rId47"/>
    <hyperlink ref="S58" r:id="rId48"/>
    <hyperlink ref="S60" r:id="rId49"/>
    <hyperlink ref="S62" r:id="rId50"/>
    <hyperlink ref="S63" r:id="rId51"/>
    <hyperlink ref="S64" r:id="rId52"/>
    <hyperlink ref="S65" r:id="rId53"/>
    <hyperlink ref="S21" r:id="rId54"/>
    <hyperlink ref="S16" r:id="rId55"/>
    <hyperlink ref="W54" r:id="rId56"/>
    <hyperlink ref="AA45" r:id="rId57"/>
    <hyperlink ref="AA44" r:id="rId58"/>
    <hyperlink ref="AA43" r:id="rId59"/>
    <hyperlink ref="AA42" r:id="rId60"/>
    <hyperlink ref="AA41" r:id="rId61"/>
    <hyperlink ref="AA40" r:id="rId62"/>
    <hyperlink ref="AA39" r:id="rId63"/>
    <hyperlink ref="AA38" r:id="rId64"/>
    <hyperlink ref="AA37" r:id="rId65"/>
    <hyperlink ref="AA36" r:id="rId66"/>
    <hyperlink ref="AA35" r:id="rId67"/>
    <hyperlink ref="AA30" r:id="rId68"/>
    <hyperlink ref="AC10" r:id="rId69"/>
    <hyperlink ref="AC18" r:id="rId70"/>
    <hyperlink ref="AI16" r:id="rId71"/>
    <hyperlink ref="AK45" r:id="rId72"/>
    <hyperlink ref="AU23" r:id="rId73"/>
    <hyperlink ref="AU24" r:id="rId74"/>
    <hyperlink ref="AU25" r:id="rId75"/>
    <hyperlink ref="AU49" r:id="rId76"/>
  </hyperlinks>
  <pageMargins left="0.7" right="0.7" top="0.75" bottom="0.75" header="0.3" footer="0.3"/>
  <pageSetup paperSize="9" orientation="landscape" r:id="rId7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9"/>
  <sheetViews>
    <sheetView zoomScale="70" zoomScaleNormal="70" workbookViewId="0">
      <pane xSplit="1" ySplit="2" topLeftCell="B12" activePane="bottomRight" state="frozen"/>
      <selection pane="topRight" activeCell="B1" sqref="B1"/>
      <selection pane="bottomLeft" activeCell="A3" sqref="A3"/>
      <selection pane="bottomRight" activeCell="D36" sqref="D36"/>
    </sheetView>
  </sheetViews>
  <sheetFormatPr defaultColWidth="20.6640625" defaultRowHeight="14.4" x14ac:dyDescent="0.3"/>
  <cols>
    <col min="1" max="1" width="13" style="4" bestFit="1" customWidth="1"/>
    <col min="2" max="2" width="24.5546875" style="4" customWidth="1"/>
    <col min="3" max="5" width="34.33203125" style="4" customWidth="1"/>
    <col min="6" max="6" width="37" style="4" customWidth="1"/>
    <col min="7" max="8" width="43.109375" style="12" customWidth="1"/>
    <col min="9" max="9" width="19.44140625" style="4" customWidth="1"/>
    <col min="10" max="16384" width="20.6640625" style="4"/>
  </cols>
  <sheetData>
    <row r="1" spans="1:8" s="1" customFormat="1" ht="15" customHeight="1" x14ac:dyDescent="0.3">
      <c r="A1" s="1" t="s">
        <v>1293</v>
      </c>
      <c r="B1" s="1" t="s">
        <v>459</v>
      </c>
      <c r="C1" s="1" t="s">
        <v>459</v>
      </c>
      <c r="D1" s="1" t="s">
        <v>459</v>
      </c>
      <c r="E1" s="1" t="s">
        <v>459</v>
      </c>
      <c r="F1" s="1" t="s">
        <v>459</v>
      </c>
    </row>
    <row r="2" spans="1:8" s="1" customFormat="1" ht="15" customHeight="1" x14ac:dyDescent="0.3">
      <c r="B2" s="2" t="s">
        <v>460</v>
      </c>
      <c r="C2" s="2" t="s">
        <v>461</v>
      </c>
      <c r="D2" s="2" t="s">
        <v>462</v>
      </c>
      <c r="E2" s="1" t="s">
        <v>463</v>
      </c>
      <c r="F2" s="1" t="s">
        <v>464</v>
      </c>
      <c r="G2" s="1" t="s">
        <v>465</v>
      </c>
      <c r="H2" s="1" t="s">
        <v>466</v>
      </c>
    </row>
    <row r="3" spans="1:8" ht="15" customHeight="1" x14ac:dyDescent="0.3">
      <c r="A3" s="83" t="s">
        <v>1296</v>
      </c>
      <c r="B3" s="48" t="s">
        <v>431</v>
      </c>
      <c r="C3" s="3" t="s">
        <v>467</v>
      </c>
      <c r="D3" s="3" t="s">
        <v>468</v>
      </c>
      <c r="E3" s="3" t="s">
        <v>47</v>
      </c>
      <c r="F3" s="3" t="s">
        <v>340</v>
      </c>
      <c r="G3" s="36" t="s">
        <v>469</v>
      </c>
      <c r="H3" s="4" t="s">
        <v>1162</v>
      </c>
    </row>
    <row r="4" spans="1:8" ht="15" customHeight="1" x14ac:dyDescent="0.3">
      <c r="A4" s="83" t="s">
        <v>1297</v>
      </c>
      <c r="B4" s="48" t="s">
        <v>431</v>
      </c>
      <c r="C4" s="3" t="s">
        <v>470</v>
      </c>
      <c r="D4" s="3" t="s">
        <v>471</v>
      </c>
      <c r="E4" s="3" t="s">
        <v>54</v>
      </c>
      <c r="F4" s="3" t="s">
        <v>343</v>
      </c>
      <c r="G4" s="36" t="s">
        <v>472</v>
      </c>
      <c r="H4" s="4" t="s">
        <v>473</v>
      </c>
    </row>
    <row r="5" spans="1:8" ht="15" customHeight="1" x14ac:dyDescent="0.3">
      <c r="A5" s="83" t="s">
        <v>1298</v>
      </c>
      <c r="B5" s="48" t="s">
        <v>431</v>
      </c>
      <c r="C5" s="3" t="s">
        <v>474</v>
      </c>
      <c r="D5" s="3" t="s">
        <v>475</v>
      </c>
      <c r="E5" s="3" t="s">
        <v>56</v>
      </c>
      <c r="F5" s="3" t="s">
        <v>344</v>
      </c>
      <c r="G5" s="36" t="s">
        <v>476</v>
      </c>
      <c r="H5" s="4" t="s">
        <v>477</v>
      </c>
    </row>
    <row r="6" spans="1:8" ht="15" customHeight="1" x14ac:dyDescent="0.3">
      <c r="A6" s="83" t="s">
        <v>1299</v>
      </c>
      <c r="B6" s="48" t="s">
        <v>431</v>
      </c>
      <c r="C6" s="3" t="s">
        <v>478</v>
      </c>
      <c r="D6" s="3" t="s">
        <v>479</v>
      </c>
      <c r="E6" s="3" t="s">
        <v>58</v>
      </c>
      <c r="F6" s="3" t="s">
        <v>345</v>
      </c>
      <c r="G6" s="36" t="s">
        <v>480</v>
      </c>
      <c r="H6" s="4"/>
    </row>
    <row r="7" spans="1:8" ht="15" customHeight="1" x14ac:dyDescent="0.3">
      <c r="A7" s="83" t="s">
        <v>1300</v>
      </c>
      <c r="B7" s="48" t="s">
        <v>431</v>
      </c>
      <c r="C7" s="3" t="s">
        <v>481</v>
      </c>
      <c r="D7" s="3" t="s">
        <v>482</v>
      </c>
      <c r="E7" s="3" t="s">
        <v>60</v>
      </c>
      <c r="F7" s="3" t="s">
        <v>346</v>
      </c>
      <c r="G7" s="36" t="s">
        <v>483</v>
      </c>
      <c r="H7" s="4"/>
    </row>
    <row r="8" spans="1:8" ht="15" customHeight="1" x14ac:dyDescent="0.3">
      <c r="A8" s="83" t="s">
        <v>1301</v>
      </c>
      <c r="B8" s="48" t="s">
        <v>431</v>
      </c>
      <c r="C8" s="3" t="s">
        <v>484</v>
      </c>
      <c r="D8" s="3" t="s">
        <v>485</v>
      </c>
      <c r="E8" s="3" t="s">
        <v>62</v>
      </c>
      <c r="F8" s="3" t="s">
        <v>347</v>
      </c>
      <c r="G8" s="36" t="s">
        <v>486</v>
      </c>
      <c r="H8" s="4"/>
    </row>
    <row r="9" spans="1:8" ht="15" customHeight="1" x14ac:dyDescent="0.3">
      <c r="A9" s="83" t="s">
        <v>1302</v>
      </c>
      <c r="B9" s="48" t="s">
        <v>431</v>
      </c>
      <c r="C9" s="3" t="s">
        <v>487</v>
      </c>
      <c r="D9" s="3" t="s">
        <v>488</v>
      </c>
      <c r="E9" s="3" t="s">
        <v>64</v>
      </c>
      <c r="F9" s="3" t="s">
        <v>348</v>
      </c>
      <c r="G9" s="36" t="s">
        <v>489</v>
      </c>
      <c r="H9" s="4"/>
    </row>
    <row r="10" spans="1:8" ht="15" customHeight="1" x14ac:dyDescent="0.3">
      <c r="A10" s="83" t="s">
        <v>1303</v>
      </c>
      <c r="B10" s="48" t="s">
        <v>431</v>
      </c>
      <c r="C10" s="3" t="s">
        <v>490</v>
      </c>
      <c r="D10" s="3" t="s">
        <v>491</v>
      </c>
      <c r="E10" s="3" t="s">
        <v>66</v>
      </c>
      <c r="F10" s="3" t="s">
        <v>349</v>
      </c>
      <c r="G10" s="36" t="s">
        <v>492</v>
      </c>
      <c r="H10" s="4"/>
    </row>
    <row r="11" spans="1:8" ht="15" customHeight="1" x14ac:dyDescent="0.3">
      <c r="A11" s="83" t="s">
        <v>1304</v>
      </c>
      <c r="B11" s="48" t="s">
        <v>431</v>
      </c>
      <c r="C11" s="3" t="s">
        <v>493</v>
      </c>
      <c r="D11" s="3" t="s">
        <v>494</v>
      </c>
      <c r="E11" s="3" t="s">
        <v>433</v>
      </c>
      <c r="F11" s="3" t="s">
        <v>351</v>
      </c>
      <c r="G11" s="36" t="s">
        <v>495</v>
      </c>
      <c r="H11" s="4"/>
    </row>
    <row r="12" spans="1:8" ht="15" customHeight="1" x14ac:dyDescent="0.3">
      <c r="A12" s="83" t="s">
        <v>1305</v>
      </c>
      <c r="B12" s="48" t="s">
        <v>431</v>
      </c>
      <c r="C12" s="3" t="s">
        <v>496</v>
      </c>
      <c r="D12" s="3" t="s">
        <v>497</v>
      </c>
      <c r="E12" s="3" t="s">
        <v>77</v>
      </c>
      <c r="F12" s="3" t="s">
        <v>352</v>
      </c>
      <c r="G12" s="36" t="s">
        <v>498</v>
      </c>
      <c r="H12" s="4"/>
    </row>
    <row r="13" spans="1:8" ht="15" customHeight="1" x14ac:dyDescent="0.3">
      <c r="A13" s="83" t="s">
        <v>1306</v>
      </c>
      <c r="B13" s="48" t="s">
        <v>431</v>
      </c>
      <c r="C13" s="3" t="s">
        <v>499</v>
      </c>
      <c r="D13" s="3" t="s">
        <v>500</v>
      </c>
      <c r="E13" s="3" t="s">
        <v>87</v>
      </c>
      <c r="F13" s="3" t="s">
        <v>353</v>
      </c>
      <c r="G13" s="36" t="s">
        <v>501</v>
      </c>
      <c r="H13" s="4"/>
    </row>
    <row r="14" spans="1:8" ht="15" customHeight="1" x14ac:dyDescent="0.3">
      <c r="A14" s="83" t="s">
        <v>1307</v>
      </c>
      <c r="B14" s="48" t="s">
        <v>431</v>
      </c>
      <c r="C14" s="3" t="s">
        <v>502</v>
      </c>
      <c r="D14" s="3" t="s">
        <v>503</v>
      </c>
      <c r="E14" s="3" t="s">
        <v>93</v>
      </c>
      <c r="F14" s="3" t="s">
        <v>354</v>
      </c>
      <c r="G14" s="36" t="s">
        <v>504</v>
      </c>
      <c r="H14" s="4"/>
    </row>
    <row r="15" spans="1:8" ht="15" customHeight="1" x14ac:dyDescent="0.3">
      <c r="A15" s="83" t="s">
        <v>1308</v>
      </c>
      <c r="B15" s="48" t="s">
        <v>431</v>
      </c>
      <c r="C15" s="3" t="s">
        <v>505</v>
      </c>
      <c r="D15" s="3" t="s">
        <v>506</v>
      </c>
      <c r="E15" s="3" t="s">
        <v>100</v>
      </c>
      <c r="F15" s="3" t="s">
        <v>355</v>
      </c>
      <c r="G15" s="36" t="s">
        <v>507</v>
      </c>
      <c r="H15" s="4"/>
    </row>
    <row r="16" spans="1:8" ht="15" customHeight="1" x14ac:dyDescent="0.3">
      <c r="A16" s="83" t="s">
        <v>1309</v>
      </c>
      <c r="B16" s="48" t="s">
        <v>431</v>
      </c>
      <c r="C16" s="3" t="s">
        <v>508</v>
      </c>
      <c r="D16" s="3" t="s">
        <v>509</v>
      </c>
      <c r="E16" s="3" t="s">
        <v>103</v>
      </c>
      <c r="F16" s="3" t="s">
        <v>356</v>
      </c>
      <c r="G16" s="36" t="s">
        <v>510</v>
      </c>
      <c r="H16" s="4"/>
    </row>
    <row r="17" spans="1:8" ht="15" customHeight="1" x14ac:dyDescent="0.3">
      <c r="A17" s="83" t="s">
        <v>1310</v>
      </c>
      <c r="B17" s="48" t="s">
        <v>431</v>
      </c>
      <c r="C17" s="3" t="s">
        <v>511</v>
      </c>
      <c r="D17" s="3" t="s">
        <v>512</v>
      </c>
      <c r="E17" s="3" t="s">
        <v>110</v>
      </c>
      <c r="F17" s="3" t="s">
        <v>358</v>
      </c>
      <c r="G17" s="36" t="s">
        <v>513</v>
      </c>
      <c r="H17" s="4"/>
    </row>
    <row r="18" spans="1:8" ht="15" customHeight="1" x14ac:dyDescent="0.3">
      <c r="A18" s="83" t="s">
        <v>1311</v>
      </c>
      <c r="B18" s="48" t="s">
        <v>431</v>
      </c>
      <c r="C18" s="3"/>
      <c r="D18" s="3"/>
      <c r="E18" s="3" t="s">
        <v>112</v>
      </c>
      <c r="F18" s="3" t="s">
        <v>359</v>
      </c>
      <c r="G18" s="36" t="s">
        <v>514</v>
      </c>
      <c r="H18" s="4"/>
    </row>
    <row r="19" spans="1:8" ht="15" customHeight="1" x14ac:dyDescent="0.3">
      <c r="A19" s="83" t="s">
        <v>1312</v>
      </c>
      <c r="B19" s="48" t="s">
        <v>431</v>
      </c>
      <c r="C19" s="3"/>
      <c r="D19" s="3"/>
      <c r="E19" s="3" t="s">
        <v>120</v>
      </c>
      <c r="F19" s="3" t="s">
        <v>515</v>
      </c>
      <c r="G19" s="36"/>
      <c r="H19" s="4"/>
    </row>
    <row r="20" spans="1:8" ht="15" customHeight="1" x14ac:dyDescent="0.3">
      <c r="A20" s="83" t="s">
        <v>1313</v>
      </c>
      <c r="B20" s="48" t="s">
        <v>431</v>
      </c>
      <c r="C20" s="3"/>
      <c r="D20" s="3"/>
      <c r="E20" s="3" t="s">
        <v>124</v>
      </c>
      <c r="F20" s="3" t="s">
        <v>362</v>
      </c>
      <c r="G20" s="17"/>
      <c r="H20" s="4"/>
    </row>
    <row r="21" spans="1:8" ht="15" customHeight="1" x14ac:dyDescent="0.3">
      <c r="A21" s="83" t="s">
        <v>1314</v>
      </c>
      <c r="B21" s="48" t="s">
        <v>431</v>
      </c>
      <c r="C21" s="3"/>
      <c r="D21" s="3"/>
      <c r="E21" s="3" t="s">
        <v>129</v>
      </c>
      <c r="F21" s="3" t="s">
        <v>363</v>
      </c>
      <c r="G21" s="17"/>
      <c r="H21" s="4"/>
    </row>
    <row r="22" spans="1:8" ht="15" customHeight="1" x14ac:dyDescent="0.3">
      <c r="A22" s="83" t="s">
        <v>1315</v>
      </c>
      <c r="B22" s="48" t="s">
        <v>431</v>
      </c>
      <c r="C22" s="3"/>
      <c r="D22" s="3"/>
      <c r="E22" s="3" t="s">
        <v>133</v>
      </c>
      <c r="F22" s="3" t="s">
        <v>365</v>
      </c>
      <c r="G22" s="17"/>
      <c r="H22" s="4"/>
    </row>
    <row r="23" spans="1:8" ht="15" customHeight="1" x14ac:dyDescent="0.3">
      <c r="A23" s="83" t="s">
        <v>1316</v>
      </c>
      <c r="B23" s="49" t="s">
        <v>434</v>
      </c>
      <c r="C23" s="5" t="s">
        <v>516</v>
      </c>
      <c r="D23" s="5" t="s">
        <v>517</v>
      </c>
      <c r="E23" s="5" t="s">
        <v>144</v>
      </c>
      <c r="F23" s="5" t="s">
        <v>366</v>
      </c>
      <c r="G23" s="17"/>
      <c r="H23" s="4"/>
    </row>
    <row r="24" spans="1:8" ht="15" customHeight="1" x14ac:dyDescent="0.3">
      <c r="A24" s="83" t="s">
        <v>1317</v>
      </c>
      <c r="B24" s="49" t="s">
        <v>434</v>
      </c>
      <c r="C24" s="5" t="s">
        <v>518</v>
      </c>
      <c r="D24" s="5" t="s">
        <v>519</v>
      </c>
      <c r="E24" s="5" t="s">
        <v>146</v>
      </c>
      <c r="F24" s="5" t="s">
        <v>367</v>
      </c>
      <c r="G24" s="17"/>
      <c r="H24" s="4"/>
    </row>
    <row r="25" spans="1:8" ht="15" customHeight="1" x14ac:dyDescent="0.3">
      <c r="A25" s="83" t="s">
        <v>1318</v>
      </c>
      <c r="B25" s="49" t="s">
        <v>434</v>
      </c>
      <c r="C25" s="5" t="s">
        <v>520</v>
      </c>
      <c r="D25" s="5" t="s">
        <v>521</v>
      </c>
      <c r="E25" s="5" t="s">
        <v>150</v>
      </c>
      <c r="F25" s="5" t="s">
        <v>369</v>
      </c>
      <c r="G25" s="17"/>
      <c r="H25" s="4"/>
    </row>
    <row r="26" spans="1:8" ht="15" customHeight="1" x14ac:dyDescent="0.3">
      <c r="A26" s="83" t="s">
        <v>1319</v>
      </c>
      <c r="B26" s="49" t="s">
        <v>434</v>
      </c>
      <c r="C26" s="5" t="s">
        <v>522</v>
      </c>
      <c r="D26" s="5" t="s">
        <v>523</v>
      </c>
      <c r="E26" s="5" t="s">
        <v>154</v>
      </c>
      <c r="F26" s="5" t="s">
        <v>370</v>
      </c>
      <c r="G26" s="17"/>
      <c r="H26" s="4"/>
    </row>
    <row r="27" spans="1:8" ht="15" customHeight="1" x14ac:dyDescent="0.3">
      <c r="A27" s="83" t="s">
        <v>1320</v>
      </c>
      <c r="B27" s="49" t="s">
        <v>434</v>
      </c>
      <c r="C27" s="5" t="s">
        <v>524</v>
      </c>
      <c r="D27" s="5" t="s">
        <v>525</v>
      </c>
      <c r="E27" s="5" t="s">
        <v>156</v>
      </c>
      <c r="F27" s="5" t="s">
        <v>371</v>
      </c>
      <c r="G27" s="17"/>
      <c r="H27" s="4"/>
    </row>
    <row r="28" spans="1:8" ht="15" customHeight="1" x14ac:dyDescent="0.3">
      <c r="A28" s="83" t="s">
        <v>1321</v>
      </c>
      <c r="B28" s="49" t="s">
        <v>434</v>
      </c>
      <c r="C28" s="5" t="s">
        <v>526</v>
      </c>
      <c r="D28" s="5" t="s">
        <v>527</v>
      </c>
      <c r="E28" s="5" t="s">
        <v>159</v>
      </c>
      <c r="F28" s="5" t="s">
        <v>372</v>
      </c>
      <c r="G28" s="17"/>
      <c r="H28" s="4"/>
    </row>
    <row r="29" spans="1:8" ht="15" customHeight="1" x14ac:dyDescent="0.3">
      <c r="A29" s="83" t="s">
        <v>1322</v>
      </c>
      <c r="B29" s="49" t="s">
        <v>434</v>
      </c>
      <c r="C29" s="5" t="s">
        <v>528</v>
      </c>
      <c r="D29" s="5" t="s">
        <v>529</v>
      </c>
      <c r="E29" s="5" t="s">
        <v>161</v>
      </c>
      <c r="F29" s="5" t="s">
        <v>373</v>
      </c>
      <c r="G29" s="17"/>
      <c r="H29" s="4"/>
    </row>
    <row r="30" spans="1:8" ht="15" customHeight="1" x14ac:dyDescent="0.3">
      <c r="A30" s="83" t="s">
        <v>1323</v>
      </c>
      <c r="B30" s="50" t="s">
        <v>435</v>
      </c>
      <c r="C30" s="50" t="s">
        <v>530</v>
      </c>
      <c r="D30" s="50" t="s">
        <v>531</v>
      </c>
      <c r="E30" s="50" t="s">
        <v>165</v>
      </c>
      <c r="F30" s="6" t="s">
        <v>374</v>
      </c>
      <c r="G30" s="17"/>
      <c r="H30" s="4"/>
    </row>
    <row r="31" spans="1:8" ht="15" customHeight="1" x14ac:dyDescent="0.3">
      <c r="A31" s="83" t="s">
        <v>1324</v>
      </c>
      <c r="B31" s="50" t="s">
        <v>435</v>
      </c>
      <c r="C31" s="50" t="s">
        <v>532</v>
      </c>
      <c r="D31" s="50" t="s">
        <v>533</v>
      </c>
      <c r="E31" s="50" t="s">
        <v>171</v>
      </c>
      <c r="F31" s="6" t="s">
        <v>375</v>
      </c>
      <c r="G31" s="17"/>
      <c r="H31" s="4"/>
    </row>
    <row r="32" spans="1:8" ht="15" customHeight="1" x14ac:dyDescent="0.3">
      <c r="A32" s="83" t="s">
        <v>1325</v>
      </c>
      <c r="B32" s="50" t="s">
        <v>435</v>
      </c>
      <c r="C32" s="50" t="s">
        <v>534</v>
      </c>
      <c r="D32" s="50" t="s">
        <v>535</v>
      </c>
      <c r="E32" s="50" t="s">
        <v>175</v>
      </c>
      <c r="F32" s="6" t="s">
        <v>376</v>
      </c>
      <c r="G32" s="17"/>
      <c r="H32" s="4"/>
    </row>
    <row r="33" spans="1:8" ht="15" customHeight="1" x14ac:dyDescent="0.3">
      <c r="A33" s="83" t="s">
        <v>1326</v>
      </c>
      <c r="B33" s="50" t="s">
        <v>435</v>
      </c>
      <c r="C33" s="50" t="s">
        <v>536</v>
      </c>
      <c r="D33" s="50" t="s">
        <v>537</v>
      </c>
      <c r="E33" s="50" t="s">
        <v>178</v>
      </c>
      <c r="F33" s="6" t="s">
        <v>377</v>
      </c>
      <c r="G33" s="17"/>
      <c r="H33" s="4"/>
    </row>
    <row r="34" spans="1:8" ht="15" customHeight="1" x14ac:dyDescent="0.3">
      <c r="A34" s="83" t="s">
        <v>1327</v>
      </c>
      <c r="B34" s="50" t="s">
        <v>435</v>
      </c>
      <c r="C34" s="50" t="s">
        <v>538</v>
      </c>
      <c r="D34" s="50" t="s">
        <v>539</v>
      </c>
      <c r="E34" s="50" t="s">
        <v>181</v>
      </c>
      <c r="F34" s="6" t="s">
        <v>378</v>
      </c>
      <c r="G34" s="17"/>
      <c r="H34" s="4"/>
    </row>
    <row r="35" spans="1:8" ht="15" customHeight="1" x14ac:dyDescent="0.3">
      <c r="A35" s="83" t="s">
        <v>1328</v>
      </c>
      <c r="B35" s="50" t="s">
        <v>435</v>
      </c>
      <c r="C35" s="50"/>
      <c r="D35" s="50"/>
      <c r="E35" s="50" t="s">
        <v>183</v>
      </c>
      <c r="F35" s="6" t="s">
        <v>379</v>
      </c>
      <c r="G35" s="17"/>
      <c r="H35" s="4"/>
    </row>
    <row r="36" spans="1:8" ht="15" customHeight="1" x14ac:dyDescent="0.3">
      <c r="A36" s="83" t="s">
        <v>1329</v>
      </c>
      <c r="B36" s="51" t="s">
        <v>436</v>
      </c>
      <c r="C36" s="7" t="s">
        <v>540</v>
      </c>
      <c r="D36" s="7" t="s">
        <v>541</v>
      </c>
      <c r="E36" s="7" t="s">
        <v>186</v>
      </c>
      <c r="F36" s="7" t="s">
        <v>380</v>
      </c>
      <c r="G36" s="17"/>
      <c r="H36" s="4"/>
    </row>
    <row r="37" spans="1:8" ht="15" customHeight="1" x14ac:dyDescent="0.3">
      <c r="A37" s="83" t="s">
        <v>1330</v>
      </c>
      <c r="B37" s="51" t="s">
        <v>436</v>
      </c>
      <c r="C37" s="7" t="s">
        <v>542</v>
      </c>
      <c r="D37" s="7" t="s">
        <v>543</v>
      </c>
      <c r="E37" s="7" t="s">
        <v>195</v>
      </c>
      <c r="F37" s="7" t="s">
        <v>381</v>
      </c>
      <c r="G37" s="17"/>
      <c r="H37" s="4"/>
    </row>
    <row r="38" spans="1:8" ht="15" customHeight="1" x14ac:dyDescent="0.3">
      <c r="A38" s="83" t="s">
        <v>1331</v>
      </c>
      <c r="B38" s="51" t="s">
        <v>436</v>
      </c>
      <c r="C38" s="7" t="s">
        <v>544</v>
      </c>
      <c r="D38" s="7" t="s">
        <v>545</v>
      </c>
      <c r="E38" s="7" t="s">
        <v>199</v>
      </c>
      <c r="F38" s="7" t="s">
        <v>382</v>
      </c>
      <c r="G38" s="17"/>
      <c r="H38" s="4"/>
    </row>
    <row r="39" spans="1:8" ht="15" customHeight="1" x14ac:dyDescent="0.3">
      <c r="A39" s="83" t="s">
        <v>1332</v>
      </c>
      <c r="B39" s="51" t="s">
        <v>436</v>
      </c>
      <c r="C39" s="7" t="s">
        <v>546</v>
      </c>
      <c r="D39" s="7" t="s">
        <v>547</v>
      </c>
      <c r="E39" s="7" t="s">
        <v>201</v>
      </c>
      <c r="F39" s="7" t="s">
        <v>383</v>
      </c>
      <c r="G39" s="17"/>
      <c r="H39" s="4"/>
    </row>
    <row r="40" spans="1:8" ht="15" customHeight="1" x14ac:dyDescent="0.3">
      <c r="A40" s="83" t="s">
        <v>1333</v>
      </c>
      <c r="B40" s="51" t="s">
        <v>436</v>
      </c>
      <c r="C40" s="7" t="s">
        <v>548</v>
      </c>
      <c r="D40" s="7" t="s">
        <v>549</v>
      </c>
      <c r="E40" s="7" t="s">
        <v>205</v>
      </c>
      <c r="F40" s="7" t="s">
        <v>384</v>
      </c>
      <c r="G40" s="17"/>
      <c r="H40" s="4"/>
    </row>
    <row r="41" spans="1:8" ht="15" customHeight="1" x14ac:dyDescent="0.3">
      <c r="A41" s="83" t="s">
        <v>1334</v>
      </c>
      <c r="B41" s="51" t="s">
        <v>436</v>
      </c>
      <c r="C41" s="7" t="s">
        <v>550</v>
      </c>
      <c r="D41" s="7" t="s">
        <v>551</v>
      </c>
      <c r="E41" s="7" t="s">
        <v>209</v>
      </c>
      <c r="F41" s="7" t="s">
        <v>385</v>
      </c>
      <c r="G41" s="17"/>
      <c r="H41" s="4"/>
    </row>
    <row r="42" spans="1:8" ht="15" customHeight="1" x14ac:dyDescent="0.3">
      <c r="A42" s="83" t="s">
        <v>1335</v>
      </c>
      <c r="B42" s="51" t="s">
        <v>436</v>
      </c>
      <c r="C42" s="7" t="s">
        <v>552</v>
      </c>
      <c r="D42" s="7" t="s">
        <v>553</v>
      </c>
      <c r="E42" s="7" t="s">
        <v>211</v>
      </c>
      <c r="F42" s="7" t="s">
        <v>386</v>
      </c>
      <c r="G42" s="17"/>
      <c r="H42" s="4"/>
    </row>
    <row r="43" spans="1:8" ht="15" customHeight="1" x14ac:dyDescent="0.3">
      <c r="A43" s="83" t="s">
        <v>1336</v>
      </c>
      <c r="B43" s="51" t="s">
        <v>436</v>
      </c>
      <c r="C43" s="7" t="s">
        <v>554</v>
      </c>
      <c r="D43" s="7" t="s">
        <v>555</v>
      </c>
      <c r="E43" s="7" t="s">
        <v>214</v>
      </c>
      <c r="F43" s="7" t="s">
        <v>387</v>
      </c>
      <c r="G43" s="17"/>
      <c r="H43" s="4"/>
    </row>
    <row r="44" spans="1:8" ht="15" customHeight="1" x14ac:dyDescent="0.3">
      <c r="A44" s="83" t="s">
        <v>1337</v>
      </c>
      <c r="B44" s="51" t="s">
        <v>436</v>
      </c>
      <c r="C44" s="7" t="s">
        <v>556</v>
      </c>
      <c r="D44" s="7" t="s">
        <v>557</v>
      </c>
      <c r="E44" s="7" t="s">
        <v>437</v>
      </c>
      <c r="F44" s="7" t="s">
        <v>388</v>
      </c>
      <c r="G44" s="17"/>
      <c r="H44" s="4"/>
    </row>
    <row r="45" spans="1:8" ht="15" customHeight="1" x14ac:dyDescent="0.3">
      <c r="A45" s="83" t="s">
        <v>1338</v>
      </c>
      <c r="B45" s="51" t="s">
        <v>436</v>
      </c>
      <c r="C45" s="7" t="s">
        <v>558</v>
      </c>
      <c r="D45" s="7" t="s">
        <v>559</v>
      </c>
      <c r="E45" s="7" t="s">
        <v>218</v>
      </c>
      <c r="F45" s="7" t="s">
        <v>389</v>
      </c>
      <c r="G45" s="17"/>
      <c r="H45" s="4"/>
    </row>
    <row r="46" spans="1:8" ht="15" customHeight="1" x14ac:dyDescent="0.3">
      <c r="A46" s="83" t="s">
        <v>1339</v>
      </c>
      <c r="B46" s="51" t="s">
        <v>436</v>
      </c>
      <c r="C46" s="7" t="s">
        <v>560</v>
      </c>
      <c r="D46" s="7" t="s">
        <v>561</v>
      </c>
      <c r="E46" s="7" t="s">
        <v>220</v>
      </c>
      <c r="F46" s="7" t="s">
        <v>390</v>
      </c>
      <c r="G46" s="17"/>
      <c r="H46" s="4"/>
    </row>
    <row r="47" spans="1:8" ht="15" customHeight="1" x14ac:dyDescent="0.3">
      <c r="A47" s="83" t="s">
        <v>1340</v>
      </c>
      <c r="B47" s="52" t="s">
        <v>438</v>
      </c>
      <c r="C47" s="8" t="s">
        <v>562</v>
      </c>
      <c r="D47" s="8" t="s">
        <v>563</v>
      </c>
      <c r="E47" s="8" t="s">
        <v>223</v>
      </c>
      <c r="F47" s="8" t="s">
        <v>391</v>
      </c>
      <c r="G47" s="17"/>
      <c r="H47" s="4"/>
    </row>
    <row r="48" spans="1:8" ht="15" customHeight="1" x14ac:dyDescent="0.3">
      <c r="A48" s="83" t="s">
        <v>1341</v>
      </c>
      <c r="B48" s="52" t="s">
        <v>438</v>
      </c>
      <c r="C48" s="8" t="s">
        <v>564</v>
      </c>
      <c r="D48" s="8" t="s">
        <v>565</v>
      </c>
      <c r="E48" s="8" t="s">
        <v>225</v>
      </c>
      <c r="F48" s="8" t="s">
        <v>392</v>
      </c>
      <c r="G48" s="17"/>
      <c r="H48" s="4"/>
    </row>
    <row r="49" spans="1:8" ht="15" customHeight="1" x14ac:dyDescent="0.3">
      <c r="A49" s="83" t="s">
        <v>1342</v>
      </c>
      <c r="B49" s="52" t="s">
        <v>438</v>
      </c>
      <c r="C49" s="8" t="s">
        <v>566</v>
      </c>
      <c r="D49" s="8" t="s">
        <v>567</v>
      </c>
      <c r="E49" s="8" t="s">
        <v>228</v>
      </c>
      <c r="F49" s="8" t="s">
        <v>393</v>
      </c>
      <c r="G49" s="17"/>
      <c r="H49" s="4"/>
    </row>
    <row r="50" spans="1:8" ht="15" customHeight="1" x14ac:dyDescent="0.3">
      <c r="A50" s="83" t="s">
        <v>1343</v>
      </c>
      <c r="B50" s="52" t="s">
        <v>438</v>
      </c>
      <c r="C50" s="8" t="s">
        <v>568</v>
      </c>
      <c r="D50" s="8" t="s">
        <v>569</v>
      </c>
      <c r="E50" s="8" t="s">
        <v>230</v>
      </c>
      <c r="F50" s="8" t="s">
        <v>394</v>
      </c>
      <c r="G50" s="17"/>
      <c r="H50" s="4"/>
    </row>
    <row r="51" spans="1:8" ht="15" customHeight="1" x14ac:dyDescent="0.3">
      <c r="A51" s="83" t="s">
        <v>1344</v>
      </c>
      <c r="B51" s="52" t="s">
        <v>438</v>
      </c>
      <c r="C51" s="8" t="s">
        <v>570</v>
      </c>
      <c r="D51" s="8" t="s">
        <v>571</v>
      </c>
      <c r="E51" s="8" t="s">
        <v>233</v>
      </c>
      <c r="F51" s="8" t="s">
        <v>395</v>
      </c>
      <c r="G51" s="17"/>
      <c r="H51" s="4"/>
    </row>
    <row r="52" spans="1:8" ht="15" customHeight="1" x14ac:dyDescent="0.3">
      <c r="A52" s="83" t="s">
        <v>1345</v>
      </c>
      <c r="B52" s="52" t="s">
        <v>438</v>
      </c>
      <c r="C52" s="8" t="s">
        <v>572</v>
      </c>
      <c r="D52" s="8" t="s">
        <v>573</v>
      </c>
      <c r="E52" s="8" t="s">
        <v>235</v>
      </c>
      <c r="F52" s="8" t="s">
        <v>396</v>
      </c>
      <c r="G52" s="17"/>
      <c r="H52" s="4"/>
    </row>
    <row r="53" spans="1:8" ht="15" customHeight="1" x14ac:dyDescent="0.3">
      <c r="A53" s="83" t="s">
        <v>1346</v>
      </c>
      <c r="B53" s="52" t="s">
        <v>438</v>
      </c>
      <c r="C53" s="8" t="s">
        <v>574</v>
      </c>
      <c r="D53" s="8" t="s">
        <v>575</v>
      </c>
      <c r="E53" s="8" t="s">
        <v>439</v>
      </c>
      <c r="F53" s="8" t="s">
        <v>397</v>
      </c>
      <c r="G53" s="17"/>
      <c r="H53" s="4"/>
    </row>
    <row r="54" spans="1:8" ht="15" customHeight="1" x14ac:dyDescent="0.3">
      <c r="A54" s="83" t="s">
        <v>1347</v>
      </c>
      <c r="B54" s="9" t="s">
        <v>441</v>
      </c>
      <c r="C54" s="9" t="s">
        <v>576</v>
      </c>
      <c r="D54" s="9" t="s">
        <v>577</v>
      </c>
      <c r="E54" s="9" t="s">
        <v>440</v>
      </c>
      <c r="F54" s="9" t="s">
        <v>398</v>
      </c>
      <c r="G54" s="17"/>
      <c r="H54" s="4"/>
    </row>
    <row r="55" spans="1:8" ht="15" customHeight="1" x14ac:dyDescent="0.3">
      <c r="A55" s="83" t="s">
        <v>1348</v>
      </c>
      <c r="B55" s="9" t="s">
        <v>441</v>
      </c>
      <c r="C55" s="9" t="s">
        <v>578</v>
      </c>
      <c r="D55" s="9" t="s">
        <v>579</v>
      </c>
      <c r="E55" s="9" t="s">
        <v>241</v>
      </c>
      <c r="F55" s="9" t="s">
        <v>399</v>
      </c>
      <c r="G55" s="17"/>
      <c r="H55" s="4"/>
    </row>
    <row r="56" spans="1:8" ht="15" customHeight="1" x14ac:dyDescent="0.3">
      <c r="A56" s="83" t="s">
        <v>1349</v>
      </c>
      <c r="B56" s="10" t="s">
        <v>442</v>
      </c>
      <c r="C56" s="10" t="s">
        <v>580</v>
      </c>
      <c r="D56" s="10" t="s">
        <v>581</v>
      </c>
      <c r="E56" s="10" t="s">
        <v>244</v>
      </c>
      <c r="F56" s="10" t="s">
        <v>400</v>
      </c>
      <c r="G56" s="17"/>
      <c r="H56" s="4"/>
    </row>
    <row r="57" spans="1:8" ht="15" customHeight="1" x14ac:dyDescent="0.3">
      <c r="A57" s="83" t="s">
        <v>1350</v>
      </c>
      <c r="B57" s="10" t="s">
        <v>442</v>
      </c>
      <c r="C57" s="10" t="s">
        <v>582</v>
      </c>
      <c r="D57" s="10" t="s">
        <v>583</v>
      </c>
      <c r="E57" s="10" t="s">
        <v>250</v>
      </c>
      <c r="F57" s="10" t="s">
        <v>401</v>
      </c>
      <c r="G57" s="17"/>
      <c r="H57" s="4"/>
    </row>
    <row r="58" spans="1:8" ht="15" customHeight="1" x14ac:dyDescent="0.3">
      <c r="A58" s="83" t="s">
        <v>1351</v>
      </c>
      <c r="B58" s="10" t="s">
        <v>442</v>
      </c>
      <c r="C58" s="10" t="s">
        <v>584</v>
      </c>
      <c r="D58" s="10" t="s">
        <v>585</v>
      </c>
      <c r="E58" s="10" t="s">
        <v>255</v>
      </c>
      <c r="F58" s="10" t="s">
        <v>402</v>
      </c>
      <c r="G58" s="17"/>
      <c r="H58" s="4"/>
    </row>
    <row r="59" spans="1:8" ht="15" customHeight="1" x14ac:dyDescent="0.3">
      <c r="A59" s="83" t="s">
        <v>1352</v>
      </c>
      <c r="B59" s="10" t="s">
        <v>442</v>
      </c>
      <c r="C59" s="10" t="s">
        <v>586</v>
      </c>
      <c r="D59" s="10" t="s">
        <v>587</v>
      </c>
      <c r="E59" s="10" t="s">
        <v>258</v>
      </c>
      <c r="F59" s="10" t="s">
        <v>403</v>
      </c>
      <c r="G59" s="17"/>
      <c r="H59" s="4"/>
    </row>
    <row r="60" spans="1:8" ht="15" customHeight="1" x14ac:dyDescent="0.3">
      <c r="A60" s="83" t="s">
        <v>1353</v>
      </c>
      <c r="B60" s="10" t="s">
        <v>442</v>
      </c>
      <c r="C60" s="10" t="s">
        <v>588</v>
      </c>
      <c r="D60" s="10" t="s">
        <v>589</v>
      </c>
      <c r="E60" s="10" t="s">
        <v>443</v>
      </c>
      <c r="F60" s="10" t="s">
        <v>404</v>
      </c>
      <c r="G60" s="17"/>
      <c r="H60" s="4"/>
    </row>
    <row r="61" spans="1:8" ht="15" customHeight="1" x14ac:dyDescent="0.3">
      <c r="A61" s="83" t="s">
        <v>1354</v>
      </c>
      <c r="B61" s="7" t="s">
        <v>444</v>
      </c>
      <c r="C61" s="7" t="s">
        <v>590</v>
      </c>
      <c r="D61" s="7" t="s">
        <v>591</v>
      </c>
      <c r="E61" s="7" t="s">
        <v>262</v>
      </c>
      <c r="F61" s="7" t="s">
        <v>405</v>
      </c>
      <c r="G61" s="17"/>
      <c r="H61" s="4"/>
    </row>
    <row r="62" spans="1:8" ht="15" customHeight="1" x14ac:dyDescent="0.3">
      <c r="A62" s="83" t="s">
        <v>1355</v>
      </c>
      <c r="B62" s="7" t="s">
        <v>444</v>
      </c>
      <c r="C62" s="7" t="s">
        <v>592</v>
      </c>
      <c r="D62" s="7" t="s">
        <v>593</v>
      </c>
      <c r="E62" s="7" t="s">
        <v>265</v>
      </c>
      <c r="F62" s="7" t="s">
        <v>406</v>
      </c>
      <c r="G62" s="17"/>
      <c r="H62" s="4"/>
    </row>
    <row r="63" spans="1:8" ht="15" customHeight="1" x14ac:dyDescent="0.3">
      <c r="A63" s="83" t="s">
        <v>1356</v>
      </c>
      <c r="B63" s="7" t="s">
        <v>444</v>
      </c>
      <c r="C63" s="7" t="s">
        <v>594</v>
      </c>
      <c r="D63" s="7" t="s">
        <v>595</v>
      </c>
      <c r="E63" s="7" t="s">
        <v>268</v>
      </c>
      <c r="F63" s="7" t="s">
        <v>407</v>
      </c>
      <c r="G63" s="17"/>
      <c r="H63" s="4"/>
    </row>
    <row r="64" spans="1:8" ht="15" customHeight="1" x14ac:dyDescent="0.3">
      <c r="A64" s="83" t="s">
        <v>1357</v>
      </c>
      <c r="B64" s="7" t="s">
        <v>444</v>
      </c>
      <c r="C64" s="7" t="s">
        <v>596</v>
      </c>
      <c r="D64" s="7" t="s">
        <v>597</v>
      </c>
      <c r="E64" s="7" t="s">
        <v>272</v>
      </c>
      <c r="F64" s="7" t="s">
        <v>408</v>
      </c>
      <c r="G64" s="17"/>
      <c r="H64" s="4"/>
    </row>
    <row r="65" spans="1:8" ht="15" customHeight="1" x14ac:dyDescent="0.3">
      <c r="A65" s="83" t="s">
        <v>1358</v>
      </c>
      <c r="B65" s="7" t="s">
        <v>444</v>
      </c>
      <c r="C65" s="7" t="s">
        <v>598</v>
      </c>
      <c r="D65" s="7" t="s">
        <v>599</v>
      </c>
      <c r="E65" s="7" t="s">
        <v>274</v>
      </c>
      <c r="F65" s="7" t="s">
        <v>409</v>
      </c>
      <c r="G65" s="17"/>
      <c r="H65" s="4"/>
    </row>
    <row r="66" spans="1:8" ht="15" customHeight="1" x14ac:dyDescent="0.3">
      <c r="A66" s="83" t="s">
        <v>1359</v>
      </c>
      <c r="B66" s="7" t="s">
        <v>444</v>
      </c>
      <c r="C66" s="7" t="s">
        <v>600</v>
      </c>
      <c r="D66" s="7" t="s">
        <v>601</v>
      </c>
      <c r="E66" s="7" t="s">
        <v>276</v>
      </c>
      <c r="F66" s="7" t="s">
        <v>410</v>
      </c>
      <c r="G66" s="17"/>
      <c r="H66" s="4"/>
    </row>
    <row r="67" spans="1:8" ht="15" customHeight="1" x14ac:dyDescent="0.3">
      <c r="A67" s="83" t="s">
        <v>1360</v>
      </c>
      <c r="B67" s="11" t="s">
        <v>445</v>
      </c>
      <c r="C67" s="11" t="s">
        <v>602</v>
      </c>
      <c r="D67" s="11" t="s">
        <v>603</v>
      </c>
      <c r="E67" s="11" t="s">
        <v>278</v>
      </c>
      <c r="F67" s="11" t="s">
        <v>411</v>
      </c>
      <c r="G67" s="17"/>
      <c r="H67" s="4"/>
    </row>
    <row r="68" spans="1:8" ht="15" customHeight="1" x14ac:dyDescent="0.3">
      <c r="A68" s="83" t="s">
        <v>1361</v>
      </c>
      <c r="B68" s="11" t="s">
        <v>445</v>
      </c>
      <c r="C68" s="11" t="s">
        <v>604</v>
      </c>
      <c r="D68" s="11" t="s">
        <v>605</v>
      </c>
      <c r="E68" s="11" t="s">
        <v>606</v>
      </c>
      <c r="F68" s="11" t="s">
        <v>412</v>
      </c>
      <c r="G68" s="17"/>
      <c r="H68" s="4"/>
    </row>
    <row r="69" spans="1:8" ht="15" customHeight="1" x14ac:dyDescent="0.3">
      <c r="A69" s="83" t="s">
        <v>1362</v>
      </c>
      <c r="B69" s="11" t="s">
        <v>445</v>
      </c>
      <c r="C69" s="11" t="s">
        <v>607</v>
      </c>
      <c r="D69" s="11" t="s">
        <v>608</v>
      </c>
      <c r="E69" s="11" t="s">
        <v>295</v>
      </c>
      <c r="F69" s="11" t="s">
        <v>413</v>
      </c>
      <c r="G69" s="17"/>
      <c r="H69" s="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Q85"/>
  <sheetViews>
    <sheetView zoomScale="80" zoomScaleNormal="80" workbookViewId="0">
      <pane xSplit="7" ySplit="2" topLeftCell="AE3" activePane="bottomRight" state="frozen"/>
      <selection pane="topRight" activeCell="G1" sqref="G1"/>
      <selection pane="bottomLeft" activeCell="A2" sqref="A2"/>
      <selection pane="bottomRight" activeCell="AO3" sqref="AO3:AO22"/>
    </sheetView>
  </sheetViews>
  <sheetFormatPr defaultColWidth="9.109375" defaultRowHeight="14.4" x14ac:dyDescent="0.3"/>
  <cols>
    <col min="1" max="1" width="9.109375" style="18"/>
    <col min="2" max="3" width="5.109375" style="18" customWidth="1"/>
    <col min="4" max="5" width="34.109375" style="18" customWidth="1"/>
    <col min="6" max="19" width="9.109375" style="18"/>
    <col min="20" max="41" width="12.33203125" style="18" customWidth="1"/>
    <col min="42" max="16384" width="9.109375" style="18"/>
  </cols>
  <sheetData>
    <row r="2" spans="1:41" s="31" customFormat="1" x14ac:dyDescent="0.3">
      <c r="A2" s="31" t="s">
        <v>414</v>
      </c>
      <c r="B2" s="32" t="s">
        <v>0</v>
      </c>
      <c r="C2" s="32"/>
      <c r="D2" s="33" t="s">
        <v>415</v>
      </c>
      <c r="E2" s="33" t="s">
        <v>416</v>
      </c>
      <c r="F2" s="31" t="s">
        <v>417</v>
      </c>
      <c r="G2" s="31" t="s">
        <v>418</v>
      </c>
      <c r="H2" s="31" t="s">
        <v>419</v>
      </c>
      <c r="I2" s="31" t="s">
        <v>420</v>
      </c>
      <c r="J2" s="31" t="s">
        <v>421</v>
      </c>
      <c r="K2" s="31" t="s">
        <v>422</v>
      </c>
      <c r="L2" s="31" t="s">
        <v>423</v>
      </c>
      <c r="M2" s="31" t="s">
        <v>424</v>
      </c>
      <c r="N2" s="31" t="s">
        <v>425</v>
      </c>
      <c r="O2" s="31" t="s">
        <v>426</v>
      </c>
      <c r="P2" s="31" t="s">
        <v>427</v>
      </c>
      <c r="Q2" s="31" t="s">
        <v>428</v>
      </c>
      <c r="R2" s="31" t="s">
        <v>429</v>
      </c>
      <c r="S2" s="31" t="s">
        <v>430</v>
      </c>
      <c r="T2" s="31" t="s">
        <v>2</v>
      </c>
      <c r="U2" s="31" t="s">
        <v>4</v>
      </c>
      <c r="V2" s="31" t="s">
        <v>6</v>
      </c>
      <c r="W2" s="31" t="s">
        <v>8</v>
      </c>
      <c r="X2" s="31" t="s">
        <v>10</v>
      </c>
      <c r="Y2" s="31" t="s">
        <v>12</v>
      </c>
      <c r="Z2" s="31" t="s">
        <v>14</v>
      </c>
      <c r="AA2" s="31" t="s">
        <v>16</v>
      </c>
      <c r="AB2" s="31" t="s">
        <v>18</v>
      </c>
      <c r="AC2" s="31" t="s">
        <v>20</v>
      </c>
      <c r="AD2" s="31" t="s">
        <v>22</v>
      </c>
      <c r="AE2" s="31" t="s">
        <v>24</v>
      </c>
      <c r="AF2" s="31" t="s">
        <v>26</v>
      </c>
      <c r="AG2" s="31" t="s">
        <v>28</v>
      </c>
      <c r="AH2" s="31" t="s">
        <v>30</v>
      </c>
      <c r="AI2" s="31" t="s">
        <v>32</v>
      </c>
      <c r="AJ2" s="31" t="s">
        <v>34</v>
      </c>
      <c r="AK2" s="31" t="s">
        <v>36</v>
      </c>
      <c r="AL2" s="31" t="s">
        <v>38</v>
      </c>
      <c r="AM2" s="31" t="s">
        <v>40</v>
      </c>
      <c r="AN2" s="31" t="s">
        <v>42</v>
      </c>
      <c r="AO2" s="31" t="s">
        <v>44</v>
      </c>
    </row>
    <row r="3" spans="1:41" x14ac:dyDescent="0.3">
      <c r="A3" s="83" t="s">
        <v>1296</v>
      </c>
      <c r="B3" s="18" t="s">
        <v>46</v>
      </c>
      <c r="C3" s="18">
        <v>2</v>
      </c>
      <c r="D3" s="19" t="s">
        <v>47</v>
      </c>
      <c r="E3" s="19" t="s">
        <v>340</v>
      </c>
      <c r="F3" s="19" t="s">
        <v>431</v>
      </c>
      <c r="G3" s="18">
        <v>1</v>
      </c>
      <c r="H3" s="18" t="s">
        <v>342</v>
      </c>
      <c r="I3" s="18" t="s">
        <v>49</v>
      </c>
      <c r="J3" s="18" t="s">
        <v>341</v>
      </c>
      <c r="K3" s="18" t="s">
        <v>48</v>
      </c>
      <c r="L3" s="18" t="s">
        <v>357</v>
      </c>
      <c r="M3" s="18" t="s">
        <v>108</v>
      </c>
      <c r="N3" s="18" t="s">
        <v>432</v>
      </c>
      <c r="O3" s="18" t="s">
        <v>432</v>
      </c>
      <c r="P3" s="18">
        <f>G3</f>
        <v>1</v>
      </c>
      <c r="Q3" s="18">
        <v>0</v>
      </c>
      <c r="R3" s="18">
        <f>P3/2</f>
        <v>0.5</v>
      </c>
      <c r="S3" s="18" t="s">
        <v>432</v>
      </c>
      <c r="T3" s="18">
        <f>IF(ISBLANK(HLOOKUP(T$2,Monitoring_eng!$B$1:$AU$68,Results_2019!$C3,FALSE)),"",IF(HLOOKUP(T$2,Monitoring_eng!$B$1:$AU$68,Results_2019!$C3,FALSE)=$I3,$P3,IF(HLOOKUP(T$2,Monitoring_eng!$B$1:$AU$68,Results_2019!$C3,FALSE)=$K3,$Q3,IF(HLOOKUP(T$2,Monitoring_eng!$B$1:$AU$68,Results_2019!$C3,FALSE)=$M3,$R3,IF(HLOOKUP(T$2,Monitoring_eng!$B$1:$AU$68,Results_2019!$C3,FALSE)=$O3,$S3,"CHYBA")))))</f>
        <v>1</v>
      </c>
      <c r="U3" s="18">
        <f>IF(ISBLANK(HLOOKUP(U$2,Monitoring_eng!$B$1:$AU$68,Results_2019!$C3,FALSE)),"",IF(HLOOKUP(U$2,Monitoring_eng!$B$1:$AU$68,Results_2019!$C3,FALSE)=$I3,$P3,IF(HLOOKUP(U$2,Monitoring_eng!$B$1:$AU$68,Results_2019!$C3,FALSE)=$K3,$Q3,IF(HLOOKUP(U$2,Monitoring_eng!$B$1:$AU$68,Results_2019!$C3,FALSE)=$M3,$R3,IF(HLOOKUP(U$2,Monitoring_eng!$B$1:$AU$68,Results_2019!$C3,FALSE)=$O3,$S3,"CHYBA")))))</f>
        <v>1</v>
      </c>
      <c r="V3" s="18">
        <f>IF(ISBLANK(HLOOKUP(V$2,Monitoring_eng!$B$1:$AU$68,Results_2019!$C3,FALSE)),"",IF(HLOOKUP(V$2,Monitoring_eng!$B$1:$AU$68,Results_2019!$C3,FALSE)=$I3,$P3,IF(HLOOKUP(V$2,Monitoring_eng!$B$1:$AU$68,Results_2019!$C3,FALSE)=$K3,$Q3,IF(HLOOKUP(V$2,Monitoring_eng!$B$1:$AU$68,Results_2019!$C3,FALSE)=$M3,$R3,IF(HLOOKUP(V$2,Monitoring_eng!$B$1:$AU$68,Results_2019!$C3,FALSE)=$O3,$S3,"CHYBA")))))</f>
        <v>1</v>
      </c>
      <c r="W3" s="18">
        <f>IF(ISBLANK(HLOOKUP(W$2,Monitoring_eng!$B$1:$AU$68,Results_2019!$C3,FALSE)),"",IF(HLOOKUP(W$2,Monitoring_eng!$B$1:$AU$68,Results_2019!$C3,FALSE)=$I3,$P3,IF(HLOOKUP(W$2,Monitoring_eng!$B$1:$AU$68,Results_2019!$C3,FALSE)=$K3,$Q3,IF(HLOOKUP(W$2,Monitoring_eng!$B$1:$AU$68,Results_2019!$C3,FALSE)=$M3,$R3,IF(HLOOKUP(W$2,Monitoring_eng!$B$1:$AU$68,Results_2019!$C3,FALSE)=$O3,$S3,"CHYBA")))))</f>
        <v>1</v>
      </c>
      <c r="X3" s="18">
        <f>IF(ISBLANK(HLOOKUP(X$2,Monitoring_eng!$B$1:$AU$68,Results_2019!$C3,FALSE)),"",IF(HLOOKUP(X$2,Monitoring_eng!$B$1:$AU$68,Results_2019!$C3,FALSE)=$I3,$P3,IF(HLOOKUP(X$2,Monitoring_eng!$B$1:$AU$68,Results_2019!$C3,FALSE)=$K3,$Q3,IF(HLOOKUP(X$2,Monitoring_eng!$B$1:$AU$68,Results_2019!$C3,FALSE)=$M3,$R3,IF(HLOOKUP(X$2,Monitoring_eng!$B$1:$AU$68,Results_2019!$C3,FALSE)=$O3,$S3,"CHYBA")))))</f>
        <v>1</v>
      </c>
      <c r="Y3" s="18">
        <f>IF(ISBLANK(HLOOKUP(Y$2,Monitoring_eng!$B$1:$AU$68,Results_2019!$C3,FALSE)),"",IF(HLOOKUP(Y$2,Monitoring_eng!$B$1:$AU$68,Results_2019!$C3,FALSE)=$I3,$P3,IF(HLOOKUP(Y$2,Monitoring_eng!$B$1:$AU$68,Results_2019!$C3,FALSE)=$K3,$Q3,IF(HLOOKUP(Y$2,Monitoring_eng!$B$1:$AU$68,Results_2019!$C3,FALSE)=$M3,$R3,IF(HLOOKUP(Y$2,Monitoring_eng!$B$1:$AU$68,Results_2019!$C3,FALSE)=$O3,$S3,"CHYBA")))))</f>
        <v>1</v>
      </c>
      <c r="Z3" s="18">
        <f>IF(ISBLANK(HLOOKUP(Z$2,Monitoring_eng!$B$1:$AU$68,Results_2019!$C3,FALSE)),"",IF(HLOOKUP(Z$2,Monitoring_eng!$B$1:$AU$68,Results_2019!$C3,FALSE)=$I3,$P3,IF(HLOOKUP(Z$2,Monitoring_eng!$B$1:$AU$68,Results_2019!$C3,FALSE)=$K3,$Q3,IF(HLOOKUP(Z$2,Monitoring_eng!$B$1:$AU$68,Results_2019!$C3,FALSE)=$M3,$R3,IF(HLOOKUP(Z$2,Monitoring_eng!$B$1:$AU$68,Results_2019!$C3,FALSE)=$O3,$S3,"CHYBA")))))</f>
        <v>1</v>
      </c>
      <c r="AA3" s="18">
        <f>IF(ISBLANK(HLOOKUP(AA$2,Monitoring_eng!$B$1:$AU$68,Results_2019!$C3,FALSE)),"",IF(HLOOKUP(AA$2,Monitoring_eng!$B$1:$AU$68,Results_2019!$C3,FALSE)=$I3,$P3,IF(HLOOKUP(AA$2,Monitoring_eng!$B$1:$AU$68,Results_2019!$C3,FALSE)=$K3,$Q3,IF(HLOOKUP(AA$2,Monitoring_eng!$B$1:$AU$68,Results_2019!$C3,FALSE)=$M3,$R3,IF(HLOOKUP(AA$2,Monitoring_eng!$B$1:$AU$68,Results_2019!$C3,FALSE)=$O3,$S3,"CHYBA")))))</f>
        <v>1</v>
      </c>
      <c r="AB3" s="18">
        <f>IF(ISBLANK(HLOOKUP(AB$2,Monitoring_eng!$B$1:$AU$68,Results_2019!$C3,FALSE)),"",IF(HLOOKUP(AB$2,Monitoring_eng!$B$1:$AU$68,Results_2019!$C3,FALSE)=$I3,$P3,IF(HLOOKUP(AB$2,Monitoring_eng!$B$1:$AU$68,Results_2019!$C3,FALSE)=$K3,$Q3,IF(HLOOKUP(AB$2,Monitoring_eng!$B$1:$AU$68,Results_2019!$C3,FALSE)=$M3,$R3,IF(HLOOKUP(AB$2,Monitoring_eng!$B$1:$AU$68,Results_2019!$C3,FALSE)=$O3,$S3,"CHYBA")))))</f>
        <v>1</v>
      </c>
      <c r="AC3" s="18">
        <f>IF(ISBLANK(HLOOKUP(AC$2,Monitoring_eng!$B$1:$AU$68,Results_2019!$C3,FALSE)),"",IF(HLOOKUP(AC$2,Monitoring_eng!$B$1:$AU$68,Results_2019!$C3,FALSE)=$I3,$P3,IF(HLOOKUP(AC$2,Monitoring_eng!$B$1:$AU$68,Results_2019!$C3,FALSE)=$K3,$Q3,IF(HLOOKUP(AC$2,Monitoring_eng!$B$1:$AU$68,Results_2019!$C3,FALSE)=$M3,$R3,IF(HLOOKUP(AC$2,Monitoring_eng!$B$1:$AU$68,Results_2019!$C3,FALSE)=$O3,$S3,"CHYBA")))))</f>
        <v>0</v>
      </c>
      <c r="AD3" s="18">
        <f>IF(ISBLANK(HLOOKUP(AD$2,Monitoring_eng!$B$1:$AU$68,Results_2019!$C3,FALSE)),"",IF(HLOOKUP(AD$2,Monitoring_eng!$B$1:$AU$68,Results_2019!$C3,FALSE)=$I3,$P3,IF(HLOOKUP(AD$2,Monitoring_eng!$B$1:$AU$68,Results_2019!$C3,FALSE)=$K3,$Q3,IF(HLOOKUP(AD$2,Monitoring_eng!$B$1:$AU$68,Results_2019!$C3,FALSE)=$M3,$R3,IF(HLOOKUP(AD$2,Monitoring_eng!$B$1:$AU$68,Results_2019!$C3,FALSE)=$O3,$S3,"CHYBA")))))</f>
        <v>1</v>
      </c>
      <c r="AE3" s="18">
        <f>IF(ISBLANK(HLOOKUP(AE$2,Monitoring_eng!$B$1:$AU$68,Results_2019!$C3,FALSE)),"",IF(HLOOKUP(AE$2,Monitoring_eng!$B$1:$AU$68,Results_2019!$C3,FALSE)=$I3,$P3,IF(HLOOKUP(AE$2,Monitoring_eng!$B$1:$AU$68,Results_2019!$C3,FALSE)=$K3,$Q3,IF(HLOOKUP(AE$2,Monitoring_eng!$B$1:$AU$68,Results_2019!$C3,FALSE)=$M3,$R3,IF(HLOOKUP(AE$2,Monitoring_eng!$B$1:$AU$68,Results_2019!$C3,FALSE)=$O3,$S3,"CHYBA")))))</f>
        <v>1</v>
      </c>
      <c r="AF3" s="18">
        <f>IF(ISBLANK(HLOOKUP(AF$2,Monitoring_eng!$B$1:$AU$68,Results_2019!$C3,FALSE)),"",IF(HLOOKUP(AF$2,Monitoring_eng!$B$1:$AU$68,Results_2019!$C3,FALSE)=$I3,$P3,IF(HLOOKUP(AF$2,Monitoring_eng!$B$1:$AU$68,Results_2019!$C3,FALSE)=$K3,$Q3,IF(HLOOKUP(AF$2,Monitoring_eng!$B$1:$AU$68,Results_2019!$C3,FALSE)=$M3,$R3,IF(HLOOKUP(AF$2,Monitoring_eng!$B$1:$AU$68,Results_2019!$C3,FALSE)=$O3,$S3,"CHYBA")))))</f>
        <v>1</v>
      </c>
      <c r="AG3" s="18">
        <f>IF(ISBLANK(HLOOKUP(AG$2,Monitoring_eng!$B$1:$AU$68,Results_2019!$C3,FALSE)),"",IF(HLOOKUP(AG$2,Monitoring_eng!$B$1:$AU$68,Results_2019!$C3,FALSE)=$I3,$P3,IF(HLOOKUP(AG$2,Monitoring_eng!$B$1:$AU$68,Results_2019!$C3,FALSE)=$K3,$Q3,IF(HLOOKUP(AG$2,Monitoring_eng!$B$1:$AU$68,Results_2019!$C3,FALSE)=$M3,$R3,IF(HLOOKUP(AG$2,Monitoring_eng!$B$1:$AU$68,Results_2019!$C3,FALSE)=$O3,$S3,"CHYBA")))))</f>
        <v>1</v>
      </c>
      <c r="AH3" s="18">
        <f>IF(ISBLANK(HLOOKUP(AH$2,Monitoring_eng!$B$1:$AU$68,Results_2019!$C3,FALSE)),"",IF(HLOOKUP(AH$2,Monitoring_eng!$B$1:$AU$68,Results_2019!$C3,FALSE)=$I3,$P3,IF(HLOOKUP(AH$2,Monitoring_eng!$B$1:$AU$68,Results_2019!$C3,FALSE)=$K3,$Q3,IF(HLOOKUP(AH$2,Monitoring_eng!$B$1:$AU$68,Results_2019!$C3,FALSE)=$M3,$R3,IF(HLOOKUP(AH$2,Monitoring_eng!$B$1:$AU$68,Results_2019!$C3,FALSE)=$O3,$S3,"CHYBA")))))</f>
        <v>1</v>
      </c>
      <c r="AI3" s="18">
        <f>IF(ISBLANK(HLOOKUP(AI$2,Monitoring_eng!$B$1:$AU$68,Results_2019!$C3,FALSE)),"",IF(HLOOKUP(AI$2,Monitoring_eng!$B$1:$AU$68,Results_2019!$C3,FALSE)=$I3,$P3,IF(HLOOKUP(AI$2,Monitoring_eng!$B$1:$AU$68,Results_2019!$C3,FALSE)=$K3,$Q3,IF(HLOOKUP(AI$2,Monitoring_eng!$B$1:$AU$68,Results_2019!$C3,FALSE)=$M3,$R3,IF(HLOOKUP(AI$2,Monitoring_eng!$B$1:$AU$68,Results_2019!$C3,FALSE)=$O3,$S3,"CHYBA")))))</f>
        <v>1</v>
      </c>
      <c r="AJ3" s="18">
        <f>IF(ISBLANK(HLOOKUP(AJ$2,Monitoring_eng!$B$1:$AU$68,Results_2019!$C3,FALSE)),"",IF(HLOOKUP(AJ$2,Monitoring_eng!$B$1:$AU$68,Results_2019!$C3,FALSE)=$I3,$P3,IF(HLOOKUP(AJ$2,Monitoring_eng!$B$1:$AU$68,Results_2019!$C3,FALSE)=$K3,$Q3,IF(HLOOKUP(AJ$2,Monitoring_eng!$B$1:$AU$68,Results_2019!$C3,FALSE)=$M3,$R3,IF(HLOOKUP(AJ$2,Monitoring_eng!$B$1:$AU$68,Results_2019!$C3,FALSE)=$O3,$S3,"CHYBA")))))</f>
        <v>0</v>
      </c>
      <c r="AK3" s="18">
        <f>IF(ISBLANK(HLOOKUP(AK$2,Monitoring_eng!$B$1:$AU$68,Results_2019!$C3,FALSE)),"",IF(HLOOKUP(AK$2,Monitoring_eng!$B$1:$AU$68,Results_2019!$C3,FALSE)=$I3,$P3,IF(HLOOKUP(AK$2,Monitoring_eng!$B$1:$AU$68,Results_2019!$C3,FALSE)=$K3,$Q3,IF(HLOOKUP(AK$2,Monitoring_eng!$B$1:$AU$68,Results_2019!$C3,FALSE)=$M3,$R3,IF(HLOOKUP(AK$2,Monitoring_eng!$B$1:$AU$68,Results_2019!$C3,FALSE)=$O3,$S3,"CHYBA")))))</f>
        <v>1</v>
      </c>
      <c r="AL3" s="18">
        <f>IF(ISBLANK(HLOOKUP(AL$2,Monitoring_eng!$B$1:$AU$68,Results_2019!$C3,FALSE)),"",IF(HLOOKUP(AL$2,Monitoring_eng!$B$1:$AU$68,Results_2019!$C3,FALSE)=$I3,$P3,IF(HLOOKUP(AL$2,Monitoring_eng!$B$1:$AU$68,Results_2019!$C3,FALSE)=$K3,$Q3,IF(HLOOKUP(AL$2,Monitoring_eng!$B$1:$AU$68,Results_2019!$C3,FALSE)=$M3,$R3,IF(HLOOKUP(AL$2,Monitoring_eng!$B$1:$AU$68,Results_2019!$C3,FALSE)=$O3,$S3,"CHYBA")))))</f>
        <v>1</v>
      </c>
      <c r="AM3" s="18">
        <f>IF(ISBLANK(HLOOKUP(AM$2,Monitoring_eng!$B$1:$AU$68,Results_2019!$C3,FALSE)),"",IF(HLOOKUP(AM$2,Monitoring_eng!$B$1:$AU$68,Results_2019!$C3,FALSE)=$I3,$P3,IF(HLOOKUP(AM$2,Monitoring_eng!$B$1:$AU$68,Results_2019!$C3,FALSE)=$K3,$Q3,IF(HLOOKUP(AM$2,Monitoring_eng!$B$1:$AU$68,Results_2019!$C3,FALSE)=$M3,$R3,IF(HLOOKUP(AM$2,Monitoring_eng!$B$1:$AU$68,Results_2019!$C3,FALSE)=$O3,$S3,"CHYBA")))))</f>
        <v>1</v>
      </c>
      <c r="AN3" s="18">
        <f>IF(ISBLANK(HLOOKUP(AN$2,Monitoring_eng!$B$1:$AU$68,Results_2019!$C3,FALSE)),"",IF(HLOOKUP(AN$2,Monitoring_eng!$B$1:$AU$68,Results_2019!$C3,FALSE)=$I3,$P3,IF(HLOOKUP(AN$2,Monitoring_eng!$B$1:$AU$68,Results_2019!$C3,FALSE)=$K3,$Q3,IF(HLOOKUP(AN$2,Monitoring_eng!$B$1:$AU$68,Results_2019!$C3,FALSE)=$M3,$R3,IF(HLOOKUP(AN$2,Monitoring_eng!$B$1:$AU$68,Results_2019!$C3,FALSE)=$O3,$S3,"CHYBA")))))</f>
        <v>1</v>
      </c>
      <c r="AO3" s="18">
        <f>IF(ISBLANK(HLOOKUP(AO$2,Monitoring_eng!$B$1:$AU$68,Results_2019!$C3,FALSE)),"",IF(HLOOKUP(AO$2,Monitoring_eng!$B$1:$AU$68,Results_2019!$C3,FALSE)=$I3,$P3,IF(HLOOKUP(AO$2,Monitoring_eng!$B$1:$AU$68,Results_2019!$C3,FALSE)=$K3,$Q3,IF(HLOOKUP(AO$2,Monitoring_eng!$B$1:$AU$68,Results_2019!$C3,FALSE)=$M3,$R3,IF(HLOOKUP(AO$2,Monitoring_eng!$B$1:$AU$68,Results_2019!$C3,FALSE)=$O3,$S3,"CHYBA")))))</f>
        <v>1</v>
      </c>
    </row>
    <row r="4" spans="1:41" x14ac:dyDescent="0.3">
      <c r="A4" s="83" t="s">
        <v>1297</v>
      </c>
      <c r="B4" s="18" t="s">
        <v>53</v>
      </c>
      <c r="C4" s="18">
        <v>3</v>
      </c>
      <c r="D4" s="19" t="s">
        <v>54</v>
      </c>
      <c r="E4" s="19" t="s">
        <v>343</v>
      </c>
      <c r="F4" s="19" t="s">
        <v>431</v>
      </c>
      <c r="G4" s="18">
        <v>1</v>
      </c>
      <c r="H4" s="18" t="s">
        <v>342</v>
      </c>
      <c r="I4" s="18" t="s">
        <v>49</v>
      </c>
      <c r="J4" s="18" t="s">
        <v>341</v>
      </c>
      <c r="K4" s="18" t="s">
        <v>48</v>
      </c>
      <c r="L4" s="18" t="s">
        <v>357</v>
      </c>
      <c r="M4" s="18" t="s">
        <v>108</v>
      </c>
      <c r="N4" s="18" t="s">
        <v>432</v>
      </c>
      <c r="O4" s="18" t="s">
        <v>432</v>
      </c>
      <c r="P4" s="18">
        <f t="shared" ref="P4:P67" si="0">G4</f>
        <v>1</v>
      </c>
      <c r="Q4" s="18">
        <v>0</v>
      </c>
      <c r="R4" s="18">
        <f t="shared" ref="R4:R67" si="1">P4/2</f>
        <v>0.5</v>
      </c>
      <c r="S4" s="18" t="s">
        <v>432</v>
      </c>
      <c r="T4" s="18">
        <f>IF(ISBLANK(HLOOKUP(T$2,Monitoring_eng!$B$1:$AU$68,Results_2019!$C4,FALSE)),"",IF(HLOOKUP(T$2,Monitoring_eng!$B$1:$AU$68,Results_2019!$C4,FALSE)=$I4,$P4,IF(HLOOKUP(T$2,Monitoring_eng!$B$1:$AU$68,Results_2019!$C4,FALSE)=$K4,$Q4,IF(HLOOKUP(T$2,Monitoring_eng!$B$1:$AU$68,Results_2019!$C4,FALSE)=$M4,$R4,IF(HLOOKUP(T$2,Monitoring_eng!$B$1:$AU$68,Results_2019!$C4,FALSE)=$O4,$S4,"CHYBA")))))</f>
        <v>0</v>
      </c>
      <c r="U4" s="18">
        <f>IF(ISBLANK(HLOOKUP(U$2,Monitoring_eng!$B$1:$AU$68,Results_2019!$C4,FALSE)),"",IF(HLOOKUP(U$2,Monitoring_eng!$B$1:$AU$68,Results_2019!$C4,FALSE)=$I4,$P4,IF(HLOOKUP(U$2,Monitoring_eng!$B$1:$AU$68,Results_2019!$C4,FALSE)=$K4,$Q4,IF(HLOOKUP(U$2,Monitoring_eng!$B$1:$AU$68,Results_2019!$C4,FALSE)=$M4,$R4,IF(HLOOKUP(U$2,Monitoring_eng!$B$1:$AU$68,Results_2019!$C4,FALSE)=$O4,$S4,"CHYBA")))))</f>
        <v>0</v>
      </c>
      <c r="V4" s="18">
        <f>IF(ISBLANK(HLOOKUP(V$2,Monitoring_eng!$B$1:$AU$68,Results_2019!$C4,FALSE)),"",IF(HLOOKUP(V$2,Monitoring_eng!$B$1:$AU$68,Results_2019!$C4,FALSE)=$I4,$P4,IF(HLOOKUP(V$2,Monitoring_eng!$B$1:$AU$68,Results_2019!$C4,FALSE)=$K4,$Q4,IF(HLOOKUP(V$2,Monitoring_eng!$B$1:$AU$68,Results_2019!$C4,FALSE)=$M4,$R4,IF(HLOOKUP(V$2,Monitoring_eng!$B$1:$AU$68,Results_2019!$C4,FALSE)=$O4,$S4,"CHYBA")))))</f>
        <v>1</v>
      </c>
      <c r="W4" s="18">
        <f>IF(ISBLANK(HLOOKUP(W$2,Monitoring_eng!$B$1:$AU$68,Results_2019!$C4,FALSE)),"",IF(HLOOKUP(W$2,Monitoring_eng!$B$1:$AU$68,Results_2019!$C4,FALSE)=$I4,$P4,IF(HLOOKUP(W$2,Monitoring_eng!$B$1:$AU$68,Results_2019!$C4,FALSE)=$K4,$Q4,IF(HLOOKUP(W$2,Monitoring_eng!$B$1:$AU$68,Results_2019!$C4,FALSE)=$M4,$R4,IF(HLOOKUP(W$2,Monitoring_eng!$B$1:$AU$68,Results_2019!$C4,FALSE)=$O4,$S4,"CHYBA")))))</f>
        <v>0</v>
      </c>
      <c r="X4" s="18">
        <f>IF(ISBLANK(HLOOKUP(X$2,Monitoring_eng!$B$1:$AU$68,Results_2019!$C4,FALSE)),"",IF(HLOOKUP(X$2,Monitoring_eng!$B$1:$AU$68,Results_2019!$C4,FALSE)=$I4,$P4,IF(HLOOKUP(X$2,Monitoring_eng!$B$1:$AU$68,Results_2019!$C4,FALSE)=$K4,$Q4,IF(HLOOKUP(X$2,Monitoring_eng!$B$1:$AU$68,Results_2019!$C4,FALSE)=$M4,$R4,IF(HLOOKUP(X$2,Monitoring_eng!$B$1:$AU$68,Results_2019!$C4,FALSE)=$O4,$S4,"CHYBA")))))</f>
        <v>0</v>
      </c>
      <c r="Y4" s="18">
        <f>IF(ISBLANK(HLOOKUP(Y$2,Monitoring_eng!$B$1:$AU$68,Results_2019!$C4,FALSE)),"",IF(HLOOKUP(Y$2,Monitoring_eng!$B$1:$AU$68,Results_2019!$C4,FALSE)=$I4,$P4,IF(HLOOKUP(Y$2,Monitoring_eng!$B$1:$AU$68,Results_2019!$C4,FALSE)=$K4,$Q4,IF(HLOOKUP(Y$2,Monitoring_eng!$B$1:$AU$68,Results_2019!$C4,FALSE)=$M4,$R4,IF(HLOOKUP(Y$2,Monitoring_eng!$B$1:$AU$68,Results_2019!$C4,FALSE)=$O4,$S4,"CHYBA")))))</f>
        <v>0</v>
      </c>
      <c r="Z4" s="18">
        <f>IF(ISBLANK(HLOOKUP(Z$2,Monitoring_eng!$B$1:$AU$68,Results_2019!$C4,FALSE)),"",IF(HLOOKUP(Z$2,Monitoring_eng!$B$1:$AU$68,Results_2019!$C4,FALSE)=$I4,$P4,IF(HLOOKUP(Z$2,Monitoring_eng!$B$1:$AU$68,Results_2019!$C4,FALSE)=$K4,$Q4,IF(HLOOKUP(Z$2,Monitoring_eng!$B$1:$AU$68,Results_2019!$C4,FALSE)=$M4,$R4,IF(HLOOKUP(Z$2,Monitoring_eng!$B$1:$AU$68,Results_2019!$C4,FALSE)=$O4,$S4,"CHYBA")))))</f>
        <v>0</v>
      </c>
      <c r="AA4" s="18">
        <f>IF(ISBLANK(HLOOKUP(AA$2,Monitoring_eng!$B$1:$AU$68,Results_2019!$C4,FALSE)),"",IF(HLOOKUP(AA$2,Monitoring_eng!$B$1:$AU$68,Results_2019!$C4,FALSE)=$I4,$P4,IF(HLOOKUP(AA$2,Monitoring_eng!$B$1:$AU$68,Results_2019!$C4,FALSE)=$K4,$Q4,IF(HLOOKUP(AA$2,Monitoring_eng!$B$1:$AU$68,Results_2019!$C4,FALSE)=$M4,$R4,IF(HLOOKUP(AA$2,Monitoring_eng!$B$1:$AU$68,Results_2019!$C4,FALSE)=$O4,$S4,"CHYBA")))))</f>
        <v>1</v>
      </c>
      <c r="AB4" s="18">
        <f>IF(ISBLANK(HLOOKUP(AB$2,Monitoring_eng!$B$1:$AU$68,Results_2019!$C4,FALSE)),"",IF(HLOOKUP(AB$2,Monitoring_eng!$B$1:$AU$68,Results_2019!$C4,FALSE)=$I4,$P4,IF(HLOOKUP(AB$2,Monitoring_eng!$B$1:$AU$68,Results_2019!$C4,FALSE)=$K4,$Q4,IF(HLOOKUP(AB$2,Monitoring_eng!$B$1:$AU$68,Results_2019!$C4,FALSE)=$M4,$R4,IF(HLOOKUP(AB$2,Monitoring_eng!$B$1:$AU$68,Results_2019!$C4,FALSE)=$O4,$S4,"CHYBA")))))</f>
        <v>0</v>
      </c>
      <c r="AC4" s="18">
        <f>IF(ISBLANK(HLOOKUP(AC$2,Monitoring_eng!$B$1:$AU$68,Results_2019!$C4,FALSE)),"",IF(HLOOKUP(AC$2,Monitoring_eng!$B$1:$AU$68,Results_2019!$C4,FALSE)=$I4,$P4,IF(HLOOKUP(AC$2,Monitoring_eng!$B$1:$AU$68,Results_2019!$C4,FALSE)=$K4,$Q4,IF(HLOOKUP(AC$2,Monitoring_eng!$B$1:$AU$68,Results_2019!$C4,FALSE)=$M4,$R4,IF(HLOOKUP(AC$2,Monitoring_eng!$B$1:$AU$68,Results_2019!$C4,FALSE)=$O4,$S4,"CHYBA")))))</f>
        <v>0</v>
      </c>
      <c r="AD4" s="18">
        <f>IF(ISBLANK(HLOOKUP(AD$2,Monitoring_eng!$B$1:$AU$68,Results_2019!$C4,FALSE)),"",IF(HLOOKUP(AD$2,Monitoring_eng!$B$1:$AU$68,Results_2019!$C4,FALSE)=$I4,$P4,IF(HLOOKUP(AD$2,Monitoring_eng!$B$1:$AU$68,Results_2019!$C4,FALSE)=$K4,$Q4,IF(HLOOKUP(AD$2,Monitoring_eng!$B$1:$AU$68,Results_2019!$C4,FALSE)=$M4,$R4,IF(HLOOKUP(AD$2,Monitoring_eng!$B$1:$AU$68,Results_2019!$C4,FALSE)=$O4,$S4,"CHYBA")))))</f>
        <v>0</v>
      </c>
      <c r="AE4" s="18">
        <f>IF(ISBLANK(HLOOKUP(AE$2,Monitoring_eng!$B$1:$AU$68,Results_2019!$C4,FALSE)),"",IF(HLOOKUP(AE$2,Monitoring_eng!$B$1:$AU$68,Results_2019!$C4,FALSE)=$I4,$P4,IF(HLOOKUP(AE$2,Monitoring_eng!$B$1:$AU$68,Results_2019!$C4,FALSE)=$K4,$Q4,IF(HLOOKUP(AE$2,Monitoring_eng!$B$1:$AU$68,Results_2019!$C4,FALSE)=$M4,$R4,IF(HLOOKUP(AE$2,Monitoring_eng!$B$1:$AU$68,Results_2019!$C4,FALSE)=$O4,$S4,"CHYBA")))))</f>
        <v>0</v>
      </c>
      <c r="AF4" s="18">
        <f>IF(ISBLANK(HLOOKUP(AF$2,Monitoring_eng!$B$1:$AU$68,Results_2019!$C4,FALSE)),"",IF(HLOOKUP(AF$2,Monitoring_eng!$B$1:$AU$68,Results_2019!$C4,FALSE)=$I4,$P4,IF(HLOOKUP(AF$2,Monitoring_eng!$B$1:$AU$68,Results_2019!$C4,FALSE)=$K4,$Q4,IF(HLOOKUP(AF$2,Monitoring_eng!$B$1:$AU$68,Results_2019!$C4,FALSE)=$M4,$R4,IF(HLOOKUP(AF$2,Monitoring_eng!$B$1:$AU$68,Results_2019!$C4,FALSE)=$O4,$S4,"CHYBA")))))</f>
        <v>0</v>
      </c>
      <c r="AG4" s="18">
        <f>IF(ISBLANK(HLOOKUP(AG$2,Monitoring_eng!$B$1:$AU$68,Results_2019!$C4,FALSE)),"",IF(HLOOKUP(AG$2,Monitoring_eng!$B$1:$AU$68,Results_2019!$C4,FALSE)=$I4,$P4,IF(HLOOKUP(AG$2,Monitoring_eng!$B$1:$AU$68,Results_2019!$C4,FALSE)=$K4,$Q4,IF(HLOOKUP(AG$2,Monitoring_eng!$B$1:$AU$68,Results_2019!$C4,FALSE)=$M4,$R4,IF(HLOOKUP(AG$2,Monitoring_eng!$B$1:$AU$68,Results_2019!$C4,FALSE)=$O4,$S4,"CHYBA")))))</f>
        <v>0</v>
      </c>
      <c r="AH4" s="18">
        <f>IF(ISBLANK(HLOOKUP(AH$2,Monitoring_eng!$B$1:$AU$68,Results_2019!$C4,FALSE)),"",IF(HLOOKUP(AH$2,Monitoring_eng!$B$1:$AU$68,Results_2019!$C4,FALSE)=$I4,$P4,IF(HLOOKUP(AH$2,Monitoring_eng!$B$1:$AU$68,Results_2019!$C4,FALSE)=$K4,$Q4,IF(HLOOKUP(AH$2,Monitoring_eng!$B$1:$AU$68,Results_2019!$C4,FALSE)=$M4,$R4,IF(HLOOKUP(AH$2,Monitoring_eng!$B$1:$AU$68,Results_2019!$C4,FALSE)=$O4,$S4,"CHYBA")))))</f>
        <v>0</v>
      </c>
      <c r="AI4" s="18">
        <f>IF(ISBLANK(HLOOKUP(AI$2,Monitoring_eng!$B$1:$AU$68,Results_2019!$C4,FALSE)),"",IF(HLOOKUP(AI$2,Monitoring_eng!$B$1:$AU$68,Results_2019!$C4,FALSE)=$I4,$P4,IF(HLOOKUP(AI$2,Monitoring_eng!$B$1:$AU$68,Results_2019!$C4,FALSE)=$K4,$Q4,IF(HLOOKUP(AI$2,Monitoring_eng!$B$1:$AU$68,Results_2019!$C4,FALSE)=$M4,$R4,IF(HLOOKUP(AI$2,Monitoring_eng!$B$1:$AU$68,Results_2019!$C4,FALSE)=$O4,$S4,"CHYBA")))))</f>
        <v>0</v>
      </c>
      <c r="AJ4" s="18">
        <f>IF(ISBLANK(HLOOKUP(AJ$2,Monitoring_eng!$B$1:$AU$68,Results_2019!$C4,FALSE)),"",IF(HLOOKUP(AJ$2,Monitoring_eng!$B$1:$AU$68,Results_2019!$C4,FALSE)=$I4,$P4,IF(HLOOKUP(AJ$2,Monitoring_eng!$B$1:$AU$68,Results_2019!$C4,FALSE)=$K4,$Q4,IF(HLOOKUP(AJ$2,Monitoring_eng!$B$1:$AU$68,Results_2019!$C4,FALSE)=$M4,$R4,IF(HLOOKUP(AJ$2,Monitoring_eng!$B$1:$AU$68,Results_2019!$C4,FALSE)=$O4,$S4,"CHYBA")))))</f>
        <v>0</v>
      </c>
      <c r="AK4" s="18">
        <f>IF(ISBLANK(HLOOKUP(AK$2,Monitoring_eng!$B$1:$AU$68,Results_2019!$C4,FALSE)),"",IF(HLOOKUP(AK$2,Monitoring_eng!$B$1:$AU$68,Results_2019!$C4,FALSE)=$I4,$P4,IF(HLOOKUP(AK$2,Monitoring_eng!$B$1:$AU$68,Results_2019!$C4,FALSE)=$K4,$Q4,IF(HLOOKUP(AK$2,Monitoring_eng!$B$1:$AU$68,Results_2019!$C4,FALSE)=$M4,$R4,IF(HLOOKUP(AK$2,Monitoring_eng!$B$1:$AU$68,Results_2019!$C4,FALSE)=$O4,$S4,"CHYBA")))))</f>
        <v>0</v>
      </c>
      <c r="AL4" s="18">
        <f>IF(ISBLANK(HLOOKUP(AL$2,Monitoring_eng!$B$1:$AU$68,Results_2019!$C4,FALSE)),"",IF(HLOOKUP(AL$2,Monitoring_eng!$B$1:$AU$68,Results_2019!$C4,FALSE)=$I4,$P4,IF(HLOOKUP(AL$2,Monitoring_eng!$B$1:$AU$68,Results_2019!$C4,FALSE)=$K4,$Q4,IF(HLOOKUP(AL$2,Monitoring_eng!$B$1:$AU$68,Results_2019!$C4,FALSE)=$M4,$R4,IF(HLOOKUP(AL$2,Monitoring_eng!$B$1:$AU$68,Results_2019!$C4,FALSE)=$O4,$S4,"CHYBA")))))</f>
        <v>0</v>
      </c>
      <c r="AM4" s="18">
        <f>IF(ISBLANK(HLOOKUP(AM$2,Monitoring_eng!$B$1:$AU$68,Results_2019!$C4,FALSE)),"",IF(HLOOKUP(AM$2,Monitoring_eng!$B$1:$AU$68,Results_2019!$C4,FALSE)=$I4,$P4,IF(HLOOKUP(AM$2,Monitoring_eng!$B$1:$AU$68,Results_2019!$C4,FALSE)=$K4,$Q4,IF(HLOOKUP(AM$2,Monitoring_eng!$B$1:$AU$68,Results_2019!$C4,FALSE)=$M4,$R4,IF(HLOOKUP(AM$2,Monitoring_eng!$B$1:$AU$68,Results_2019!$C4,FALSE)=$O4,$S4,"CHYBA")))))</f>
        <v>0</v>
      </c>
      <c r="AN4" s="18">
        <f>IF(ISBLANK(HLOOKUP(AN$2,Monitoring_eng!$B$1:$AU$68,Results_2019!$C4,FALSE)),"",IF(HLOOKUP(AN$2,Monitoring_eng!$B$1:$AU$68,Results_2019!$C4,FALSE)=$I4,$P4,IF(HLOOKUP(AN$2,Monitoring_eng!$B$1:$AU$68,Results_2019!$C4,FALSE)=$K4,$Q4,IF(HLOOKUP(AN$2,Monitoring_eng!$B$1:$AU$68,Results_2019!$C4,FALSE)=$M4,$R4,IF(HLOOKUP(AN$2,Monitoring_eng!$B$1:$AU$68,Results_2019!$C4,FALSE)=$O4,$S4,"CHYBA")))))</f>
        <v>0</v>
      </c>
      <c r="AO4" s="18">
        <f>IF(ISBLANK(HLOOKUP(AO$2,Monitoring_eng!$B$1:$AU$68,Results_2019!$C4,FALSE)),"",IF(HLOOKUP(AO$2,Monitoring_eng!$B$1:$AU$68,Results_2019!$C4,FALSE)=$I4,$P4,IF(HLOOKUP(AO$2,Monitoring_eng!$B$1:$AU$68,Results_2019!$C4,FALSE)=$K4,$Q4,IF(HLOOKUP(AO$2,Monitoring_eng!$B$1:$AU$68,Results_2019!$C4,FALSE)=$M4,$R4,IF(HLOOKUP(AO$2,Monitoring_eng!$B$1:$AU$68,Results_2019!$C4,FALSE)=$O4,$S4,"CHYBA")))))</f>
        <v>0</v>
      </c>
    </row>
    <row r="5" spans="1:41" x14ac:dyDescent="0.3">
      <c r="A5" s="83" t="s">
        <v>1298</v>
      </c>
      <c r="B5" s="18" t="s">
        <v>55</v>
      </c>
      <c r="C5" s="18">
        <v>4</v>
      </c>
      <c r="D5" s="19" t="s">
        <v>56</v>
      </c>
      <c r="E5" s="19" t="s">
        <v>344</v>
      </c>
      <c r="F5" s="19" t="s">
        <v>431</v>
      </c>
      <c r="G5" s="18">
        <v>1</v>
      </c>
      <c r="H5" s="18" t="s">
        <v>342</v>
      </c>
      <c r="I5" s="18" t="s">
        <v>49</v>
      </c>
      <c r="J5" s="18" t="s">
        <v>341</v>
      </c>
      <c r="K5" s="18" t="s">
        <v>48</v>
      </c>
      <c r="L5" s="18" t="s">
        <v>357</v>
      </c>
      <c r="M5" s="18" t="s">
        <v>108</v>
      </c>
      <c r="N5" s="18" t="s">
        <v>432</v>
      </c>
      <c r="O5" s="18" t="s">
        <v>432</v>
      </c>
      <c r="P5" s="18">
        <f t="shared" si="0"/>
        <v>1</v>
      </c>
      <c r="Q5" s="18">
        <v>0</v>
      </c>
      <c r="R5" s="18">
        <f t="shared" si="1"/>
        <v>0.5</v>
      </c>
      <c r="S5" s="18" t="s">
        <v>432</v>
      </c>
      <c r="T5" s="18">
        <f>IF(ISBLANK(HLOOKUP(T$2,Monitoring_eng!$B$1:$AU$68,Results_2019!$C5,FALSE)),"",IF(HLOOKUP(T$2,Monitoring_eng!$B$1:$AU$68,Results_2019!$C5,FALSE)=$I5,$P5,IF(HLOOKUP(T$2,Monitoring_eng!$B$1:$AU$68,Results_2019!$C5,FALSE)=$K5,$Q5,IF(HLOOKUP(T$2,Monitoring_eng!$B$1:$AU$68,Results_2019!$C5,FALSE)=$M5,$R5,IF(HLOOKUP(T$2,Monitoring_eng!$B$1:$AU$68,Results_2019!$C5,FALSE)=$O5,$S5,"CHYBA")))))</f>
        <v>0</v>
      </c>
      <c r="U5" s="18">
        <f>IF(ISBLANK(HLOOKUP(U$2,Monitoring_eng!$B$1:$AU$68,Results_2019!$C5,FALSE)),"",IF(HLOOKUP(U$2,Monitoring_eng!$B$1:$AU$68,Results_2019!$C5,FALSE)=$I5,$P5,IF(HLOOKUP(U$2,Monitoring_eng!$B$1:$AU$68,Results_2019!$C5,FALSE)=$K5,$Q5,IF(HLOOKUP(U$2,Monitoring_eng!$B$1:$AU$68,Results_2019!$C5,FALSE)=$M5,$R5,IF(HLOOKUP(U$2,Monitoring_eng!$B$1:$AU$68,Results_2019!$C5,FALSE)=$O5,$S5,"CHYBA")))))</f>
        <v>1</v>
      </c>
      <c r="V5" s="18">
        <f>IF(ISBLANK(HLOOKUP(V$2,Monitoring_eng!$B$1:$AU$68,Results_2019!$C5,FALSE)),"",IF(HLOOKUP(V$2,Monitoring_eng!$B$1:$AU$68,Results_2019!$C5,FALSE)=$I5,$P5,IF(HLOOKUP(V$2,Monitoring_eng!$B$1:$AU$68,Results_2019!$C5,FALSE)=$K5,$Q5,IF(HLOOKUP(V$2,Monitoring_eng!$B$1:$AU$68,Results_2019!$C5,FALSE)=$M5,$R5,IF(HLOOKUP(V$2,Monitoring_eng!$B$1:$AU$68,Results_2019!$C5,FALSE)=$O5,$S5,"CHYBA")))))</f>
        <v>1</v>
      </c>
      <c r="W5" s="18">
        <f>IF(ISBLANK(HLOOKUP(W$2,Monitoring_eng!$B$1:$AU$68,Results_2019!$C5,FALSE)),"",IF(HLOOKUP(W$2,Monitoring_eng!$B$1:$AU$68,Results_2019!$C5,FALSE)=$I5,$P5,IF(HLOOKUP(W$2,Monitoring_eng!$B$1:$AU$68,Results_2019!$C5,FALSE)=$K5,$Q5,IF(HLOOKUP(W$2,Monitoring_eng!$B$1:$AU$68,Results_2019!$C5,FALSE)=$M5,$R5,IF(HLOOKUP(W$2,Monitoring_eng!$B$1:$AU$68,Results_2019!$C5,FALSE)=$O5,$S5,"CHYBA")))))</f>
        <v>0</v>
      </c>
      <c r="X5" s="18">
        <f>IF(ISBLANK(HLOOKUP(X$2,Monitoring_eng!$B$1:$AU$68,Results_2019!$C5,FALSE)),"",IF(HLOOKUP(X$2,Monitoring_eng!$B$1:$AU$68,Results_2019!$C5,FALSE)=$I5,$P5,IF(HLOOKUP(X$2,Monitoring_eng!$B$1:$AU$68,Results_2019!$C5,FALSE)=$K5,$Q5,IF(HLOOKUP(X$2,Monitoring_eng!$B$1:$AU$68,Results_2019!$C5,FALSE)=$M5,$R5,IF(HLOOKUP(X$2,Monitoring_eng!$B$1:$AU$68,Results_2019!$C5,FALSE)=$O5,$S5,"CHYBA")))))</f>
        <v>0</v>
      </c>
      <c r="Y5" s="18">
        <f>IF(ISBLANK(HLOOKUP(Y$2,Monitoring_eng!$B$1:$AU$68,Results_2019!$C5,FALSE)),"",IF(HLOOKUP(Y$2,Monitoring_eng!$B$1:$AU$68,Results_2019!$C5,FALSE)=$I5,$P5,IF(HLOOKUP(Y$2,Monitoring_eng!$B$1:$AU$68,Results_2019!$C5,FALSE)=$K5,$Q5,IF(HLOOKUP(Y$2,Monitoring_eng!$B$1:$AU$68,Results_2019!$C5,FALSE)=$M5,$R5,IF(HLOOKUP(Y$2,Monitoring_eng!$B$1:$AU$68,Results_2019!$C5,FALSE)=$O5,$S5,"CHYBA")))))</f>
        <v>0</v>
      </c>
      <c r="Z5" s="18">
        <f>IF(ISBLANK(HLOOKUP(Z$2,Monitoring_eng!$B$1:$AU$68,Results_2019!$C5,FALSE)),"",IF(HLOOKUP(Z$2,Monitoring_eng!$B$1:$AU$68,Results_2019!$C5,FALSE)=$I5,$P5,IF(HLOOKUP(Z$2,Monitoring_eng!$B$1:$AU$68,Results_2019!$C5,FALSE)=$K5,$Q5,IF(HLOOKUP(Z$2,Monitoring_eng!$B$1:$AU$68,Results_2019!$C5,FALSE)=$M5,$R5,IF(HLOOKUP(Z$2,Monitoring_eng!$B$1:$AU$68,Results_2019!$C5,FALSE)=$O5,$S5,"CHYBA")))))</f>
        <v>0</v>
      </c>
      <c r="AA5" s="18">
        <f>IF(ISBLANK(HLOOKUP(AA$2,Monitoring_eng!$B$1:$AU$68,Results_2019!$C5,FALSE)),"",IF(HLOOKUP(AA$2,Monitoring_eng!$B$1:$AU$68,Results_2019!$C5,FALSE)=$I5,$P5,IF(HLOOKUP(AA$2,Monitoring_eng!$B$1:$AU$68,Results_2019!$C5,FALSE)=$K5,$Q5,IF(HLOOKUP(AA$2,Monitoring_eng!$B$1:$AU$68,Results_2019!$C5,FALSE)=$M5,$R5,IF(HLOOKUP(AA$2,Monitoring_eng!$B$1:$AU$68,Results_2019!$C5,FALSE)=$O5,$S5,"CHYBA")))))</f>
        <v>1</v>
      </c>
      <c r="AB5" s="18">
        <f>IF(ISBLANK(HLOOKUP(AB$2,Monitoring_eng!$B$1:$AU$68,Results_2019!$C5,FALSE)),"",IF(HLOOKUP(AB$2,Monitoring_eng!$B$1:$AU$68,Results_2019!$C5,FALSE)=$I5,$P5,IF(HLOOKUP(AB$2,Monitoring_eng!$B$1:$AU$68,Results_2019!$C5,FALSE)=$K5,$Q5,IF(HLOOKUP(AB$2,Monitoring_eng!$B$1:$AU$68,Results_2019!$C5,FALSE)=$M5,$R5,IF(HLOOKUP(AB$2,Monitoring_eng!$B$1:$AU$68,Results_2019!$C5,FALSE)=$O5,$S5,"CHYBA")))))</f>
        <v>0</v>
      </c>
      <c r="AC5" s="18">
        <f>IF(ISBLANK(HLOOKUP(AC$2,Monitoring_eng!$B$1:$AU$68,Results_2019!$C5,FALSE)),"",IF(HLOOKUP(AC$2,Monitoring_eng!$B$1:$AU$68,Results_2019!$C5,FALSE)=$I5,$P5,IF(HLOOKUP(AC$2,Monitoring_eng!$B$1:$AU$68,Results_2019!$C5,FALSE)=$K5,$Q5,IF(HLOOKUP(AC$2,Monitoring_eng!$B$1:$AU$68,Results_2019!$C5,FALSE)=$M5,$R5,IF(HLOOKUP(AC$2,Monitoring_eng!$B$1:$AU$68,Results_2019!$C5,FALSE)=$O5,$S5,"CHYBA")))))</f>
        <v>0</v>
      </c>
      <c r="AD5" s="18">
        <f>IF(ISBLANK(HLOOKUP(AD$2,Monitoring_eng!$B$1:$AU$68,Results_2019!$C5,FALSE)),"",IF(HLOOKUP(AD$2,Monitoring_eng!$B$1:$AU$68,Results_2019!$C5,FALSE)=$I5,$P5,IF(HLOOKUP(AD$2,Monitoring_eng!$B$1:$AU$68,Results_2019!$C5,FALSE)=$K5,$Q5,IF(HLOOKUP(AD$2,Monitoring_eng!$B$1:$AU$68,Results_2019!$C5,FALSE)=$M5,$R5,IF(HLOOKUP(AD$2,Monitoring_eng!$B$1:$AU$68,Results_2019!$C5,FALSE)=$O5,$S5,"CHYBA")))))</f>
        <v>0</v>
      </c>
      <c r="AE5" s="18">
        <f>IF(ISBLANK(HLOOKUP(AE$2,Monitoring_eng!$B$1:$AU$68,Results_2019!$C5,FALSE)),"",IF(HLOOKUP(AE$2,Monitoring_eng!$B$1:$AU$68,Results_2019!$C5,FALSE)=$I5,$P5,IF(HLOOKUP(AE$2,Monitoring_eng!$B$1:$AU$68,Results_2019!$C5,FALSE)=$K5,$Q5,IF(HLOOKUP(AE$2,Monitoring_eng!$B$1:$AU$68,Results_2019!$C5,FALSE)=$M5,$R5,IF(HLOOKUP(AE$2,Monitoring_eng!$B$1:$AU$68,Results_2019!$C5,FALSE)=$O5,$S5,"CHYBA")))))</f>
        <v>0</v>
      </c>
      <c r="AF5" s="18">
        <f>IF(ISBLANK(HLOOKUP(AF$2,Monitoring_eng!$B$1:$AU$68,Results_2019!$C5,FALSE)),"",IF(HLOOKUP(AF$2,Monitoring_eng!$B$1:$AU$68,Results_2019!$C5,FALSE)=$I5,$P5,IF(HLOOKUP(AF$2,Monitoring_eng!$B$1:$AU$68,Results_2019!$C5,FALSE)=$K5,$Q5,IF(HLOOKUP(AF$2,Monitoring_eng!$B$1:$AU$68,Results_2019!$C5,FALSE)=$M5,$R5,IF(HLOOKUP(AF$2,Monitoring_eng!$B$1:$AU$68,Results_2019!$C5,FALSE)=$O5,$S5,"CHYBA")))))</f>
        <v>0</v>
      </c>
      <c r="AG5" s="18">
        <f>IF(ISBLANK(HLOOKUP(AG$2,Monitoring_eng!$B$1:$AU$68,Results_2019!$C5,FALSE)),"",IF(HLOOKUP(AG$2,Monitoring_eng!$B$1:$AU$68,Results_2019!$C5,FALSE)=$I5,$P5,IF(HLOOKUP(AG$2,Monitoring_eng!$B$1:$AU$68,Results_2019!$C5,FALSE)=$K5,$Q5,IF(HLOOKUP(AG$2,Monitoring_eng!$B$1:$AU$68,Results_2019!$C5,FALSE)=$M5,$R5,IF(HLOOKUP(AG$2,Monitoring_eng!$B$1:$AU$68,Results_2019!$C5,FALSE)=$O5,$S5,"CHYBA")))))</f>
        <v>0</v>
      </c>
      <c r="AH5" s="18">
        <f>IF(ISBLANK(HLOOKUP(AH$2,Monitoring_eng!$B$1:$AU$68,Results_2019!$C5,FALSE)),"",IF(HLOOKUP(AH$2,Monitoring_eng!$B$1:$AU$68,Results_2019!$C5,FALSE)=$I5,$P5,IF(HLOOKUP(AH$2,Monitoring_eng!$B$1:$AU$68,Results_2019!$C5,FALSE)=$K5,$Q5,IF(HLOOKUP(AH$2,Monitoring_eng!$B$1:$AU$68,Results_2019!$C5,FALSE)=$M5,$R5,IF(HLOOKUP(AH$2,Monitoring_eng!$B$1:$AU$68,Results_2019!$C5,FALSE)=$O5,$S5,"CHYBA")))))</f>
        <v>0</v>
      </c>
      <c r="AI5" s="18">
        <f>IF(ISBLANK(HLOOKUP(AI$2,Monitoring_eng!$B$1:$AU$68,Results_2019!$C5,FALSE)),"",IF(HLOOKUP(AI$2,Monitoring_eng!$B$1:$AU$68,Results_2019!$C5,FALSE)=$I5,$P5,IF(HLOOKUP(AI$2,Monitoring_eng!$B$1:$AU$68,Results_2019!$C5,FALSE)=$K5,$Q5,IF(HLOOKUP(AI$2,Monitoring_eng!$B$1:$AU$68,Results_2019!$C5,FALSE)=$M5,$R5,IF(HLOOKUP(AI$2,Monitoring_eng!$B$1:$AU$68,Results_2019!$C5,FALSE)=$O5,$S5,"CHYBA")))))</f>
        <v>0</v>
      </c>
      <c r="AJ5" s="18">
        <f>IF(ISBLANK(HLOOKUP(AJ$2,Monitoring_eng!$B$1:$AU$68,Results_2019!$C5,FALSE)),"",IF(HLOOKUP(AJ$2,Monitoring_eng!$B$1:$AU$68,Results_2019!$C5,FALSE)=$I5,$P5,IF(HLOOKUP(AJ$2,Monitoring_eng!$B$1:$AU$68,Results_2019!$C5,FALSE)=$K5,$Q5,IF(HLOOKUP(AJ$2,Monitoring_eng!$B$1:$AU$68,Results_2019!$C5,FALSE)=$M5,$R5,IF(HLOOKUP(AJ$2,Monitoring_eng!$B$1:$AU$68,Results_2019!$C5,FALSE)=$O5,$S5,"CHYBA")))))</f>
        <v>0</v>
      </c>
      <c r="AK5" s="18">
        <f>IF(ISBLANK(HLOOKUP(AK$2,Monitoring_eng!$B$1:$AU$68,Results_2019!$C5,FALSE)),"",IF(HLOOKUP(AK$2,Monitoring_eng!$B$1:$AU$68,Results_2019!$C5,FALSE)=$I5,$P5,IF(HLOOKUP(AK$2,Monitoring_eng!$B$1:$AU$68,Results_2019!$C5,FALSE)=$K5,$Q5,IF(HLOOKUP(AK$2,Monitoring_eng!$B$1:$AU$68,Results_2019!$C5,FALSE)=$M5,$R5,IF(HLOOKUP(AK$2,Monitoring_eng!$B$1:$AU$68,Results_2019!$C5,FALSE)=$O5,$S5,"CHYBA")))))</f>
        <v>0</v>
      </c>
      <c r="AL5" s="18">
        <f>IF(ISBLANK(HLOOKUP(AL$2,Monitoring_eng!$B$1:$AU$68,Results_2019!$C5,FALSE)),"",IF(HLOOKUP(AL$2,Monitoring_eng!$B$1:$AU$68,Results_2019!$C5,FALSE)=$I5,$P5,IF(HLOOKUP(AL$2,Monitoring_eng!$B$1:$AU$68,Results_2019!$C5,FALSE)=$K5,$Q5,IF(HLOOKUP(AL$2,Monitoring_eng!$B$1:$AU$68,Results_2019!$C5,FALSE)=$M5,$R5,IF(HLOOKUP(AL$2,Monitoring_eng!$B$1:$AU$68,Results_2019!$C5,FALSE)=$O5,$S5,"CHYBA")))))</f>
        <v>0</v>
      </c>
      <c r="AM5" s="18">
        <f>IF(ISBLANK(HLOOKUP(AM$2,Monitoring_eng!$B$1:$AU$68,Results_2019!$C5,FALSE)),"",IF(HLOOKUP(AM$2,Monitoring_eng!$B$1:$AU$68,Results_2019!$C5,FALSE)=$I5,$P5,IF(HLOOKUP(AM$2,Monitoring_eng!$B$1:$AU$68,Results_2019!$C5,FALSE)=$K5,$Q5,IF(HLOOKUP(AM$2,Monitoring_eng!$B$1:$AU$68,Results_2019!$C5,FALSE)=$M5,$R5,IF(HLOOKUP(AM$2,Monitoring_eng!$B$1:$AU$68,Results_2019!$C5,FALSE)=$O5,$S5,"CHYBA")))))</f>
        <v>1</v>
      </c>
      <c r="AN5" s="18">
        <f>IF(ISBLANK(HLOOKUP(AN$2,Monitoring_eng!$B$1:$AU$68,Results_2019!$C5,FALSE)),"",IF(HLOOKUP(AN$2,Monitoring_eng!$B$1:$AU$68,Results_2019!$C5,FALSE)=$I5,$P5,IF(HLOOKUP(AN$2,Monitoring_eng!$B$1:$AU$68,Results_2019!$C5,FALSE)=$K5,$Q5,IF(HLOOKUP(AN$2,Monitoring_eng!$B$1:$AU$68,Results_2019!$C5,FALSE)=$M5,$R5,IF(HLOOKUP(AN$2,Monitoring_eng!$B$1:$AU$68,Results_2019!$C5,FALSE)=$O5,$S5,"CHYBA")))))</f>
        <v>0</v>
      </c>
      <c r="AO5" s="18">
        <f>IF(ISBLANK(HLOOKUP(AO$2,Monitoring_eng!$B$1:$AU$68,Results_2019!$C5,FALSE)),"",IF(HLOOKUP(AO$2,Monitoring_eng!$B$1:$AU$68,Results_2019!$C5,FALSE)=$I5,$P5,IF(HLOOKUP(AO$2,Monitoring_eng!$B$1:$AU$68,Results_2019!$C5,FALSE)=$K5,$Q5,IF(HLOOKUP(AO$2,Monitoring_eng!$B$1:$AU$68,Results_2019!$C5,FALSE)=$M5,$R5,IF(HLOOKUP(AO$2,Monitoring_eng!$B$1:$AU$68,Results_2019!$C5,FALSE)=$O5,$S5,"CHYBA")))))</f>
        <v>0</v>
      </c>
    </row>
    <row r="6" spans="1:41" x14ac:dyDescent="0.3">
      <c r="A6" s="83" t="s">
        <v>1299</v>
      </c>
      <c r="B6" s="18" t="s">
        <v>57</v>
      </c>
      <c r="C6" s="18">
        <v>5</v>
      </c>
      <c r="D6" s="19" t="s">
        <v>58</v>
      </c>
      <c r="E6" s="19" t="s">
        <v>345</v>
      </c>
      <c r="F6" s="19" t="s">
        <v>431</v>
      </c>
      <c r="G6" s="18">
        <v>1</v>
      </c>
      <c r="H6" s="18" t="s">
        <v>342</v>
      </c>
      <c r="I6" s="18" t="s">
        <v>49</v>
      </c>
      <c r="J6" s="18" t="s">
        <v>341</v>
      </c>
      <c r="K6" s="18" t="s">
        <v>48</v>
      </c>
      <c r="L6" s="18" t="s">
        <v>357</v>
      </c>
      <c r="M6" s="18" t="s">
        <v>108</v>
      </c>
      <c r="N6" s="18" t="s">
        <v>432</v>
      </c>
      <c r="O6" s="18" t="s">
        <v>432</v>
      </c>
      <c r="P6" s="18">
        <f t="shared" si="0"/>
        <v>1</v>
      </c>
      <c r="Q6" s="18">
        <v>0</v>
      </c>
      <c r="R6" s="18">
        <f t="shared" si="1"/>
        <v>0.5</v>
      </c>
      <c r="S6" s="18" t="s">
        <v>432</v>
      </c>
      <c r="T6" s="18">
        <f>IF(ISBLANK(HLOOKUP(T$2,Monitoring_eng!$B$1:$AU$68,Results_2019!$C6,FALSE)),"",IF(HLOOKUP(T$2,Monitoring_eng!$B$1:$AU$68,Results_2019!$C6,FALSE)=$I6,$P6,IF(HLOOKUP(T$2,Monitoring_eng!$B$1:$AU$68,Results_2019!$C6,FALSE)=$K6,$Q6,IF(HLOOKUP(T$2,Monitoring_eng!$B$1:$AU$68,Results_2019!$C6,FALSE)=$M6,$R6,IF(HLOOKUP(T$2,Monitoring_eng!$B$1:$AU$68,Results_2019!$C6,FALSE)=$O6,$S6,"CHYBA")))))</f>
        <v>1</v>
      </c>
      <c r="U6" s="18">
        <f>IF(ISBLANK(HLOOKUP(U$2,Monitoring_eng!$B$1:$AU$68,Results_2019!$C6,FALSE)),"",IF(HLOOKUP(U$2,Monitoring_eng!$B$1:$AU$68,Results_2019!$C6,FALSE)=$I6,$P6,IF(HLOOKUP(U$2,Monitoring_eng!$B$1:$AU$68,Results_2019!$C6,FALSE)=$K6,$Q6,IF(HLOOKUP(U$2,Monitoring_eng!$B$1:$AU$68,Results_2019!$C6,FALSE)=$M6,$R6,IF(HLOOKUP(U$2,Monitoring_eng!$B$1:$AU$68,Results_2019!$C6,FALSE)=$O6,$S6,"CHYBA")))))</f>
        <v>1</v>
      </c>
      <c r="V6" s="18">
        <f>IF(ISBLANK(HLOOKUP(V$2,Monitoring_eng!$B$1:$AU$68,Results_2019!$C6,FALSE)),"",IF(HLOOKUP(V$2,Monitoring_eng!$B$1:$AU$68,Results_2019!$C6,FALSE)=$I6,$P6,IF(HLOOKUP(V$2,Monitoring_eng!$B$1:$AU$68,Results_2019!$C6,FALSE)=$K6,$Q6,IF(HLOOKUP(V$2,Monitoring_eng!$B$1:$AU$68,Results_2019!$C6,FALSE)=$M6,$R6,IF(HLOOKUP(V$2,Monitoring_eng!$B$1:$AU$68,Results_2019!$C6,FALSE)=$O6,$S6,"CHYBA")))))</f>
        <v>0</v>
      </c>
      <c r="W6" s="18">
        <f>IF(ISBLANK(HLOOKUP(W$2,Monitoring_eng!$B$1:$AU$68,Results_2019!$C6,FALSE)),"",IF(HLOOKUP(W$2,Monitoring_eng!$B$1:$AU$68,Results_2019!$C6,FALSE)=$I6,$P6,IF(HLOOKUP(W$2,Monitoring_eng!$B$1:$AU$68,Results_2019!$C6,FALSE)=$K6,$Q6,IF(HLOOKUP(W$2,Monitoring_eng!$B$1:$AU$68,Results_2019!$C6,FALSE)=$M6,$R6,IF(HLOOKUP(W$2,Monitoring_eng!$B$1:$AU$68,Results_2019!$C6,FALSE)=$O6,$S6,"CHYBA")))))</f>
        <v>0</v>
      </c>
      <c r="X6" s="18">
        <f>IF(ISBLANK(HLOOKUP(X$2,Monitoring_eng!$B$1:$AU$68,Results_2019!$C6,FALSE)),"",IF(HLOOKUP(X$2,Monitoring_eng!$B$1:$AU$68,Results_2019!$C6,FALSE)=$I6,$P6,IF(HLOOKUP(X$2,Monitoring_eng!$B$1:$AU$68,Results_2019!$C6,FALSE)=$K6,$Q6,IF(HLOOKUP(X$2,Monitoring_eng!$B$1:$AU$68,Results_2019!$C6,FALSE)=$M6,$R6,IF(HLOOKUP(X$2,Monitoring_eng!$B$1:$AU$68,Results_2019!$C6,FALSE)=$O6,$S6,"CHYBA")))))</f>
        <v>0</v>
      </c>
      <c r="Y6" s="18">
        <f>IF(ISBLANK(HLOOKUP(Y$2,Monitoring_eng!$B$1:$AU$68,Results_2019!$C6,FALSE)),"",IF(HLOOKUP(Y$2,Monitoring_eng!$B$1:$AU$68,Results_2019!$C6,FALSE)=$I6,$P6,IF(HLOOKUP(Y$2,Monitoring_eng!$B$1:$AU$68,Results_2019!$C6,FALSE)=$K6,$Q6,IF(HLOOKUP(Y$2,Monitoring_eng!$B$1:$AU$68,Results_2019!$C6,FALSE)=$M6,$R6,IF(HLOOKUP(Y$2,Monitoring_eng!$B$1:$AU$68,Results_2019!$C6,FALSE)=$O6,$S6,"CHYBA")))))</f>
        <v>1</v>
      </c>
      <c r="Z6" s="18">
        <f>IF(ISBLANK(HLOOKUP(Z$2,Monitoring_eng!$B$1:$AU$68,Results_2019!$C6,FALSE)),"",IF(HLOOKUP(Z$2,Monitoring_eng!$B$1:$AU$68,Results_2019!$C6,FALSE)=$I6,$P6,IF(HLOOKUP(Z$2,Monitoring_eng!$B$1:$AU$68,Results_2019!$C6,FALSE)=$K6,$Q6,IF(HLOOKUP(Z$2,Monitoring_eng!$B$1:$AU$68,Results_2019!$C6,FALSE)=$M6,$R6,IF(HLOOKUP(Z$2,Monitoring_eng!$B$1:$AU$68,Results_2019!$C6,FALSE)=$O6,$S6,"CHYBA")))))</f>
        <v>1</v>
      </c>
      <c r="AA6" s="18">
        <f>IF(ISBLANK(HLOOKUP(AA$2,Monitoring_eng!$B$1:$AU$68,Results_2019!$C6,FALSE)),"",IF(HLOOKUP(AA$2,Monitoring_eng!$B$1:$AU$68,Results_2019!$C6,FALSE)=$I6,$P6,IF(HLOOKUP(AA$2,Monitoring_eng!$B$1:$AU$68,Results_2019!$C6,FALSE)=$K6,$Q6,IF(HLOOKUP(AA$2,Monitoring_eng!$B$1:$AU$68,Results_2019!$C6,FALSE)=$M6,$R6,IF(HLOOKUP(AA$2,Monitoring_eng!$B$1:$AU$68,Results_2019!$C6,FALSE)=$O6,$S6,"CHYBA")))))</f>
        <v>1</v>
      </c>
      <c r="AB6" s="18">
        <f>IF(ISBLANK(HLOOKUP(AB$2,Monitoring_eng!$B$1:$AU$68,Results_2019!$C6,FALSE)),"",IF(HLOOKUP(AB$2,Monitoring_eng!$B$1:$AU$68,Results_2019!$C6,FALSE)=$I6,$P6,IF(HLOOKUP(AB$2,Monitoring_eng!$B$1:$AU$68,Results_2019!$C6,FALSE)=$K6,$Q6,IF(HLOOKUP(AB$2,Monitoring_eng!$B$1:$AU$68,Results_2019!$C6,FALSE)=$M6,$R6,IF(HLOOKUP(AB$2,Monitoring_eng!$B$1:$AU$68,Results_2019!$C6,FALSE)=$O6,$S6,"CHYBA")))))</f>
        <v>0</v>
      </c>
      <c r="AC6" s="18">
        <f>IF(ISBLANK(HLOOKUP(AC$2,Monitoring_eng!$B$1:$AU$68,Results_2019!$C6,FALSE)),"",IF(HLOOKUP(AC$2,Monitoring_eng!$B$1:$AU$68,Results_2019!$C6,FALSE)=$I6,$P6,IF(HLOOKUP(AC$2,Monitoring_eng!$B$1:$AU$68,Results_2019!$C6,FALSE)=$K6,$Q6,IF(HLOOKUP(AC$2,Monitoring_eng!$B$1:$AU$68,Results_2019!$C6,FALSE)=$M6,$R6,IF(HLOOKUP(AC$2,Monitoring_eng!$B$1:$AU$68,Results_2019!$C6,FALSE)=$O6,$S6,"CHYBA")))))</f>
        <v>1</v>
      </c>
      <c r="AD6" s="18">
        <f>IF(ISBLANK(HLOOKUP(AD$2,Monitoring_eng!$B$1:$AU$68,Results_2019!$C6,FALSE)),"",IF(HLOOKUP(AD$2,Monitoring_eng!$B$1:$AU$68,Results_2019!$C6,FALSE)=$I6,$P6,IF(HLOOKUP(AD$2,Monitoring_eng!$B$1:$AU$68,Results_2019!$C6,FALSE)=$K6,$Q6,IF(HLOOKUP(AD$2,Monitoring_eng!$B$1:$AU$68,Results_2019!$C6,FALSE)=$M6,$R6,IF(HLOOKUP(AD$2,Monitoring_eng!$B$1:$AU$68,Results_2019!$C6,FALSE)=$O6,$S6,"CHYBA")))))</f>
        <v>0</v>
      </c>
      <c r="AE6" s="18">
        <f>IF(ISBLANK(HLOOKUP(AE$2,Monitoring_eng!$B$1:$AU$68,Results_2019!$C6,FALSE)),"",IF(HLOOKUP(AE$2,Monitoring_eng!$B$1:$AU$68,Results_2019!$C6,FALSE)=$I6,$P6,IF(HLOOKUP(AE$2,Monitoring_eng!$B$1:$AU$68,Results_2019!$C6,FALSE)=$K6,$Q6,IF(HLOOKUP(AE$2,Monitoring_eng!$B$1:$AU$68,Results_2019!$C6,FALSE)=$M6,$R6,IF(HLOOKUP(AE$2,Monitoring_eng!$B$1:$AU$68,Results_2019!$C6,FALSE)=$O6,$S6,"CHYBA")))))</f>
        <v>1</v>
      </c>
      <c r="AF6" s="18">
        <f>IF(ISBLANK(HLOOKUP(AF$2,Monitoring_eng!$B$1:$AU$68,Results_2019!$C6,FALSE)),"",IF(HLOOKUP(AF$2,Monitoring_eng!$B$1:$AU$68,Results_2019!$C6,FALSE)=$I6,$P6,IF(HLOOKUP(AF$2,Monitoring_eng!$B$1:$AU$68,Results_2019!$C6,FALSE)=$K6,$Q6,IF(HLOOKUP(AF$2,Monitoring_eng!$B$1:$AU$68,Results_2019!$C6,FALSE)=$M6,$R6,IF(HLOOKUP(AF$2,Monitoring_eng!$B$1:$AU$68,Results_2019!$C6,FALSE)=$O6,$S6,"CHYBA")))))</f>
        <v>0</v>
      </c>
      <c r="AG6" s="18">
        <f>IF(ISBLANK(HLOOKUP(AG$2,Monitoring_eng!$B$1:$AU$68,Results_2019!$C6,FALSE)),"",IF(HLOOKUP(AG$2,Monitoring_eng!$B$1:$AU$68,Results_2019!$C6,FALSE)=$I6,$P6,IF(HLOOKUP(AG$2,Monitoring_eng!$B$1:$AU$68,Results_2019!$C6,FALSE)=$K6,$Q6,IF(HLOOKUP(AG$2,Monitoring_eng!$B$1:$AU$68,Results_2019!$C6,FALSE)=$M6,$R6,IF(HLOOKUP(AG$2,Monitoring_eng!$B$1:$AU$68,Results_2019!$C6,FALSE)=$O6,$S6,"CHYBA")))))</f>
        <v>1</v>
      </c>
      <c r="AH6" s="18">
        <f>IF(ISBLANK(HLOOKUP(AH$2,Monitoring_eng!$B$1:$AU$68,Results_2019!$C6,FALSE)),"",IF(HLOOKUP(AH$2,Monitoring_eng!$B$1:$AU$68,Results_2019!$C6,FALSE)=$I6,$P6,IF(HLOOKUP(AH$2,Monitoring_eng!$B$1:$AU$68,Results_2019!$C6,FALSE)=$K6,$Q6,IF(HLOOKUP(AH$2,Monitoring_eng!$B$1:$AU$68,Results_2019!$C6,FALSE)=$M6,$R6,IF(HLOOKUP(AH$2,Monitoring_eng!$B$1:$AU$68,Results_2019!$C6,FALSE)=$O6,$S6,"CHYBA")))))</f>
        <v>0</v>
      </c>
      <c r="AI6" s="18">
        <f>IF(ISBLANK(HLOOKUP(AI$2,Monitoring_eng!$B$1:$AU$68,Results_2019!$C6,FALSE)),"",IF(HLOOKUP(AI$2,Monitoring_eng!$B$1:$AU$68,Results_2019!$C6,FALSE)=$I6,$P6,IF(HLOOKUP(AI$2,Monitoring_eng!$B$1:$AU$68,Results_2019!$C6,FALSE)=$K6,$Q6,IF(HLOOKUP(AI$2,Monitoring_eng!$B$1:$AU$68,Results_2019!$C6,FALSE)=$M6,$R6,IF(HLOOKUP(AI$2,Monitoring_eng!$B$1:$AU$68,Results_2019!$C6,FALSE)=$O6,$S6,"CHYBA")))))</f>
        <v>1</v>
      </c>
      <c r="AJ6" s="18">
        <f>IF(ISBLANK(HLOOKUP(AJ$2,Monitoring_eng!$B$1:$AU$68,Results_2019!$C6,FALSE)),"",IF(HLOOKUP(AJ$2,Monitoring_eng!$B$1:$AU$68,Results_2019!$C6,FALSE)=$I6,$P6,IF(HLOOKUP(AJ$2,Monitoring_eng!$B$1:$AU$68,Results_2019!$C6,FALSE)=$K6,$Q6,IF(HLOOKUP(AJ$2,Monitoring_eng!$B$1:$AU$68,Results_2019!$C6,FALSE)=$M6,$R6,IF(HLOOKUP(AJ$2,Monitoring_eng!$B$1:$AU$68,Results_2019!$C6,FALSE)=$O6,$S6,"CHYBA")))))</f>
        <v>1</v>
      </c>
      <c r="AK6" s="18">
        <f>IF(ISBLANK(HLOOKUP(AK$2,Monitoring_eng!$B$1:$AU$68,Results_2019!$C6,FALSE)),"",IF(HLOOKUP(AK$2,Monitoring_eng!$B$1:$AU$68,Results_2019!$C6,FALSE)=$I6,$P6,IF(HLOOKUP(AK$2,Monitoring_eng!$B$1:$AU$68,Results_2019!$C6,FALSE)=$K6,$Q6,IF(HLOOKUP(AK$2,Monitoring_eng!$B$1:$AU$68,Results_2019!$C6,FALSE)=$M6,$R6,IF(HLOOKUP(AK$2,Monitoring_eng!$B$1:$AU$68,Results_2019!$C6,FALSE)=$O6,$S6,"CHYBA")))))</f>
        <v>0</v>
      </c>
      <c r="AL6" s="18">
        <f>IF(ISBLANK(HLOOKUP(AL$2,Monitoring_eng!$B$1:$AU$68,Results_2019!$C6,FALSE)),"",IF(HLOOKUP(AL$2,Monitoring_eng!$B$1:$AU$68,Results_2019!$C6,FALSE)=$I6,$P6,IF(HLOOKUP(AL$2,Monitoring_eng!$B$1:$AU$68,Results_2019!$C6,FALSE)=$K6,$Q6,IF(HLOOKUP(AL$2,Monitoring_eng!$B$1:$AU$68,Results_2019!$C6,FALSE)=$M6,$R6,IF(HLOOKUP(AL$2,Monitoring_eng!$B$1:$AU$68,Results_2019!$C6,FALSE)=$O6,$S6,"CHYBA")))))</f>
        <v>1</v>
      </c>
      <c r="AM6" s="18">
        <f>IF(ISBLANK(HLOOKUP(AM$2,Monitoring_eng!$B$1:$AU$68,Results_2019!$C6,FALSE)),"",IF(HLOOKUP(AM$2,Monitoring_eng!$B$1:$AU$68,Results_2019!$C6,FALSE)=$I6,$P6,IF(HLOOKUP(AM$2,Monitoring_eng!$B$1:$AU$68,Results_2019!$C6,FALSE)=$K6,$Q6,IF(HLOOKUP(AM$2,Monitoring_eng!$B$1:$AU$68,Results_2019!$C6,FALSE)=$M6,$R6,IF(HLOOKUP(AM$2,Monitoring_eng!$B$1:$AU$68,Results_2019!$C6,FALSE)=$O6,$S6,"CHYBA")))))</f>
        <v>1</v>
      </c>
      <c r="AN6" s="18">
        <f>IF(ISBLANK(HLOOKUP(AN$2,Monitoring_eng!$B$1:$AU$68,Results_2019!$C6,FALSE)),"",IF(HLOOKUP(AN$2,Monitoring_eng!$B$1:$AU$68,Results_2019!$C6,FALSE)=$I6,$P6,IF(HLOOKUP(AN$2,Monitoring_eng!$B$1:$AU$68,Results_2019!$C6,FALSE)=$K6,$Q6,IF(HLOOKUP(AN$2,Monitoring_eng!$B$1:$AU$68,Results_2019!$C6,FALSE)=$M6,$R6,IF(HLOOKUP(AN$2,Monitoring_eng!$B$1:$AU$68,Results_2019!$C6,FALSE)=$O6,$S6,"CHYBA")))))</f>
        <v>1</v>
      </c>
      <c r="AO6" s="18">
        <f>IF(ISBLANK(HLOOKUP(AO$2,Monitoring_eng!$B$1:$AU$68,Results_2019!$C6,FALSE)),"",IF(HLOOKUP(AO$2,Monitoring_eng!$B$1:$AU$68,Results_2019!$C6,FALSE)=$I6,$P6,IF(HLOOKUP(AO$2,Monitoring_eng!$B$1:$AU$68,Results_2019!$C6,FALSE)=$K6,$Q6,IF(HLOOKUP(AO$2,Monitoring_eng!$B$1:$AU$68,Results_2019!$C6,FALSE)=$M6,$R6,IF(HLOOKUP(AO$2,Monitoring_eng!$B$1:$AU$68,Results_2019!$C6,FALSE)=$O6,$S6,"CHYBA")))))</f>
        <v>0</v>
      </c>
    </row>
    <row r="7" spans="1:41" x14ac:dyDescent="0.3">
      <c r="A7" s="83" t="s">
        <v>1300</v>
      </c>
      <c r="B7" s="18" t="s">
        <v>59</v>
      </c>
      <c r="C7" s="18">
        <v>6</v>
      </c>
      <c r="D7" s="19" t="s">
        <v>60</v>
      </c>
      <c r="E7" s="19" t="s">
        <v>346</v>
      </c>
      <c r="F7" s="19" t="s">
        <v>431</v>
      </c>
      <c r="G7" s="18">
        <v>1</v>
      </c>
      <c r="H7" s="18" t="s">
        <v>342</v>
      </c>
      <c r="I7" s="18" t="s">
        <v>49</v>
      </c>
      <c r="J7" s="18" t="s">
        <v>341</v>
      </c>
      <c r="K7" s="18" t="s">
        <v>48</v>
      </c>
      <c r="L7" s="18" t="s">
        <v>357</v>
      </c>
      <c r="M7" s="18" t="s">
        <v>108</v>
      </c>
      <c r="N7" s="18" t="s">
        <v>432</v>
      </c>
      <c r="O7" s="18" t="s">
        <v>432</v>
      </c>
      <c r="P7" s="18">
        <f t="shared" si="0"/>
        <v>1</v>
      </c>
      <c r="Q7" s="18">
        <v>0</v>
      </c>
      <c r="R7" s="18">
        <f t="shared" si="1"/>
        <v>0.5</v>
      </c>
      <c r="S7" s="18" t="s">
        <v>432</v>
      </c>
      <c r="T7" s="18">
        <f>IF(ISBLANK(HLOOKUP(T$2,Monitoring_eng!$B$1:$AU$68,Results_2019!$C7,FALSE)),"",IF(HLOOKUP(T$2,Monitoring_eng!$B$1:$AU$68,Results_2019!$C7,FALSE)=$I7,$P7,IF(HLOOKUP(T$2,Monitoring_eng!$B$1:$AU$68,Results_2019!$C7,FALSE)=$K7,$Q7,IF(HLOOKUP(T$2,Monitoring_eng!$B$1:$AU$68,Results_2019!$C7,FALSE)=$M7,$R7,IF(HLOOKUP(T$2,Monitoring_eng!$B$1:$AU$68,Results_2019!$C7,FALSE)=$O7,$S7,"CHYBA")))))</f>
        <v>1</v>
      </c>
      <c r="U7" s="18">
        <f>IF(ISBLANK(HLOOKUP(U$2,Monitoring_eng!$B$1:$AU$68,Results_2019!$C7,FALSE)),"",IF(HLOOKUP(U$2,Monitoring_eng!$B$1:$AU$68,Results_2019!$C7,FALSE)=$I7,$P7,IF(HLOOKUP(U$2,Monitoring_eng!$B$1:$AU$68,Results_2019!$C7,FALSE)=$K7,$Q7,IF(HLOOKUP(U$2,Monitoring_eng!$B$1:$AU$68,Results_2019!$C7,FALSE)=$M7,$R7,IF(HLOOKUP(U$2,Monitoring_eng!$B$1:$AU$68,Results_2019!$C7,FALSE)=$O7,$S7,"CHYBA")))))</f>
        <v>1</v>
      </c>
      <c r="V7" s="18">
        <f>IF(ISBLANK(HLOOKUP(V$2,Monitoring_eng!$B$1:$AU$68,Results_2019!$C7,FALSE)),"",IF(HLOOKUP(V$2,Monitoring_eng!$B$1:$AU$68,Results_2019!$C7,FALSE)=$I7,$P7,IF(HLOOKUP(V$2,Monitoring_eng!$B$1:$AU$68,Results_2019!$C7,FALSE)=$K7,$Q7,IF(HLOOKUP(V$2,Monitoring_eng!$B$1:$AU$68,Results_2019!$C7,FALSE)=$M7,$R7,IF(HLOOKUP(V$2,Monitoring_eng!$B$1:$AU$68,Results_2019!$C7,FALSE)=$O7,$S7,"CHYBA")))))</f>
        <v>0</v>
      </c>
      <c r="W7" s="18">
        <f>IF(ISBLANK(HLOOKUP(W$2,Monitoring_eng!$B$1:$AU$68,Results_2019!$C7,FALSE)),"",IF(HLOOKUP(W$2,Monitoring_eng!$B$1:$AU$68,Results_2019!$C7,FALSE)=$I7,$P7,IF(HLOOKUP(W$2,Monitoring_eng!$B$1:$AU$68,Results_2019!$C7,FALSE)=$K7,$Q7,IF(HLOOKUP(W$2,Monitoring_eng!$B$1:$AU$68,Results_2019!$C7,FALSE)=$M7,$R7,IF(HLOOKUP(W$2,Monitoring_eng!$B$1:$AU$68,Results_2019!$C7,FALSE)=$O7,$S7,"CHYBA")))))</f>
        <v>0</v>
      </c>
      <c r="X7" s="18">
        <f>IF(ISBLANK(HLOOKUP(X$2,Monitoring_eng!$B$1:$AU$68,Results_2019!$C7,FALSE)),"",IF(HLOOKUP(X$2,Monitoring_eng!$B$1:$AU$68,Results_2019!$C7,FALSE)=$I7,$P7,IF(HLOOKUP(X$2,Monitoring_eng!$B$1:$AU$68,Results_2019!$C7,FALSE)=$K7,$Q7,IF(HLOOKUP(X$2,Monitoring_eng!$B$1:$AU$68,Results_2019!$C7,FALSE)=$M7,$R7,IF(HLOOKUP(X$2,Monitoring_eng!$B$1:$AU$68,Results_2019!$C7,FALSE)=$O7,$S7,"CHYBA")))))</f>
        <v>0</v>
      </c>
      <c r="Y7" s="18">
        <f>IF(ISBLANK(HLOOKUP(Y$2,Monitoring_eng!$B$1:$AU$68,Results_2019!$C7,FALSE)),"",IF(HLOOKUP(Y$2,Monitoring_eng!$B$1:$AU$68,Results_2019!$C7,FALSE)=$I7,$P7,IF(HLOOKUP(Y$2,Monitoring_eng!$B$1:$AU$68,Results_2019!$C7,FALSE)=$K7,$Q7,IF(HLOOKUP(Y$2,Monitoring_eng!$B$1:$AU$68,Results_2019!$C7,FALSE)=$M7,$R7,IF(HLOOKUP(Y$2,Monitoring_eng!$B$1:$AU$68,Results_2019!$C7,FALSE)=$O7,$S7,"CHYBA")))))</f>
        <v>1</v>
      </c>
      <c r="Z7" s="18">
        <f>IF(ISBLANK(HLOOKUP(Z$2,Monitoring_eng!$B$1:$AU$68,Results_2019!$C7,FALSE)),"",IF(HLOOKUP(Z$2,Monitoring_eng!$B$1:$AU$68,Results_2019!$C7,FALSE)=$I7,$P7,IF(HLOOKUP(Z$2,Monitoring_eng!$B$1:$AU$68,Results_2019!$C7,FALSE)=$K7,$Q7,IF(HLOOKUP(Z$2,Monitoring_eng!$B$1:$AU$68,Results_2019!$C7,FALSE)=$M7,$R7,IF(HLOOKUP(Z$2,Monitoring_eng!$B$1:$AU$68,Results_2019!$C7,FALSE)=$O7,$S7,"CHYBA")))))</f>
        <v>1</v>
      </c>
      <c r="AA7" s="18">
        <f>IF(ISBLANK(HLOOKUP(AA$2,Monitoring_eng!$B$1:$AU$68,Results_2019!$C7,FALSE)),"",IF(HLOOKUP(AA$2,Monitoring_eng!$B$1:$AU$68,Results_2019!$C7,FALSE)=$I7,$P7,IF(HLOOKUP(AA$2,Monitoring_eng!$B$1:$AU$68,Results_2019!$C7,FALSE)=$K7,$Q7,IF(HLOOKUP(AA$2,Monitoring_eng!$B$1:$AU$68,Results_2019!$C7,FALSE)=$M7,$R7,IF(HLOOKUP(AA$2,Monitoring_eng!$B$1:$AU$68,Results_2019!$C7,FALSE)=$O7,$S7,"CHYBA")))))</f>
        <v>1</v>
      </c>
      <c r="AB7" s="18">
        <f>IF(ISBLANK(HLOOKUP(AB$2,Monitoring_eng!$B$1:$AU$68,Results_2019!$C7,FALSE)),"",IF(HLOOKUP(AB$2,Monitoring_eng!$B$1:$AU$68,Results_2019!$C7,FALSE)=$I7,$P7,IF(HLOOKUP(AB$2,Monitoring_eng!$B$1:$AU$68,Results_2019!$C7,FALSE)=$K7,$Q7,IF(HLOOKUP(AB$2,Monitoring_eng!$B$1:$AU$68,Results_2019!$C7,FALSE)=$M7,$R7,IF(HLOOKUP(AB$2,Monitoring_eng!$B$1:$AU$68,Results_2019!$C7,FALSE)=$O7,$S7,"CHYBA")))))</f>
        <v>0</v>
      </c>
      <c r="AC7" s="18">
        <f>IF(ISBLANK(HLOOKUP(AC$2,Monitoring_eng!$B$1:$AU$68,Results_2019!$C7,FALSE)),"",IF(HLOOKUP(AC$2,Monitoring_eng!$B$1:$AU$68,Results_2019!$C7,FALSE)=$I7,$P7,IF(HLOOKUP(AC$2,Monitoring_eng!$B$1:$AU$68,Results_2019!$C7,FALSE)=$K7,$Q7,IF(HLOOKUP(AC$2,Monitoring_eng!$B$1:$AU$68,Results_2019!$C7,FALSE)=$M7,$R7,IF(HLOOKUP(AC$2,Monitoring_eng!$B$1:$AU$68,Results_2019!$C7,FALSE)=$O7,$S7,"CHYBA")))))</f>
        <v>1</v>
      </c>
      <c r="AD7" s="18">
        <f>IF(ISBLANK(HLOOKUP(AD$2,Monitoring_eng!$B$1:$AU$68,Results_2019!$C7,FALSE)),"",IF(HLOOKUP(AD$2,Monitoring_eng!$B$1:$AU$68,Results_2019!$C7,FALSE)=$I7,$P7,IF(HLOOKUP(AD$2,Monitoring_eng!$B$1:$AU$68,Results_2019!$C7,FALSE)=$K7,$Q7,IF(HLOOKUP(AD$2,Monitoring_eng!$B$1:$AU$68,Results_2019!$C7,FALSE)=$M7,$R7,IF(HLOOKUP(AD$2,Monitoring_eng!$B$1:$AU$68,Results_2019!$C7,FALSE)=$O7,$S7,"CHYBA")))))</f>
        <v>0</v>
      </c>
      <c r="AE7" s="18">
        <f>IF(ISBLANK(HLOOKUP(AE$2,Monitoring_eng!$B$1:$AU$68,Results_2019!$C7,FALSE)),"",IF(HLOOKUP(AE$2,Monitoring_eng!$B$1:$AU$68,Results_2019!$C7,FALSE)=$I7,$P7,IF(HLOOKUP(AE$2,Monitoring_eng!$B$1:$AU$68,Results_2019!$C7,FALSE)=$K7,$Q7,IF(HLOOKUP(AE$2,Monitoring_eng!$B$1:$AU$68,Results_2019!$C7,FALSE)=$M7,$R7,IF(HLOOKUP(AE$2,Monitoring_eng!$B$1:$AU$68,Results_2019!$C7,FALSE)=$O7,$S7,"CHYBA")))))</f>
        <v>1</v>
      </c>
      <c r="AF7" s="18">
        <f>IF(ISBLANK(HLOOKUP(AF$2,Monitoring_eng!$B$1:$AU$68,Results_2019!$C7,FALSE)),"",IF(HLOOKUP(AF$2,Monitoring_eng!$B$1:$AU$68,Results_2019!$C7,FALSE)=$I7,$P7,IF(HLOOKUP(AF$2,Monitoring_eng!$B$1:$AU$68,Results_2019!$C7,FALSE)=$K7,$Q7,IF(HLOOKUP(AF$2,Monitoring_eng!$B$1:$AU$68,Results_2019!$C7,FALSE)=$M7,$R7,IF(HLOOKUP(AF$2,Monitoring_eng!$B$1:$AU$68,Results_2019!$C7,FALSE)=$O7,$S7,"CHYBA")))))</f>
        <v>0</v>
      </c>
      <c r="AG7" s="18">
        <f>IF(ISBLANK(HLOOKUP(AG$2,Monitoring_eng!$B$1:$AU$68,Results_2019!$C7,FALSE)),"",IF(HLOOKUP(AG$2,Monitoring_eng!$B$1:$AU$68,Results_2019!$C7,FALSE)=$I7,$P7,IF(HLOOKUP(AG$2,Monitoring_eng!$B$1:$AU$68,Results_2019!$C7,FALSE)=$K7,$Q7,IF(HLOOKUP(AG$2,Monitoring_eng!$B$1:$AU$68,Results_2019!$C7,FALSE)=$M7,$R7,IF(HLOOKUP(AG$2,Monitoring_eng!$B$1:$AU$68,Results_2019!$C7,FALSE)=$O7,$S7,"CHYBA")))))</f>
        <v>1</v>
      </c>
      <c r="AH7" s="18">
        <f>IF(ISBLANK(HLOOKUP(AH$2,Monitoring_eng!$B$1:$AU$68,Results_2019!$C7,FALSE)),"",IF(HLOOKUP(AH$2,Monitoring_eng!$B$1:$AU$68,Results_2019!$C7,FALSE)=$I7,$P7,IF(HLOOKUP(AH$2,Monitoring_eng!$B$1:$AU$68,Results_2019!$C7,FALSE)=$K7,$Q7,IF(HLOOKUP(AH$2,Monitoring_eng!$B$1:$AU$68,Results_2019!$C7,FALSE)=$M7,$R7,IF(HLOOKUP(AH$2,Monitoring_eng!$B$1:$AU$68,Results_2019!$C7,FALSE)=$O7,$S7,"CHYBA")))))</f>
        <v>0</v>
      </c>
      <c r="AI7" s="18">
        <f>IF(ISBLANK(HLOOKUP(AI$2,Monitoring_eng!$B$1:$AU$68,Results_2019!$C7,FALSE)),"",IF(HLOOKUP(AI$2,Monitoring_eng!$B$1:$AU$68,Results_2019!$C7,FALSE)=$I7,$P7,IF(HLOOKUP(AI$2,Monitoring_eng!$B$1:$AU$68,Results_2019!$C7,FALSE)=$K7,$Q7,IF(HLOOKUP(AI$2,Monitoring_eng!$B$1:$AU$68,Results_2019!$C7,FALSE)=$M7,$R7,IF(HLOOKUP(AI$2,Monitoring_eng!$B$1:$AU$68,Results_2019!$C7,FALSE)=$O7,$S7,"CHYBA")))))</f>
        <v>1</v>
      </c>
      <c r="AJ7" s="18">
        <f>IF(ISBLANK(HLOOKUP(AJ$2,Monitoring_eng!$B$1:$AU$68,Results_2019!$C7,FALSE)),"",IF(HLOOKUP(AJ$2,Monitoring_eng!$B$1:$AU$68,Results_2019!$C7,FALSE)=$I7,$P7,IF(HLOOKUP(AJ$2,Monitoring_eng!$B$1:$AU$68,Results_2019!$C7,FALSE)=$K7,$Q7,IF(HLOOKUP(AJ$2,Monitoring_eng!$B$1:$AU$68,Results_2019!$C7,FALSE)=$M7,$R7,IF(HLOOKUP(AJ$2,Monitoring_eng!$B$1:$AU$68,Results_2019!$C7,FALSE)=$O7,$S7,"CHYBA")))))</f>
        <v>1</v>
      </c>
      <c r="AK7" s="18">
        <f>IF(ISBLANK(HLOOKUP(AK$2,Monitoring_eng!$B$1:$AU$68,Results_2019!$C7,FALSE)),"",IF(HLOOKUP(AK$2,Monitoring_eng!$B$1:$AU$68,Results_2019!$C7,FALSE)=$I7,$P7,IF(HLOOKUP(AK$2,Monitoring_eng!$B$1:$AU$68,Results_2019!$C7,FALSE)=$K7,$Q7,IF(HLOOKUP(AK$2,Monitoring_eng!$B$1:$AU$68,Results_2019!$C7,FALSE)=$M7,$R7,IF(HLOOKUP(AK$2,Monitoring_eng!$B$1:$AU$68,Results_2019!$C7,FALSE)=$O7,$S7,"CHYBA")))))</f>
        <v>0</v>
      </c>
      <c r="AL7" s="18">
        <f>IF(ISBLANK(HLOOKUP(AL$2,Monitoring_eng!$B$1:$AU$68,Results_2019!$C7,FALSE)),"",IF(HLOOKUP(AL$2,Monitoring_eng!$B$1:$AU$68,Results_2019!$C7,FALSE)=$I7,$P7,IF(HLOOKUP(AL$2,Monitoring_eng!$B$1:$AU$68,Results_2019!$C7,FALSE)=$K7,$Q7,IF(HLOOKUP(AL$2,Monitoring_eng!$B$1:$AU$68,Results_2019!$C7,FALSE)=$M7,$R7,IF(HLOOKUP(AL$2,Monitoring_eng!$B$1:$AU$68,Results_2019!$C7,FALSE)=$O7,$S7,"CHYBA")))))</f>
        <v>1</v>
      </c>
      <c r="AM7" s="18">
        <f>IF(ISBLANK(HLOOKUP(AM$2,Monitoring_eng!$B$1:$AU$68,Results_2019!$C7,FALSE)),"",IF(HLOOKUP(AM$2,Monitoring_eng!$B$1:$AU$68,Results_2019!$C7,FALSE)=$I7,$P7,IF(HLOOKUP(AM$2,Monitoring_eng!$B$1:$AU$68,Results_2019!$C7,FALSE)=$K7,$Q7,IF(HLOOKUP(AM$2,Monitoring_eng!$B$1:$AU$68,Results_2019!$C7,FALSE)=$M7,$R7,IF(HLOOKUP(AM$2,Monitoring_eng!$B$1:$AU$68,Results_2019!$C7,FALSE)=$O7,$S7,"CHYBA")))))</f>
        <v>1</v>
      </c>
      <c r="AN7" s="18">
        <f>IF(ISBLANK(HLOOKUP(AN$2,Monitoring_eng!$B$1:$AU$68,Results_2019!$C7,FALSE)),"",IF(HLOOKUP(AN$2,Monitoring_eng!$B$1:$AU$68,Results_2019!$C7,FALSE)=$I7,$P7,IF(HLOOKUP(AN$2,Monitoring_eng!$B$1:$AU$68,Results_2019!$C7,FALSE)=$K7,$Q7,IF(HLOOKUP(AN$2,Monitoring_eng!$B$1:$AU$68,Results_2019!$C7,FALSE)=$M7,$R7,IF(HLOOKUP(AN$2,Monitoring_eng!$B$1:$AU$68,Results_2019!$C7,FALSE)=$O7,$S7,"CHYBA")))))</f>
        <v>1</v>
      </c>
      <c r="AO7" s="18">
        <f>IF(ISBLANK(HLOOKUP(AO$2,Monitoring_eng!$B$1:$AU$68,Results_2019!$C7,FALSE)),"",IF(HLOOKUP(AO$2,Monitoring_eng!$B$1:$AU$68,Results_2019!$C7,FALSE)=$I7,$P7,IF(HLOOKUP(AO$2,Monitoring_eng!$B$1:$AU$68,Results_2019!$C7,FALSE)=$K7,$Q7,IF(HLOOKUP(AO$2,Monitoring_eng!$B$1:$AU$68,Results_2019!$C7,FALSE)=$M7,$R7,IF(HLOOKUP(AO$2,Monitoring_eng!$B$1:$AU$68,Results_2019!$C7,FALSE)=$O7,$S7,"CHYBA")))))</f>
        <v>0</v>
      </c>
    </row>
    <row r="8" spans="1:41" x14ac:dyDescent="0.3">
      <c r="A8" s="83" t="s">
        <v>1301</v>
      </c>
      <c r="B8" s="18" t="s">
        <v>61</v>
      </c>
      <c r="C8" s="18">
        <v>7</v>
      </c>
      <c r="D8" s="19" t="s">
        <v>62</v>
      </c>
      <c r="E8" s="19" t="s">
        <v>347</v>
      </c>
      <c r="F8" s="19" t="s">
        <v>431</v>
      </c>
      <c r="G8" s="18">
        <v>1</v>
      </c>
      <c r="H8" s="18" t="s">
        <v>342</v>
      </c>
      <c r="I8" s="18" t="s">
        <v>49</v>
      </c>
      <c r="J8" s="18" t="s">
        <v>341</v>
      </c>
      <c r="K8" s="18" t="s">
        <v>48</v>
      </c>
      <c r="L8" s="18" t="s">
        <v>357</v>
      </c>
      <c r="M8" s="18" t="s">
        <v>108</v>
      </c>
      <c r="N8" s="18" t="s">
        <v>432</v>
      </c>
      <c r="O8" s="18" t="s">
        <v>432</v>
      </c>
      <c r="P8" s="18">
        <f t="shared" si="0"/>
        <v>1</v>
      </c>
      <c r="Q8" s="18">
        <v>0</v>
      </c>
      <c r="R8" s="18">
        <f t="shared" si="1"/>
        <v>0.5</v>
      </c>
      <c r="S8" s="18" t="s">
        <v>432</v>
      </c>
      <c r="T8" s="18">
        <f>IF(ISBLANK(HLOOKUP(T$2,Monitoring_eng!$B$1:$AU$68,Results_2019!$C8,FALSE)),"",IF(HLOOKUP(T$2,Monitoring_eng!$B$1:$AU$68,Results_2019!$C8,FALSE)=$I8,$P8,IF(HLOOKUP(T$2,Monitoring_eng!$B$1:$AU$68,Results_2019!$C8,FALSE)=$K8,$Q8,IF(HLOOKUP(T$2,Monitoring_eng!$B$1:$AU$68,Results_2019!$C8,FALSE)=$M8,$R8,IF(HLOOKUP(T$2,Monitoring_eng!$B$1:$AU$68,Results_2019!$C8,FALSE)=$O8,$S8,"CHYBA")))))</f>
        <v>1</v>
      </c>
      <c r="U8" s="18">
        <f>IF(ISBLANK(HLOOKUP(U$2,Monitoring_eng!$B$1:$AU$68,Results_2019!$C8,FALSE)),"",IF(HLOOKUP(U$2,Monitoring_eng!$B$1:$AU$68,Results_2019!$C8,FALSE)=$I8,$P8,IF(HLOOKUP(U$2,Monitoring_eng!$B$1:$AU$68,Results_2019!$C8,FALSE)=$K8,$Q8,IF(HLOOKUP(U$2,Monitoring_eng!$B$1:$AU$68,Results_2019!$C8,FALSE)=$M8,$R8,IF(HLOOKUP(U$2,Monitoring_eng!$B$1:$AU$68,Results_2019!$C8,FALSE)=$O8,$S8,"CHYBA")))))</f>
        <v>1</v>
      </c>
      <c r="V8" s="18">
        <f>IF(ISBLANK(HLOOKUP(V$2,Monitoring_eng!$B$1:$AU$68,Results_2019!$C8,FALSE)),"",IF(HLOOKUP(V$2,Monitoring_eng!$B$1:$AU$68,Results_2019!$C8,FALSE)=$I8,$P8,IF(HLOOKUP(V$2,Monitoring_eng!$B$1:$AU$68,Results_2019!$C8,FALSE)=$K8,$Q8,IF(HLOOKUP(V$2,Monitoring_eng!$B$1:$AU$68,Results_2019!$C8,FALSE)=$M8,$R8,IF(HLOOKUP(V$2,Monitoring_eng!$B$1:$AU$68,Results_2019!$C8,FALSE)=$O8,$S8,"CHYBA")))))</f>
        <v>0</v>
      </c>
      <c r="W8" s="18">
        <f>IF(ISBLANK(HLOOKUP(W$2,Monitoring_eng!$B$1:$AU$68,Results_2019!$C8,FALSE)),"",IF(HLOOKUP(W$2,Monitoring_eng!$B$1:$AU$68,Results_2019!$C8,FALSE)=$I8,$P8,IF(HLOOKUP(W$2,Monitoring_eng!$B$1:$AU$68,Results_2019!$C8,FALSE)=$K8,$Q8,IF(HLOOKUP(W$2,Monitoring_eng!$B$1:$AU$68,Results_2019!$C8,FALSE)=$M8,$R8,IF(HLOOKUP(W$2,Monitoring_eng!$B$1:$AU$68,Results_2019!$C8,FALSE)=$O8,$S8,"CHYBA")))))</f>
        <v>0</v>
      </c>
      <c r="X8" s="18">
        <f>IF(ISBLANK(HLOOKUP(X$2,Monitoring_eng!$B$1:$AU$68,Results_2019!$C8,FALSE)),"",IF(HLOOKUP(X$2,Monitoring_eng!$B$1:$AU$68,Results_2019!$C8,FALSE)=$I8,$P8,IF(HLOOKUP(X$2,Monitoring_eng!$B$1:$AU$68,Results_2019!$C8,FALSE)=$K8,$Q8,IF(HLOOKUP(X$2,Monitoring_eng!$B$1:$AU$68,Results_2019!$C8,FALSE)=$M8,$R8,IF(HLOOKUP(X$2,Monitoring_eng!$B$1:$AU$68,Results_2019!$C8,FALSE)=$O8,$S8,"CHYBA")))))</f>
        <v>0</v>
      </c>
      <c r="Y8" s="18">
        <f>IF(ISBLANK(HLOOKUP(Y$2,Monitoring_eng!$B$1:$AU$68,Results_2019!$C8,FALSE)),"",IF(HLOOKUP(Y$2,Monitoring_eng!$B$1:$AU$68,Results_2019!$C8,FALSE)=$I8,$P8,IF(HLOOKUP(Y$2,Monitoring_eng!$B$1:$AU$68,Results_2019!$C8,FALSE)=$K8,$Q8,IF(HLOOKUP(Y$2,Monitoring_eng!$B$1:$AU$68,Results_2019!$C8,FALSE)=$M8,$R8,IF(HLOOKUP(Y$2,Monitoring_eng!$B$1:$AU$68,Results_2019!$C8,FALSE)=$O8,$S8,"CHYBA")))))</f>
        <v>1</v>
      </c>
      <c r="Z8" s="18">
        <f>IF(ISBLANK(HLOOKUP(Z$2,Monitoring_eng!$B$1:$AU$68,Results_2019!$C8,FALSE)),"",IF(HLOOKUP(Z$2,Monitoring_eng!$B$1:$AU$68,Results_2019!$C8,FALSE)=$I8,$P8,IF(HLOOKUP(Z$2,Monitoring_eng!$B$1:$AU$68,Results_2019!$C8,FALSE)=$K8,$Q8,IF(HLOOKUP(Z$2,Monitoring_eng!$B$1:$AU$68,Results_2019!$C8,FALSE)=$M8,$R8,IF(HLOOKUP(Z$2,Monitoring_eng!$B$1:$AU$68,Results_2019!$C8,FALSE)=$O8,$S8,"CHYBA")))))</f>
        <v>1</v>
      </c>
      <c r="AA8" s="18">
        <f>IF(ISBLANK(HLOOKUP(AA$2,Monitoring_eng!$B$1:$AU$68,Results_2019!$C8,FALSE)),"",IF(HLOOKUP(AA$2,Monitoring_eng!$B$1:$AU$68,Results_2019!$C8,FALSE)=$I8,$P8,IF(HLOOKUP(AA$2,Monitoring_eng!$B$1:$AU$68,Results_2019!$C8,FALSE)=$K8,$Q8,IF(HLOOKUP(AA$2,Monitoring_eng!$B$1:$AU$68,Results_2019!$C8,FALSE)=$M8,$R8,IF(HLOOKUP(AA$2,Monitoring_eng!$B$1:$AU$68,Results_2019!$C8,FALSE)=$O8,$S8,"CHYBA")))))</f>
        <v>1</v>
      </c>
      <c r="AB8" s="18">
        <f>IF(ISBLANK(HLOOKUP(AB$2,Monitoring_eng!$B$1:$AU$68,Results_2019!$C8,FALSE)),"",IF(HLOOKUP(AB$2,Monitoring_eng!$B$1:$AU$68,Results_2019!$C8,FALSE)=$I8,$P8,IF(HLOOKUP(AB$2,Monitoring_eng!$B$1:$AU$68,Results_2019!$C8,FALSE)=$K8,$Q8,IF(HLOOKUP(AB$2,Monitoring_eng!$B$1:$AU$68,Results_2019!$C8,FALSE)=$M8,$R8,IF(HLOOKUP(AB$2,Monitoring_eng!$B$1:$AU$68,Results_2019!$C8,FALSE)=$O8,$S8,"CHYBA")))))</f>
        <v>0</v>
      </c>
      <c r="AC8" s="18">
        <f>IF(ISBLANK(HLOOKUP(AC$2,Monitoring_eng!$B$1:$AU$68,Results_2019!$C8,FALSE)),"",IF(HLOOKUP(AC$2,Monitoring_eng!$B$1:$AU$68,Results_2019!$C8,FALSE)=$I8,$P8,IF(HLOOKUP(AC$2,Monitoring_eng!$B$1:$AU$68,Results_2019!$C8,FALSE)=$K8,$Q8,IF(HLOOKUP(AC$2,Monitoring_eng!$B$1:$AU$68,Results_2019!$C8,FALSE)=$M8,$R8,IF(HLOOKUP(AC$2,Monitoring_eng!$B$1:$AU$68,Results_2019!$C8,FALSE)=$O8,$S8,"CHYBA")))))</f>
        <v>1</v>
      </c>
      <c r="AD8" s="18">
        <f>IF(ISBLANK(HLOOKUP(AD$2,Monitoring_eng!$B$1:$AU$68,Results_2019!$C8,FALSE)),"",IF(HLOOKUP(AD$2,Monitoring_eng!$B$1:$AU$68,Results_2019!$C8,FALSE)=$I8,$P8,IF(HLOOKUP(AD$2,Monitoring_eng!$B$1:$AU$68,Results_2019!$C8,FALSE)=$K8,$Q8,IF(HLOOKUP(AD$2,Monitoring_eng!$B$1:$AU$68,Results_2019!$C8,FALSE)=$M8,$R8,IF(HLOOKUP(AD$2,Monitoring_eng!$B$1:$AU$68,Results_2019!$C8,FALSE)=$O8,$S8,"CHYBA")))))</f>
        <v>0</v>
      </c>
      <c r="AE8" s="18">
        <f>IF(ISBLANK(HLOOKUP(AE$2,Monitoring_eng!$B$1:$AU$68,Results_2019!$C8,FALSE)),"",IF(HLOOKUP(AE$2,Monitoring_eng!$B$1:$AU$68,Results_2019!$C8,FALSE)=$I8,$P8,IF(HLOOKUP(AE$2,Monitoring_eng!$B$1:$AU$68,Results_2019!$C8,FALSE)=$K8,$Q8,IF(HLOOKUP(AE$2,Monitoring_eng!$B$1:$AU$68,Results_2019!$C8,FALSE)=$M8,$R8,IF(HLOOKUP(AE$2,Monitoring_eng!$B$1:$AU$68,Results_2019!$C8,FALSE)=$O8,$S8,"CHYBA")))))</f>
        <v>1</v>
      </c>
      <c r="AF8" s="18">
        <f>IF(ISBLANK(HLOOKUP(AF$2,Monitoring_eng!$B$1:$AU$68,Results_2019!$C8,FALSE)),"",IF(HLOOKUP(AF$2,Monitoring_eng!$B$1:$AU$68,Results_2019!$C8,FALSE)=$I8,$P8,IF(HLOOKUP(AF$2,Monitoring_eng!$B$1:$AU$68,Results_2019!$C8,FALSE)=$K8,$Q8,IF(HLOOKUP(AF$2,Monitoring_eng!$B$1:$AU$68,Results_2019!$C8,FALSE)=$M8,$R8,IF(HLOOKUP(AF$2,Monitoring_eng!$B$1:$AU$68,Results_2019!$C8,FALSE)=$O8,$S8,"CHYBA")))))</f>
        <v>0</v>
      </c>
      <c r="AG8" s="18">
        <f>IF(ISBLANK(HLOOKUP(AG$2,Monitoring_eng!$B$1:$AU$68,Results_2019!$C8,FALSE)),"",IF(HLOOKUP(AG$2,Monitoring_eng!$B$1:$AU$68,Results_2019!$C8,FALSE)=$I8,$P8,IF(HLOOKUP(AG$2,Monitoring_eng!$B$1:$AU$68,Results_2019!$C8,FALSE)=$K8,$Q8,IF(HLOOKUP(AG$2,Monitoring_eng!$B$1:$AU$68,Results_2019!$C8,FALSE)=$M8,$R8,IF(HLOOKUP(AG$2,Monitoring_eng!$B$1:$AU$68,Results_2019!$C8,FALSE)=$O8,$S8,"CHYBA")))))</f>
        <v>1</v>
      </c>
      <c r="AH8" s="18">
        <f>IF(ISBLANK(HLOOKUP(AH$2,Monitoring_eng!$B$1:$AU$68,Results_2019!$C8,FALSE)),"",IF(HLOOKUP(AH$2,Monitoring_eng!$B$1:$AU$68,Results_2019!$C8,FALSE)=$I8,$P8,IF(HLOOKUP(AH$2,Monitoring_eng!$B$1:$AU$68,Results_2019!$C8,FALSE)=$K8,$Q8,IF(HLOOKUP(AH$2,Monitoring_eng!$B$1:$AU$68,Results_2019!$C8,FALSE)=$M8,$R8,IF(HLOOKUP(AH$2,Monitoring_eng!$B$1:$AU$68,Results_2019!$C8,FALSE)=$O8,$S8,"CHYBA")))))</f>
        <v>0</v>
      </c>
      <c r="AI8" s="18">
        <f>IF(ISBLANK(HLOOKUP(AI$2,Monitoring_eng!$B$1:$AU$68,Results_2019!$C8,FALSE)),"",IF(HLOOKUP(AI$2,Monitoring_eng!$B$1:$AU$68,Results_2019!$C8,FALSE)=$I8,$P8,IF(HLOOKUP(AI$2,Monitoring_eng!$B$1:$AU$68,Results_2019!$C8,FALSE)=$K8,$Q8,IF(HLOOKUP(AI$2,Monitoring_eng!$B$1:$AU$68,Results_2019!$C8,FALSE)=$M8,$R8,IF(HLOOKUP(AI$2,Monitoring_eng!$B$1:$AU$68,Results_2019!$C8,FALSE)=$O8,$S8,"CHYBA")))))</f>
        <v>1</v>
      </c>
      <c r="AJ8" s="18">
        <f>IF(ISBLANK(HLOOKUP(AJ$2,Monitoring_eng!$B$1:$AU$68,Results_2019!$C8,FALSE)),"",IF(HLOOKUP(AJ$2,Monitoring_eng!$B$1:$AU$68,Results_2019!$C8,FALSE)=$I8,$P8,IF(HLOOKUP(AJ$2,Monitoring_eng!$B$1:$AU$68,Results_2019!$C8,FALSE)=$K8,$Q8,IF(HLOOKUP(AJ$2,Monitoring_eng!$B$1:$AU$68,Results_2019!$C8,FALSE)=$M8,$R8,IF(HLOOKUP(AJ$2,Monitoring_eng!$B$1:$AU$68,Results_2019!$C8,FALSE)=$O8,$S8,"CHYBA")))))</f>
        <v>1</v>
      </c>
      <c r="AK8" s="18">
        <f>IF(ISBLANK(HLOOKUP(AK$2,Monitoring_eng!$B$1:$AU$68,Results_2019!$C8,FALSE)),"",IF(HLOOKUP(AK$2,Monitoring_eng!$B$1:$AU$68,Results_2019!$C8,FALSE)=$I8,$P8,IF(HLOOKUP(AK$2,Monitoring_eng!$B$1:$AU$68,Results_2019!$C8,FALSE)=$K8,$Q8,IF(HLOOKUP(AK$2,Monitoring_eng!$B$1:$AU$68,Results_2019!$C8,FALSE)=$M8,$R8,IF(HLOOKUP(AK$2,Monitoring_eng!$B$1:$AU$68,Results_2019!$C8,FALSE)=$O8,$S8,"CHYBA")))))</f>
        <v>0</v>
      </c>
      <c r="AL8" s="18">
        <f>IF(ISBLANK(HLOOKUP(AL$2,Monitoring_eng!$B$1:$AU$68,Results_2019!$C8,FALSE)),"",IF(HLOOKUP(AL$2,Monitoring_eng!$B$1:$AU$68,Results_2019!$C8,FALSE)=$I8,$P8,IF(HLOOKUP(AL$2,Monitoring_eng!$B$1:$AU$68,Results_2019!$C8,FALSE)=$K8,$Q8,IF(HLOOKUP(AL$2,Monitoring_eng!$B$1:$AU$68,Results_2019!$C8,FALSE)=$M8,$R8,IF(HLOOKUP(AL$2,Monitoring_eng!$B$1:$AU$68,Results_2019!$C8,FALSE)=$O8,$S8,"CHYBA")))))</f>
        <v>1</v>
      </c>
      <c r="AM8" s="18">
        <f>IF(ISBLANK(HLOOKUP(AM$2,Monitoring_eng!$B$1:$AU$68,Results_2019!$C8,FALSE)),"",IF(HLOOKUP(AM$2,Monitoring_eng!$B$1:$AU$68,Results_2019!$C8,FALSE)=$I8,$P8,IF(HLOOKUP(AM$2,Monitoring_eng!$B$1:$AU$68,Results_2019!$C8,FALSE)=$K8,$Q8,IF(HLOOKUP(AM$2,Monitoring_eng!$B$1:$AU$68,Results_2019!$C8,FALSE)=$M8,$R8,IF(HLOOKUP(AM$2,Monitoring_eng!$B$1:$AU$68,Results_2019!$C8,FALSE)=$O8,$S8,"CHYBA")))))</f>
        <v>1</v>
      </c>
      <c r="AN8" s="18">
        <f>IF(ISBLANK(HLOOKUP(AN$2,Monitoring_eng!$B$1:$AU$68,Results_2019!$C8,FALSE)),"",IF(HLOOKUP(AN$2,Monitoring_eng!$B$1:$AU$68,Results_2019!$C8,FALSE)=$I8,$P8,IF(HLOOKUP(AN$2,Monitoring_eng!$B$1:$AU$68,Results_2019!$C8,FALSE)=$K8,$Q8,IF(HLOOKUP(AN$2,Monitoring_eng!$B$1:$AU$68,Results_2019!$C8,FALSE)=$M8,$R8,IF(HLOOKUP(AN$2,Monitoring_eng!$B$1:$AU$68,Results_2019!$C8,FALSE)=$O8,$S8,"CHYBA")))))</f>
        <v>1</v>
      </c>
      <c r="AO8" s="18">
        <f>IF(ISBLANK(HLOOKUP(AO$2,Monitoring_eng!$B$1:$AU$68,Results_2019!$C8,FALSE)),"",IF(HLOOKUP(AO$2,Monitoring_eng!$B$1:$AU$68,Results_2019!$C8,FALSE)=$I8,$P8,IF(HLOOKUP(AO$2,Monitoring_eng!$B$1:$AU$68,Results_2019!$C8,FALSE)=$K8,$Q8,IF(HLOOKUP(AO$2,Monitoring_eng!$B$1:$AU$68,Results_2019!$C8,FALSE)=$M8,$R8,IF(HLOOKUP(AO$2,Monitoring_eng!$B$1:$AU$68,Results_2019!$C8,FALSE)=$O8,$S8,"CHYBA")))))</f>
        <v>0</v>
      </c>
    </row>
    <row r="9" spans="1:41" x14ac:dyDescent="0.3">
      <c r="A9" s="83" t="s">
        <v>1302</v>
      </c>
      <c r="B9" s="18" t="s">
        <v>63</v>
      </c>
      <c r="C9" s="18">
        <v>8</v>
      </c>
      <c r="D9" s="19" t="s">
        <v>64</v>
      </c>
      <c r="E9" s="19" t="s">
        <v>348</v>
      </c>
      <c r="F9" s="19" t="s">
        <v>431</v>
      </c>
      <c r="G9" s="18">
        <v>1</v>
      </c>
      <c r="H9" s="18" t="s">
        <v>342</v>
      </c>
      <c r="I9" s="18" t="s">
        <v>49</v>
      </c>
      <c r="J9" s="18" t="s">
        <v>341</v>
      </c>
      <c r="K9" s="18" t="s">
        <v>48</v>
      </c>
      <c r="L9" s="18" t="s">
        <v>357</v>
      </c>
      <c r="M9" s="18" t="s">
        <v>108</v>
      </c>
      <c r="N9" s="18" t="s">
        <v>432</v>
      </c>
      <c r="O9" s="18" t="s">
        <v>432</v>
      </c>
      <c r="P9" s="18">
        <f t="shared" si="0"/>
        <v>1</v>
      </c>
      <c r="Q9" s="18">
        <v>0</v>
      </c>
      <c r="R9" s="18">
        <f t="shared" si="1"/>
        <v>0.5</v>
      </c>
      <c r="S9" s="18" t="s">
        <v>432</v>
      </c>
      <c r="T9" s="18">
        <f>IF(ISBLANK(HLOOKUP(T$2,Monitoring_eng!$B$1:$AU$68,Results_2019!$C9,FALSE)),"",IF(HLOOKUP(T$2,Monitoring_eng!$B$1:$AU$68,Results_2019!$C9,FALSE)=$I9,$P9,IF(HLOOKUP(T$2,Monitoring_eng!$B$1:$AU$68,Results_2019!$C9,FALSE)=$K9,$Q9,IF(HLOOKUP(T$2,Monitoring_eng!$B$1:$AU$68,Results_2019!$C9,FALSE)=$M9,$R9,IF(HLOOKUP(T$2,Monitoring_eng!$B$1:$AU$68,Results_2019!$C9,FALSE)=$O9,$S9,"CHYBA")))))</f>
        <v>1</v>
      </c>
      <c r="U9" s="18">
        <f>IF(ISBLANK(HLOOKUP(U$2,Monitoring_eng!$B$1:$AU$68,Results_2019!$C9,FALSE)),"",IF(HLOOKUP(U$2,Monitoring_eng!$B$1:$AU$68,Results_2019!$C9,FALSE)=$I9,$P9,IF(HLOOKUP(U$2,Monitoring_eng!$B$1:$AU$68,Results_2019!$C9,FALSE)=$K9,$Q9,IF(HLOOKUP(U$2,Monitoring_eng!$B$1:$AU$68,Results_2019!$C9,FALSE)=$M9,$R9,IF(HLOOKUP(U$2,Monitoring_eng!$B$1:$AU$68,Results_2019!$C9,FALSE)=$O9,$S9,"CHYBA")))))</f>
        <v>1</v>
      </c>
      <c r="V9" s="18">
        <f>IF(ISBLANK(HLOOKUP(V$2,Monitoring_eng!$B$1:$AU$68,Results_2019!$C9,FALSE)),"",IF(HLOOKUP(V$2,Monitoring_eng!$B$1:$AU$68,Results_2019!$C9,FALSE)=$I9,$P9,IF(HLOOKUP(V$2,Monitoring_eng!$B$1:$AU$68,Results_2019!$C9,FALSE)=$K9,$Q9,IF(HLOOKUP(V$2,Monitoring_eng!$B$1:$AU$68,Results_2019!$C9,FALSE)=$M9,$R9,IF(HLOOKUP(V$2,Monitoring_eng!$B$1:$AU$68,Results_2019!$C9,FALSE)=$O9,$S9,"CHYBA")))))</f>
        <v>0</v>
      </c>
      <c r="W9" s="18">
        <f>IF(ISBLANK(HLOOKUP(W$2,Monitoring_eng!$B$1:$AU$68,Results_2019!$C9,FALSE)),"",IF(HLOOKUP(W$2,Monitoring_eng!$B$1:$AU$68,Results_2019!$C9,FALSE)=$I9,$P9,IF(HLOOKUP(W$2,Monitoring_eng!$B$1:$AU$68,Results_2019!$C9,FALSE)=$K9,$Q9,IF(HLOOKUP(W$2,Monitoring_eng!$B$1:$AU$68,Results_2019!$C9,FALSE)=$M9,$R9,IF(HLOOKUP(W$2,Monitoring_eng!$B$1:$AU$68,Results_2019!$C9,FALSE)=$O9,$S9,"CHYBA")))))</f>
        <v>1</v>
      </c>
      <c r="X9" s="18">
        <f>IF(ISBLANK(HLOOKUP(X$2,Monitoring_eng!$B$1:$AU$68,Results_2019!$C9,FALSE)),"",IF(HLOOKUP(X$2,Monitoring_eng!$B$1:$AU$68,Results_2019!$C9,FALSE)=$I9,$P9,IF(HLOOKUP(X$2,Monitoring_eng!$B$1:$AU$68,Results_2019!$C9,FALSE)=$K9,$Q9,IF(HLOOKUP(X$2,Monitoring_eng!$B$1:$AU$68,Results_2019!$C9,FALSE)=$M9,$R9,IF(HLOOKUP(X$2,Monitoring_eng!$B$1:$AU$68,Results_2019!$C9,FALSE)=$O9,$S9,"CHYBA")))))</f>
        <v>0</v>
      </c>
      <c r="Y9" s="18">
        <f>IF(ISBLANK(HLOOKUP(Y$2,Monitoring_eng!$B$1:$AU$68,Results_2019!$C9,FALSE)),"",IF(HLOOKUP(Y$2,Monitoring_eng!$B$1:$AU$68,Results_2019!$C9,FALSE)=$I9,$P9,IF(HLOOKUP(Y$2,Monitoring_eng!$B$1:$AU$68,Results_2019!$C9,FALSE)=$K9,$Q9,IF(HLOOKUP(Y$2,Monitoring_eng!$B$1:$AU$68,Results_2019!$C9,FALSE)=$M9,$R9,IF(HLOOKUP(Y$2,Monitoring_eng!$B$1:$AU$68,Results_2019!$C9,FALSE)=$O9,$S9,"CHYBA")))))</f>
        <v>1</v>
      </c>
      <c r="Z9" s="18">
        <f>IF(ISBLANK(HLOOKUP(Z$2,Monitoring_eng!$B$1:$AU$68,Results_2019!$C9,FALSE)),"",IF(HLOOKUP(Z$2,Monitoring_eng!$B$1:$AU$68,Results_2019!$C9,FALSE)=$I9,$P9,IF(HLOOKUP(Z$2,Monitoring_eng!$B$1:$AU$68,Results_2019!$C9,FALSE)=$K9,$Q9,IF(HLOOKUP(Z$2,Monitoring_eng!$B$1:$AU$68,Results_2019!$C9,FALSE)=$M9,$R9,IF(HLOOKUP(Z$2,Monitoring_eng!$B$1:$AU$68,Results_2019!$C9,FALSE)=$O9,$S9,"CHYBA")))))</f>
        <v>1</v>
      </c>
      <c r="AA9" s="18">
        <f>IF(ISBLANK(HLOOKUP(AA$2,Monitoring_eng!$B$1:$AU$68,Results_2019!$C9,FALSE)),"",IF(HLOOKUP(AA$2,Monitoring_eng!$B$1:$AU$68,Results_2019!$C9,FALSE)=$I9,$P9,IF(HLOOKUP(AA$2,Monitoring_eng!$B$1:$AU$68,Results_2019!$C9,FALSE)=$K9,$Q9,IF(HLOOKUP(AA$2,Monitoring_eng!$B$1:$AU$68,Results_2019!$C9,FALSE)=$M9,$R9,IF(HLOOKUP(AA$2,Monitoring_eng!$B$1:$AU$68,Results_2019!$C9,FALSE)=$O9,$S9,"CHYBA")))))</f>
        <v>1</v>
      </c>
      <c r="AB9" s="18">
        <f>IF(ISBLANK(HLOOKUP(AB$2,Monitoring_eng!$B$1:$AU$68,Results_2019!$C9,FALSE)),"",IF(HLOOKUP(AB$2,Monitoring_eng!$B$1:$AU$68,Results_2019!$C9,FALSE)=$I9,$P9,IF(HLOOKUP(AB$2,Monitoring_eng!$B$1:$AU$68,Results_2019!$C9,FALSE)=$K9,$Q9,IF(HLOOKUP(AB$2,Monitoring_eng!$B$1:$AU$68,Results_2019!$C9,FALSE)=$M9,$R9,IF(HLOOKUP(AB$2,Monitoring_eng!$B$1:$AU$68,Results_2019!$C9,FALSE)=$O9,$S9,"CHYBA")))))</f>
        <v>0</v>
      </c>
      <c r="AC9" s="18">
        <f>IF(ISBLANK(HLOOKUP(AC$2,Monitoring_eng!$B$1:$AU$68,Results_2019!$C9,FALSE)),"",IF(HLOOKUP(AC$2,Monitoring_eng!$B$1:$AU$68,Results_2019!$C9,FALSE)=$I9,$P9,IF(HLOOKUP(AC$2,Monitoring_eng!$B$1:$AU$68,Results_2019!$C9,FALSE)=$K9,$Q9,IF(HLOOKUP(AC$2,Monitoring_eng!$B$1:$AU$68,Results_2019!$C9,FALSE)=$M9,$R9,IF(HLOOKUP(AC$2,Monitoring_eng!$B$1:$AU$68,Results_2019!$C9,FALSE)=$O9,$S9,"CHYBA")))))</f>
        <v>0</v>
      </c>
      <c r="AD9" s="18">
        <f>IF(ISBLANK(HLOOKUP(AD$2,Monitoring_eng!$B$1:$AU$68,Results_2019!$C9,FALSE)),"",IF(HLOOKUP(AD$2,Monitoring_eng!$B$1:$AU$68,Results_2019!$C9,FALSE)=$I9,$P9,IF(HLOOKUP(AD$2,Monitoring_eng!$B$1:$AU$68,Results_2019!$C9,FALSE)=$K9,$Q9,IF(HLOOKUP(AD$2,Monitoring_eng!$B$1:$AU$68,Results_2019!$C9,FALSE)=$M9,$R9,IF(HLOOKUP(AD$2,Monitoring_eng!$B$1:$AU$68,Results_2019!$C9,FALSE)=$O9,$S9,"CHYBA")))))</f>
        <v>0</v>
      </c>
      <c r="AE9" s="18">
        <f>IF(ISBLANK(HLOOKUP(AE$2,Monitoring_eng!$B$1:$AU$68,Results_2019!$C9,FALSE)),"",IF(HLOOKUP(AE$2,Monitoring_eng!$B$1:$AU$68,Results_2019!$C9,FALSE)=$I9,$P9,IF(HLOOKUP(AE$2,Monitoring_eng!$B$1:$AU$68,Results_2019!$C9,FALSE)=$K9,$Q9,IF(HLOOKUP(AE$2,Monitoring_eng!$B$1:$AU$68,Results_2019!$C9,FALSE)=$M9,$R9,IF(HLOOKUP(AE$2,Monitoring_eng!$B$1:$AU$68,Results_2019!$C9,FALSE)=$O9,$S9,"CHYBA")))))</f>
        <v>1</v>
      </c>
      <c r="AF9" s="18">
        <f>IF(ISBLANK(HLOOKUP(AF$2,Monitoring_eng!$B$1:$AU$68,Results_2019!$C9,FALSE)),"",IF(HLOOKUP(AF$2,Monitoring_eng!$B$1:$AU$68,Results_2019!$C9,FALSE)=$I9,$P9,IF(HLOOKUP(AF$2,Monitoring_eng!$B$1:$AU$68,Results_2019!$C9,FALSE)=$K9,$Q9,IF(HLOOKUP(AF$2,Monitoring_eng!$B$1:$AU$68,Results_2019!$C9,FALSE)=$M9,$R9,IF(HLOOKUP(AF$2,Monitoring_eng!$B$1:$AU$68,Results_2019!$C9,FALSE)=$O9,$S9,"CHYBA")))))</f>
        <v>0</v>
      </c>
      <c r="AG9" s="18">
        <f>IF(ISBLANK(HLOOKUP(AG$2,Monitoring_eng!$B$1:$AU$68,Results_2019!$C9,FALSE)),"",IF(HLOOKUP(AG$2,Monitoring_eng!$B$1:$AU$68,Results_2019!$C9,FALSE)=$I9,$P9,IF(HLOOKUP(AG$2,Monitoring_eng!$B$1:$AU$68,Results_2019!$C9,FALSE)=$K9,$Q9,IF(HLOOKUP(AG$2,Monitoring_eng!$B$1:$AU$68,Results_2019!$C9,FALSE)=$M9,$R9,IF(HLOOKUP(AG$2,Monitoring_eng!$B$1:$AU$68,Results_2019!$C9,FALSE)=$O9,$S9,"CHYBA")))))</f>
        <v>1</v>
      </c>
      <c r="AH9" s="18">
        <f>IF(ISBLANK(HLOOKUP(AH$2,Monitoring_eng!$B$1:$AU$68,Results_2019!$C9,FALSE)),"",IF(HLOOKUP(AH$2,Monitoring_eng!$B$1:$AU$68,Results_2019!$C9,FALSE)=$I9,$P9,IF(HLOOKUP(AH$2,Monitoring_eng!$B$1:$AU$68,Results_2019!$C9,FALSE)=$K9,$Q9,IF(HLOOKUP(AH$2,Monitoring_eng!$B$1:$AU$68,Results_2019!$C9,FALSE)=$M9,$R9,IF(HLOOKUP(AH$2,Monitoring_eng!$B$1:$AU$68,Results_2019!$C9,FALSE)=$O9,$S9,"CHYBA")))))</f>
        <v>0</v>
      </c>
      <c r="AI9" s="18">
        <f>IF(ISBLANK(HLOOKUP(AI$2,Monitoring_eng!$B$1:$AU$68,Results_2019!$C9,FALSE)),"",IF(HLOOKUP(AI$2,Monitoring_eng!$B$1:$AU$68,Results_2019!$C9,FALSE)=$I9,$P9,IF(HLOOKUP(AI$2,Monitoring_eng!$B$1:$AU$68,Results_2019!$C9,FALSE)=$K9,$Q9,IF(HLOOKUP(AI$2,Monitoring_eng!$B$1:$AU$68,Results_2019!$C9,FALSE)=$M9,$R9,IF(HLOOKUP(AI$2,Monitoring_eng!$B$1:$AU$68,Results_2019!$C9,FALSE)=$O9,$S9,"CHYBA")))))</f>
        <v>1</v>
      </c>
      <c r="AJ9" s="18">
        <f>IF(ISBLANK(HLOOKUP(AJ$2,Monitoring_eng!$B$1:$AU$68,Results_2019!$C9,FALSE)),"",IF(HLOOKUP(AJ$2,Monitoring_eng!$B$1:$AU$68,Results_2019!$C9,FALSE)=$I9,$P9,IF(HLOOKUP(AJ$2,Monitoring_eng!$B$1:$AU$68,Results_2019!$C9,FALSE)=$K9,$Q9,IF(HLOOKUP(AJ$2,Monitoring_eng!$B$1:$AU$68,Results_2019!$C9,FALSE)=$M9,$R9,IF(HLOOKUP(AJ$2,Monitoring_eng!$B$1:$AU$68,Results_2019!$C9,FALSE)=$O9,$S9,"CHYBA")))))</f>
        <v>0</v>
      </c>
      <c r="AK9" s="18">
        <f>IF(ISBLANK(HLOOKUP(AK$2,Monitoring_eng!$B$1:$AU$68,Results_2019!$C9,FALSE)),"",IF(HLOOKUP(AK$2,Monitoring_eng!$B$1:$AU$68,Results_2019!$C9,FALSE)=$I9,$P9,IF(HLOOKUP(AK$2,Monitoring_eng!$B$1:$AU$68,Results_2019!$C9,FALSE)=$K9,$Q9,IF(HLOOKUP(AK$2,Monitoring_eng!$B$1:$AU$68,Results_2019!$C9,FALSE)=$M9,$R9,IF(HLOOKUP(AK$2,Monitoring_eng!$B$1:$AU$68,Results_2019!$C9,FALSE)=$O9,$S9,"CHYBA")))))</f>
        <v>0</v>
      </c>
      <c r="AL9" s="18">
        <f>IF(ISBLANK(HLOOKUP(AL$2,Monitoring_eng!$B$1:$AU$68,Results_2019!$C9,FALSE)),"",IF(HLOOKUP(AL$2,Monitoring_eng!$B$1:$AU$68,Results_2019!$C9,FALSE)=$I9,$P9,IF(HLOOKUP(AL$2,Monitoring_eng!$B$1:$AU$68,Results_2019!$C9,FALSE)=$K9,$Q9,IF(HLOOKUP(AL$2,Monitoring_eng!$B$1:$AU$68,Results_2019!$C9,FALSE)=$M9,$R9,IF(HLOOKUP(AL$2,Monitoring_eng!$B$1:$AU$68,Results_2019!$C9,FALSE)=$O9,$S9,"CHYBA")))))</f>
        <v>1</v>
      </c>
      <c r="AM9" s="18">
        <f>IF(ISBLANK(HLOOKUP(AM$2,Monitoring_eng!$B$1:$AU$68,Results_2019!$C9,FALSE)),"",IF(HLOOKUP(AM$2,Monitoring_eng!$B$1:$AU$68,Results_2019!$C9,FALSE)=$I9,$P9,IF(HLOOKUP(AM$2,Monitoring_eng!$B$1:$AU$68,Results_2019!$C9,FALSE)=$K9,$Q9,IF(HLOOKUP(AM$2,Monitoring_eng!$B$1:$AU$68,Results_2019!$C9,FALSE)=$M9,$R9,IF(HLOOKUP(AM$2,Monitoring_eng!$B$1:$AU$68,Results_2019!$C9,FALSE)=$O9,$S9,"CHYBA")))))</f>
        <v>1</v>
      </c>
      <c r="AN9" s="18">
        <f>IF(ISBLANK(HLOOKUP(AN$2,Monitoring_eng!$B$1:$AU$68,Results_2019!$C9,FALSE)),"",IF(HLOOKUP(AN$2,Monitoring_eng!$B$1:$AU$68,Results_2019!$C9,FALSE)=$I9,$P9,IF(HLOOKUP(AN$2,Monitoring_eng!$B$1:$AU$68,Results_2019!$C9,FALSE)=$K9,$Q9,IF(HLOOKUP(AN$2,Monitoring_eng!$B$1:$AU$68,Results_2019!$C9,FALSE)=$M9,$R9,IF(HLOOKUP(AN$2,Monitoring_eng!$B$1:$AU$68,Results_2019!$C9,FALSE)=$O9,$S9,"CHYBA")))))</f>
        <v>0</v>
      </c>
      <c r="AO9" s="18">
        <f>IF(ISBLANK(HLOOKUP(AO$2,Monitoring_eng!$B$1:$AU$68,Results_2019!$C9,FALSE)),"",IF(HLOOKUP(AO$2,Monitoring_eng!$B$1:$AU$68,Results_2019!$C9,FALSE)=$I9,$P9,IF(HLOOKUP(AO$2,Monitoring_eng!$B$1:$AU$68,Results_2019!$C9,FALSE)=$K9,$Q9,IF(HLOOKUP(AO$2,Monitoring_eng!$B$1:$AU$68,Results_2019!$C9,FALSE)=$M9,$R9,IF(HLOOKUP(AO$2,Monitoring_eng!$B$1:$AU$68,Results_2019!$C9,FALSE)=$O9,$S9,"CHYBA")))))</f>
        <v>0</v>
      </c>
    </row>
    <row r="10" spans="1:41" x14ac:dyDescent="0.3">
      <c r="A10" s="83" t="s">
        <v>1303</v>
      </c>
      <c r="B10" s="18" t="s">
        <v>65</v>
      </c>
      <c r="C10" s="18">
        <v>9</v>
      </c>
      <c r="D10" s="19" t="s">
        <v>66</v>
      </c>
      <c r="E10" s="19" t="s">
        <v>349</v>
      </c>
      <c r="F10" s="19" t="s">
        <v>431</v>
      </c>
      <c r="G10" s="18">
        <v>1</v>
      </c>
      <c r="H10" s="18" t="s">
        <v>342</v>
      </c>
      <c r="I10" s="18" t="s">
        <v>49</v>
      </c>
      <c r="J10" s="18" t="s">
        <v>341</v>
      </c>
      <c r="K10" s="18" t="s">
        <v>48</v>
      </c>
      <c r="L10" s="18" t="s">
        <v>357</v>
      </c>
      <c r="M10" s="18" t="s">
        <v>108</v>
      </c>
      <c r="N10" s="18" t="s">
        <v>432</v>
      </c>
      <c r="O10" s="18" t="s">
        <v>432</v>
      </c>
      <c r="P10" s="18">
        <f t="shared" si="0"/>
        <v>1</v>
      </c>
      <c r="Q10" s="18">
        <v>0</v>
      </c>
      <c r="R10" s="18">
        <f t="shared" si="1"/>
        <v>0.5</v>
      </c>
      <c r="S10" s="18" t="s">
        <v>432</v>
      </c>
      <c r="T10" s="18">
        <f>IF(ISBLANK(HLOOKUP(T$2,Monitoring_eng!$B$1:$AU$68,Results_2019!$C10,FALSE)),"",IF(HLOOKUP(T$2,Monitoring_eng!$B$1:$AU$68,Results_2019!$C10,FALSE)=$I10,$P10,IF(HLOOKUP(T$2,Monitoring_eng!$B$1:$AU$68,Results_2019!$C10,FALSE)=$K10,$Q10,IF(HLOOKUP(T$2,Monitoring_eng!$B$1:$AU$68,Results_2019!$C10,FALSE)=$M10,$R10,IF(HLOOKUP(T$2,Monitoring_eng!$B$1:$AU$68,Results_2019!$C10,FALSE)=$O10,$S10,"CHYBA")))))</f>
        <v>1</v>
      </c>
      <c r="U10" s="18">
        <f>IF(ISBLANK(HLOOKUP(U$2,Monitoring_eng!$B$1:$AU$68,Results_2019!$C10,FALSE)),"",IF(HLOOKUP(U$2,Monitoring_eng!$B$1:$AU$68,Results_2019!$C10,FALSE)=$I10,$P10,IF(HLOOKUP(U$2,Monitoring_eng!$B$1:$AU$68,Results_2019!$C10,FALSE)=$K10,$Q10,IF(HLOOKUP(U$2,Monitoring_eng!$B$1:$AU$68,Results_2019!$C10,FALSE)=$M10,$R10,IF(HLOOKUP(U$2,Monitoring_eng!$B$1:$AU$68,Results_2019!$C10,FALSE)=$O10,$S10,"CHYBA")))))</f>
        <v>1</v>
      </c>
      <c r="V10" s="18">
        <f>IF(ISBLANK(HLOOKUP(V$2,Monitoring_eng!$B$1:$AU$68,Results_2019!$C10,FALSE)),"",IF(HLOOKUP(V$2,Monitoring_eng!$B$1:$AU$68,Results_2019!$C10,FALSE)=$I10,$P10,IF(HLOOKUP(V$2,Monitoring_eng!$B$1:$AU$68,Results_2019!$C10,FALSE)=$K10,$Q10,IF(HLOOKUP(V$2,Monitoring_eng!$B$1:$AU$68,Results_2019!$C10,FALSE)=$M10,$R10,IF(HLOOKUP(V$2,Monitoring_eng!$B$1:$AU$68,Results_2019!$C10,FALSE)=$O10,$S10,"CHYBA")))))</f>
        <v>1</v>
      </c>
      <c r="W10" s="18">
        <f>IF(ISBLANK(HLOOKUP(W$2,Monitoring_eng!$B$1:$AU$68,Results_2019!$C10,FALSE)),"",IF(HLOOKUP(W$2,Monitoring_eng!$B$1:$AU$68,Results_2019!$C10,FALSE)=$I10,$P10,IF(HLOOKUP(W$2,Monitoring_eng!$B$1:$AU$68,Results_2019!$C10,FALSE)=$K10,$Q10,IF(HLOOKUP(W$2,Monitoring_eng!$B$1:$AU$68,Results_2019!$C10,FALSE)=$M10,$R10,IF(HLOOKUP(W$2,Monitoring_eng!$B$1:$AU$68,Results_2019!$C10,FALSE)=$O10,$S10,"CHYBA")))))</f>
        <v>1</v>
      </c>
      <c r="X10" s="18">
        <f>IF(ISBLANK(HLOOKUP(X$2,Monitoring_eng!$B$1:$AU$68,Results_2019!$C10,FALSE)),"",IF(HLOOKUP(X$2,Monitoring_eng!$B$1:$AU$68,Results_2019!$C10,FALSE)=$I10,$P10,IF(HLOOKUP(X$2,Monitoring_eng!$B$1:$AU$68,Results_2019!$C10,FALSE)=$K10,$Q10,IF(HLOOKUP(X$2,Monitoring_eng!$B$1:$AU$68,Results_2019!$C10,FALSE)=$M10,$R10,IF(HLOOKUP(X$2,Monitoring_eng!$B$1:$AU$68,Results_2019!$C10,FALSE)=$O10,$S10,"CHYBA")))))</f>
        <v>1</v>
      </c>
      <c r="Y10" s="18">
        <f>IF(ISBLANK(HLOOKUP(Y$2,Monitoring_eng!$B$1:$AU$68,Results_2019!$C10,FALSE)),"",IF(HLOOKUP(Y$2,Monitoring_eng!$B$1:$AU$68,Results_2019!$C10,FALSE)=$I10,$P10,IF(HLOOKUP(Y$2,Monitoring_eng!$B$1:$AU$68,Results_2019!$C10,FALSE)=$K10,$Q10,IF(HLOOKUP(Y$2,Monitoring_eng!$B$1:$AU$68,Results_2019!$C10,FALSE)=$M10,$R10,IF(HLOOKUP(Y$2,Monitoring_eng!$B$1:$AU$68,Results_2019!$C10,FALSE)=$O10,$S10,"CHYBA")))))</f>
        <v>1</v>
      </c>
      <c r="Z10" s="18">
        <f>IF(ISBLANK(HLOOKUP(Z$2,Monitoring_eng!$B$1:$AU$68,Results_2019!$C10,FALSE)),"",IF(HLOOKUP(Z$2,Monitoring_eng!$B$1:$AU$68,Results_2019!$C10,FALSE)=$I10,$P10,IF(HLOOKUP(Z$2,Monitoring_eng!$B$1:$AU$68,Results_2019!$C10,FALSE)=$K10,$Q10,IF(HLOOKUP(Z$2,Monitoring_eng!$B$1:$AU$68,Results_2019!$C10,FALSE)=$M10,$R10,IF(HLOOKUP(Z$2,Monitoring_eng!$B$1:$AU$68,Results_2019!$C10,FALSE)=$O10,$S10,"CHYBA")))))</f>
        <v>1</v>
      </c>
      <c r="AA10" s="18">
        <f>IF(ISBLANK(HLOOKUP(AA$2,Monitoring_eng!$B$1:$AU$68,Results_2019!$C10,FALSE)),"",IF(HLOOKUP(AA$2,Monitoring_eng!$B$1:$AU$68,Results_2019!$C10,FALSE)=$I10,$P10,IF(HLOOKUP(AA$2,Monitoring_eng!$B$1:$AU$68,Results_2019!$C10,FALSE)=$K10,$Q10,IF(HLOOKUP(AA$2,Monitoring_eng!$B$1:$AU$68,Results_2019!$C10,FALSE)=$M10,$R10,IF(HLOOKUP(AA$2,Monitoring_eng!$B$1:$AU$68,Results_2019!$C10,FALSE)=$O10,$S10,"CHYBA")))))</f>
        <v>1</v>
      </c>
      <c r="AB10" s="18">
        <f>IF(ISBLANK(HLOOKUP(AB$2,Monitoring_eng!$B$1:$AU$68,Results_2019!$C10,FALSE)),"",IF(HLOOKUP(AB$2,Monitoring_eng!$B$1:$AU$68,Results_2019!$C10,FALSE)=$I10,$P10,IF(HLOOKUP(AB$2,Monitoring_eng!$B$1:$AU$68,Results_2019!$C10,FALSE)=$K10,$Q10,IF(HLOOKUP(AB$2,Monitoring_eng!$B$1:$AU$68,Results_2019!$C10,FALSE)=$M10,$R10,IF(HLOOKUP(AB$2,Monitoring_eng!$B$1:$AU$68,Results_2019!$C10,FALSE)=$O10,$S10,"CHYBA")))))</f>
        <v>1</v>
      </c>
      <c r="AC10" s="18">
        <f>IF(ISBLANK(HLOOKUP(AC$2,Monitoring_eng!$B$1:$AU$68,Results_2019!$C10,FALSE)),"",IF(HLOOKUP(AC$2,Monitoring_eng!$B$1:$AU$68,Results_2019!$C10,FALSE)=$I10,$P10,IF(HLOOKUP(AC$2,Monitoring_eng!$B$1:$AU$68,Results_2019!$C10,FALSE)=$K10,$Q10,IF(HLOOKUP(AC$2,Monitoring_eng!$B$1:$AU$68,Results_2019!$C10,FALSE)=$M10,$R10,IF(HLOOKUP(AC$2,Monitoring_eng!$B$1:$AU$68,Results_2019!$C10,FALSE)=$O10,$S10,"CHYBA")))))</f>
        <v>1</v>
      </c>
      <c r="AD10" s="18">
        <f>IF(ISBLANK(HLOOKUP(AD$2,Monitoring_eng!$B$1:$AU$68,Results_2019!$C10,FALSE)),"",IF(HLOOKUP(AD$2,Monitoring_eng!$B$1:$AU$68,Results_2019!$C10,FALSE)=$I10,$P10,IF(HLOOKUP(AD$2,Monitoring_eng!$B$1:$AU$68,Results_2019!$C10,FALSE)=$K10,$Q10,IF(HLOOKUP(AD$2,Monitoring_eng!$B$1:$AU$68,Results_2019!$C10,FALSE)=$M10,$R10,IF(HLOOKUP(AD$2,Monitoring_eng!$B$1:$AU$68,Results_2019!$C10,FALSE)=$O10,$S10,"CHYBA")))))</f>
        <v>1</v>
      </c>
      <c r="AE10" s="18">
        <f>IF(ISBLANK(HLOOKUP(AE$2,Monitoring_eng!$B$1:$AU$68,Results_2019!$C10,FALSE)),"",IF(HLOOKUP(AE$2,Monitoring_eng!$B$1:$AU$68,Results_2019!$C10,FALSE)=$I10,$P10,IF(HLOOKUP(AE$2,Monitoring_eng!$B$1:$AU$68,Results_2019!$C10,FALSE)=$K10,$Q10,IF(HLOOKUP(AE$2,Monitoring_eng!$B$1:$AU$68,Results_2019!$C10,FALSE)=$M10,$R10,IF(HLOOKUP(AE$2,Monitoring_eng!$B$1:$AU$68,Results_2019!$C10,FALSE)=$O10,$S10,"CHYBA")))))</f>
        <v>1</v>
      </c>
      <c r="AF10" s="18">
        <f>IF(ISBLANK(HLOOKUP(AF$2,Monitoring_eng!$B$1:$AU$68,Results_2019!$C10,FALSE)),"",IF(HLOOKUP(AF$2,Monitoring_eng!$B$1:$AU$68,Results_2019!$C10,FALSE)=$I10,$P10,IF(HLOOKUP(AF$2,Monitoring_eng!$B$1:$AU$68,Results_2019!$C10,FALSE)=$K10,$Q10,IF(HLOOKUP(AF$2,Monitoring_eng!$B$1:$AU$68,Results_2019!$C10,FALSE)=$M10,$R10,IF(HLOOKUP(AF$2,Monitoring_eng!$B$1:$AU$68,Results_2019!$C10,FALSE)=$O10,$S10,"CHYBA")))))</f>
        <v>1</v>
      </c>
      <c r="AG10" s="18">
        <f>IF(ISBLANK(HLOOKUP(AG$2,Monitoring_eng!$B$1:$AU$68,Results_2019!$C10,FALSE)),"",IF(HLOOKUP(AG$2,Monitoring_eng!$B$1:$AU$68,Results_2019!$C10,FALSE)=$I10,$P10,IF(HLOOKUP(AG$2,Monitoring_eng!$B$1:$AU$68,Results_2019!$C10,FALSE)=$K10,$Q10,IF(HLOOKUP(AG$2,Monitoring_eng!$B$1:$AU$68,Results_2019!$C10,FALSE)=$M10,$R10,IF(HLOOKUP(AG$2,Monitoring_eng!$B$1:$AU$68,Results_2019!$C10,FALSE)=$O10,$S10,"CHYBA")))))</f>
        <v>1</v>
      </c>
      <c r="AH10" s="18">
        <f>IF(ISBLANK(HLOOKUP(AH$2,Monitoring_eng!$B$1:$AU$68,Results_2019!$C10,FALSE)),"",IF(HLOOKUP(AH$2,Monitoring_eng!$B$1:$AU$68,Results_2019!$C10,FALSE)=$I10,$P10,IF(HLOOKUP(AH$2,Monitoring_eng!$B$1:$AU$68,Results_2019!$C10,FALSE)=$K10,$Q10,IF(HLOOKUP(AH$2,Monitoring_eng!$B$1:$AU$68,Results_2019!$C10,FALSE)=$M10,$R10,IF(HLOOKUP(AH$2,Monitoring_eng!$B$1:$AU$68,Results_2019!$C10,FALSE)=$O10,$S10,"CHYBA")))))</f>
        <v>1</v>
      </c>
      <c r="AI10" s="18">
        <f>IF(ISBLANK(HLOOKUP(AI$2,Monitoring_eng!$B$1:$AU$68,Results_2019!$C10,FALSE)),"",IF(HLOOKUP(AI$2,Monitoring_eng!$B$1:$AU$68,Results_2019!$C10,FALSE)=$I10,$P10,IF(HLOOKUP(AI$2,Monitoring_eng!$B$1:$AU$68,Results_2019!$C10,FALSE)=$K10,$Q10,IF(HLOOKUP(AI$2,Monitoring_eng!$B$1:$AU$68,Results_2019!$C10,FALSE)=$M10,$R10,IF(HLOOKUP(AI$2,Monitoring_eng!$B$1:$AU$68,Results_2019!$C10,FALSE)=$O10,$S10,"CHYBA")))))</f>
        <v>1</v>
      </c>
      <c r="AJ10" s="18">
        <f>IF(ISBLANK(HLOOKUP(AJ$2,Monitoring_eng!$B$1:$AU$68,Results_2019!$C10,FALSE)),"",IF(HLOOKUP(AJ$2,Monitoring_eng!$B$1:$AU$68,Results_2019!$C10,FALSE)=$I10,$P10,IF(HLOOKUP(AJ$2,Monitoring_eng!$B$1:$AU$68,Results_2019!$C10,FALSE)=$K10,$Q10,IF(HLOOKUP(AJ$2,Monitoring_eng!$B$1:$AU$68,Results_2019!$C10,FALSE)=$M10,$R10,IF(HLOOKUP(AJ$2,Monitoring_eng!$B$1:$AU$68,Results_2019!$C10,FALSE)=$O10,$S10,"CHYBA")))))</f>
        <v>1</v>
      </c>
      <c r="AK10" s="18">
        <f>IF(ISBLANK(HLOOKUP(AK$2,Monitoring_eng!$B$1:$AU$68,Results_2019!$C10,FALSE)),"",IF(HLOOKUP(AK$2,Monitoring_eng!$B$1:$AU$68,Results_2019!$C10,FALSE)=$I10,$P10,IF(HLOOKUP(AK$2,Monitoring_eng!$B$1:$AU$68,Results_2019!$C10,FALSE)=$K10,$Q10,IF(HLOOKUP(AK$2,Monitoring_eng!$B$1:$AU$68,Results_2019!$C10,FALSE)=$M10,$R10,IF(HLOOKUP(AK$2,Monitoring_eng!$B$1:$AU$68,Results_2019!$C10,FALSE)=$O10,$S10,"CHYBA")))))</f>
        <v>1</v>
      </c>
      <c r="AL10" s="18">
        <f>IF(ISBLANK(HLOOKUP(AL$2,Monitoring_eng!$B$1:$AU$68,Results_2019!$C10,FALSE)),"",IF(HLOOKUP(AL$2,Monitoring_eng!$B$1:$AU$68,Results_2019!$C10,FALSE)=$I10,$P10,IF(HLOOKUP(AL$2,Monitoring_eng!$B$1:$AU$68,Results_2019!$C10,FALSE)=$K10,$Q10,IF(HLOOKUP(AL$2,Monitoring_eng!$B$1:$AU$68,Results_2019!$C10,FALSE)=$M10,$R10,IF(HLOOKUP(AL$2,Monitoring_eng!$B$1:$AU$68,Results_2019!$C10,FALSE)=$O10,$S10,"CHYBA")))))</f>
        <v>1</v>
      </c>
      <c r="AM10" s="18">
        <f>IF(ISBLANK(HLOOKUP(AM$2,Monitoring_eng!$B$1:$AU$68,Results_2019!$C10,FALSE)),"",IF(HLOOKUP(AM$2,Monitoring_eng!$B$1:$AU$68,Results_2019!$C10,FALSE)=$I10,$P10,IF(HLOOKUP(AM$2,Monitoring_eng!$B$1:$AU$68,Results_2019!$C10,FALSE)=$K10,$Q10,IF(HLOOKUP(AM$2,Monitoring_eng!$B$1:$AU$68,Results_2019!$C10,FALSE)=$M10,$R10,IF(HLOOKUP(AM$2,Monitoring_eng!$B$1:$AU$68,Results_2019!$C10,FALSE)=$O10,$S10,"CHYBA")))))</f>
        <v>1</v>
      </c>
      <c r="AN10" s="18">
        <f>IF(ISBLANK(HLOOKUP(AN$2,Monitoring_eng!$B$1:$AU$68,Results_2019!$C10,FALSE)),"",IF(HLOOKUP(AN$2,Monitoring_eng!$B$1:$AU$68,Results_2019!$C10,FALSE)=$I10,$P10,IF(HLOOKUP(AN$2,Monitoring_eng!$B$1:$AU$68,Results_2019!$C10,FALSE)=$K10,$Q10,IF(HLOOKUP(AN$2,Monitoring_eng!$B$1:$AU$68,Results_2019!$C10,FALSE)=$M10,$R10,IF(HLOOKUP(AN$2,Monitoring_eng!$B$1:$AU$68,Results_2019!$C10,FALSE)=$O10,$S10,"CHYBA")))))</f>
        <v>1</v>
      </c>
      <c r="AO10" s="18">
        <f>IF(ISBLANK(HLOOKUP(AO$2,Monitoring_eng!$B$1:$AU$68,Results_2019!$C10,FALSE)),"",IF(HLOOKUP(AO$2,Monitoring_eng!$B$1:$AU$68,Results_2019!$C10,FALSE)=$I10,$P10,IF(HLOOKUP(AO$2,Monitoring_eng!$B$1:$AU$68,Results_2019!$C10,FALSE)=$K10,$Q10,IF(HLOOKUP(AO$2,Monitoring_eng!$B$1:$AU$68,Results_2019!$C10,FALSE)=$M10,$R10,IF(HLOOKUP(AO$2,Monitoring_eng!$B$1:$AU$68,Results_2019!$C10,FALSE)=$O10,$S10,"CHYBA")))))</f>
        <v>1</v>
      </c>
    </row>
    <row r="11" spans="1:41" x14ac:dyDescent="0.3">
      <c r="A11" s="83" t="s">
        <v>1304</v>
      </c>
      <c r="B11" s="18" t="s">
        <v>68</v>
      </c>
      <c r="C11" s="18">
        <v>10</v>
      </c>
      <c r="D11" s="19" t="s">
        <v>433</v>
      </c>
      <c r="E11" s="19" t="s">
        <v>351</v>
      </c>
      <c r="F11" s="19" t="s">
        <v>431</v>
      </c>
      <c r="G11" s="18">
        <v>1</v>
      </c>
      <c r="H11" s="18" t="s">
        <v>342</v>
      </c>
      <c r="I11" s="18" t="s">
        <v>49</v>
      </c>
      <c r="J11" s="18" t="s">
        <v>341</v>
      </c>
      <c r="K11" s="18" t="s">
        <v>48</v>
      </c>
      <c r="L11" s="18" t="s">
        <v>357</v>
      </c>
      <c r="M11" s="18" t="s">
        <v>108</v>
      </c>
      <c r="N11" s="18" t="s">
        <v>432</v>
      </c>
      <c r="O11" s="18" t="s">
        <v>432</v>
      </c>
      <c r="P11" s="18">
        <f t="shared" si="0"/>
        <v>1</v>
      </c>
      <c r="Q11" s="18">
        <v>0</v>
      </c>
      <c r="R11" s="18">
        <f t="shared" si="1"/>
        <v>0.5</v>
      </c>
      <c r="S11" s="18" t="s">
        <v>432</v>
      </c>
      <c r="T11" s="18">
        <f>IF(ISBLANK(HLOOKUP(T$2,Monitoring_eng!$B$1:$AU$68,Results_2019!$C11,FALSE)),"",IF(HLOOKUP(T$2,Monitoring_eng!$B$1:$AU$68,Results_2019!$C11,FALSE)=$I11,$P11,IF(HLOOKUP(T$2,Monitoring_eng!$B$1:$AU$68,Results_2019!$C11,FALSE)=$K11,$Q11,IF(HLOOKUP(T$2,Monitoring_eng!$B$1:$AU$68,Results_2019!$C11,FALSE)=$M11,$R11,IF(HLOOKUP(T$2,Monitoring_eng!$B$1:$AU$68,Results_2019!$C11,FALSE)=$O11,$S11,"CHYBA")))))</f>
        <v>1</v>
      </c>
      <c r="U11" s="18">
        <f>IF(ISBLANK(HLOOKUP(U$2,Monitoring_eng!$B$1:$AU$68,Results_2019!$C11,FALSE)),"",IF(HLOOKUP(U$2,Monitoring_eng!$B$1:$AU$68,Results_2019!$C11,FALSE)=$I11,$P11,IF(HLOOKUP(U$2,Monitoring_eng!$B$1:$AU$68,Results_2019!$C11,FALSE)=$K11,$Q11,IF(HLOOKUP(U$2,Monitoring_eng!$B$1:$AU$68,Results_2019!$C11,FALSE)=$M11,$R11,IF(HLOOKUP(U$2,Monitoring_eng!$B$1:$AU$68,Results_2019!$C11,FALSE)=$O11,$S11,"CHYBA")))))</f>
        <v>1</v>
      </c>
      <c r="V11" s="18">
        <f>IF(ISBLANK(HLOOKUP(V$2,Monitoring_eng!$B$1:$AU$68,Results_2019!$C11,FALSE)),"",IF(HLOOKUP(V$2,Monitoring_eng!$B$1:$AU$68,Results_2019!$C11,FALSE)=$I11,$P11,IF(HLOOKUP(V$2,Monitoring_eng!$B$1:$AU$68,Results_2019!$C11,FALSE)=$K11,$Q11,IF(HLOOKUP(V$2,Monitoring_eng!$B$1:$AU$68,Results_2019!$C11,FALSE)=$M11,$R11,IF(HLOOKUP(V$2,Monitoring_eng!$B$1:$AU$68,Results_2019!$C11,FALSE)=$O11,$S11,"CHYBA")))))</f>
        <v>1</v>
      </c>
      <c r="W11" s="18">
        <f>IF(ISBLANK(HLOOKUP(W$2,Monitoring_eng!$B$1:$AU$68,Results_2019!$C11,FALSE)),"",IF(HLOOKUP(W$2,Monitoring_eng!$B$1:$AU$68,Results_2019!$C11,FALSE)=$I11,$P11,IF(HLOOKUP(W$2,Monitoring_eng!$B$1:$AU$68,Results_2019!$C11,FALSE)=$K11,$Q11,IF(HLOOKUP(W$2,Monitoring_eng!$B$1:$AU$68,Results_2019!$C11,FALSE)=$M11,$R11,IF(HLOOKUP(W$2,Monitoring_eng!$B$1:$AU$68,Results_2019!$C11,FALSE)=$O11,$S11,"CHYBA")))))</f>
        <v>1</v>
      </c>
      <c r="X11" s="18">
        <f>IF(ISBLANK(HLOOKUP(X$2,Monitoring_eng!$B$1:$AU$68,Results_2019!$C11,FALSE)),"",IF(HLOOKUP(X$2,Monitoring_eng!$B$1:$AU$68,Results_2019!$C11,FALSE)=$I11,$P11,IF(HLOOKUP(X$2,Monitoring_eng!$B$1:$AU$68,Results_2019!$C11,FALSE)=$K11,$Q11,IF(HLOOKUP(X$2,Monitoring_eng!$B$1:$AU$68,Results_2019!$C11,FALSE)=$M11,$R11,IF(HLOOKUP(X$2,Monitoring_eng!$B$1:$AU$68,Results_2019!$C11,FALSE)=$O11,$S11,"CHYBA")))))</f>
        <v>1</v>
      </c>
      <c r="Y11" s="18">
        <f>IF(ISBLANK(HLOOKUP(Y$2,Monitoring_eng!$B$1:$AU$68,Results_2019!$C11,FALSE)),"",IF(HLOOKUP(Y$2,Monitoring_eng!$B$1:$AU$68,Results_2019!$C11,FALSE)=$I11,$P11,IF(HLOOKUP(Y$2,Monitoring_eng!$B$1:$AU$68,Results_2019!$C11,FALSE)=$K11,$Q11,IF(HLOOKUP(Y$2,Monitoring_eng!$B$1:$AU$68,Results_2019!$C11,FALSE)=$M11,$R11,IF(HLOOKUP(Y$2,Monitoring_eng!$B$1:$AU$68,Results_2019!$C11,FALSE)=$O11,$S11,"CHYBA")))))</f>
        <v>1</v>
      </c>
      <c r="Z11" s="18">
        <f>IF(ISBLANK(HLOOKUP(Z$2,Monitoring_eng!$B$1:$AU$68,Results_2019!$C11,FALSE)),"",IF(HLOOKUP(Z$2,Monitoring_eng!$B$1:$AU$68,Results_2019!$C11,FALSE)=$I11,$P11,IF(HLOOKUP(Z$2,Monitoring_eng!$B$1:$AU$68,Results_2019!$C11,FALSE)=$K11,$Q11,IF(HLOOKUP(Z$2,Monitoring_eng!$B$1:$AU$68,Results_2019!$C11,FALSE)=$M11,$R11,IF(HLOOKUP(Z$2,Monitoring_eng!$B$1:$AU$68,Results_2019!$C11,FALSE)=$O11,$S11,"CHYBA")))))</f>
        <v>1</v>
      </c>
      <c r="AA11" s="18">
        <f>IF(ISBLANK(HLOOKUP(AA$2,Monitoring_eng!$B$1:$AU$68,Results_2019!$C11,FALSE)),"",IF(HLOOKUP(AA$2,Monitoring_eng!$B$1:$AU$68,Results_2019!$C11,FALSE)=$I11,$P11,IF(HLOOKUP(AA$2,Monitoring_eng!$B$1:$AU$68,Results_2019!$C11,FALSE)=$K11,$Q11,IF(HLOOKUP(AA$2,Monitoring_eng!$B$1:$AU$68,Results_2019!$C11,FALSE)=$M11,$R11,IF(HLOOKUP(AA$2,Monitoring_eng!$B$1:$AU$68,Results_2019!$C11,FALSE)=$O11,$S11,"CHYBA")))))</f>
        <v>1</v>
      </c>
      <c r="AB11" s="18">
        <f>IF(ISBLANK(HLOOKUP(AB$2,Monitoring_eng!$B$1:$AU$68,Results_2019!$C11,FALSE)),"",IF(HLOOKUP(AB$2,Monitoring_eng!$B$1:$AU$68,Results_2019!$C11,FALSE)=$I11,$P11,IF(HLOOKUP(AB$2,Monitoring_eng!$B$1:$AU$68,Results_2019!$C11,FALSE)=$K11,$Q11,IF(HLOOKUP(AB$2,Monitoring_eng!$B$1:$AU$68,Results_2019!$C11,FALSE)=$M11,$R11,IF(HLOOKUP(AB$2,Monitoring_eng!$B$1:$AU$68,Results_2019!$C11,FALSE)=$O11,$S11,"CHYBA")))))</f>
        <v>1</v>
      </c>
      <c r="AC11" s="18">
        <f>IF(ISBLANK(HLOOKUP(AC$2,Monitoring_eng!$B$1:$AU$68,Results_2019!$C11,FALSE)),"",IF(HLOOKUP(AC$2,Monitoring_eng!$B$1:$AU$68,Results_2019!$C11,FALSE)=$I11,$P11,IF(HLOOKUP(AC$2,Monitoring_eng!$B$1:$AU$68,Results_2019!$C11,FALSE)=$K11,$Q11,IF(HLOOKUP(AC$2,Monitoring_eng!$B$1:$AU$68,Results_2019!$C11,FALSE)=$M11,$R11,IF(HLOOKUP(AC$2,Monitoring_eng!$B$1:$AU$68,Results_2019!$C11,FALSE)=$O11,$S11,"CHYBA")))))</f>
        <v>1</v>
      </c>
      <c r="AD11" s="18">
        <f>IF(ISBLANK(HLOOKUP(AD$2,Monitoring_eng!$B$1:$AU$68,Results_2019!$C11,FALSE)),"",IF(HLOOKUP(AD$2,Monitoring_eng!$B$1:$AU$68,Results_2019!$C11,FALSE)=$I11,$P11,IF(HLOOKUP(AD$2,Monitoring_eng!$B$1:$AU$68,Results_2019!$C11,FALSE)=$K11,$Q11,IF(HLOOKUP(AD$2,Monitoring_eng!$B$1:$AU$68,Results_2019!$C11,FALSE)=$M11,$R11,IF(HLOOKUP(AD$2,Monitoring_eng!$B$1:$AU$68,Results_2019!$C11,FALSE)=$O11,$S11,"CHYBA")))))</f>
        <v>1</v>
      </c>
      <c r="AE11" s="18">
        <f>IF(ISBLANK(HLOOKUP(AE$2,Monitoring_eng!$B$1:$AU$68,Results_2019!$C11,FALSE)),"",IF(HLOOKUP(AE$2,Monitoring_eng!$B$1:$AU$68,Results_2019!$C11,FALSE)=$I11,$P11,IF(HLOOKUP(AE$2,Monitoring_eng!$B$1:$AU$68,Results_2019!$C11,FALSE)=$K11,$Q11,IF(HLOOKUP(AE$2,Monitoring_eng!$B$1:$AU$68,Results_2019!$C11,FALSE)=$M11,$R11,IF(HLOOKUP(AE$2,Monitoring_eng!$B$1:$AU$68,Results_2019!$C11,FALSE)=$O11,$S11,"CHYBA")))))</f>
        <v>1</v>
      </c>
      <c r="AF11" s="18">
        <f>IF(ISBLANK(HLOOKUP(AF$2,Monitoring_eng!$B$1:$AU$68,Results_2019!$C11,FALSE)),"",IF(HLOOKUP(AF$2,Monitoring_eng!$B$1:$AU$68,Results_2019!$C11,FALSE)=$I11,$P11,IF(HLOOKUP(AF$2,Monitoring_eng!$B$1:$AU$68,Results_2019!$C11,FALSE)=$K11,$Q11,IF(HLOOKUP(AF$2,Monitoring_eng!$B$1:$AU$68,Results_2019!$C11,FALSE)=$M11,$R11,IF(HLOOKUP(AF$2,Monitoring_eng!$B$1:$AU$68,Results_2019!$C11,FALSE)=$O11,$S11,"CHYBA")))))</f>
        <v>1</v>
      </c>
      <c r="AG11" s="18">
        <f>IF(ISBLANK(HLOOKUP(AG$2,Monitoring_eng!$B$1:$AU$68,Results_2019!$C11,FALSE)),"",IF(HLOOKUP(AG$2,Monitoring_eng!$B$1:$AU$68,Results_2019!$C11,FALSE)=$I11,$P11,IF(HLOOKUP(AG$2,Monitoring_eng!$B$1:$AU$68,Results_2019!$C11,FALSE)=$K11,$Q11,IF(HLOOKUP(AG$2,Monitoring_eng!$B$1:$AU$68,Results_2019!$C11,FALSE)=$M11,$R11,IF(HLOOKUP(AG$2,Monitoring_eng!$B$1:$AU$68,Results_2019!$C11,FALSE)=$O11,$S11,"CHYBA")))))</f>
        <v>1</v>
      </c>
      <c r="AH11" s="18">
        <f>IF(ISBLANK(HLOOKUP(AH$2,Monitoring_eng!$B$1:$AU$68,Results_2019!$C11,FALSE)),"",IF(HLOOKUP(AH$2,Monitoring_eng!$B$1:$AU$68,Results_2019!$C11,FALSE)=$I11,$P11,IF(HLOOKUP(AH$2,Monitoring_eng!$B$1:$AU$68,Results_2019!$C11,FALSE)=$K11,$Q11,IF(HLOOKUP(AH$2,Monitoring_eng!$B$1:$AU$68,Results_2019!$C11,FALSE)=$M11,$R11,IF(HLOOKUP(AH$2,Monitoring_eng!$B$1:$AU$68,Results_2019!$C11,FALSE)=$O11,$S11,"CHYBA")))))</f>
        <v>1</v>
      </c>
      <c r="AI11" s="18">
        <f>IF(ISBLANK(HLOOKUP(AI$2,Monitoring_eng!$B$1:$AU$68,Results_2019!$C11,FALSE)),"",IF(HLOOKUP(AI$2,Monitoring_eng!$B$1:$AU$68,Results_2019!$C11,FALSE)=$I11,$P11,IF(HLOOKUP(AI$2,Monitoring_eng!$B$1:$AU$68,Results_2019!$C11,FALSE)=$K11,$Q11,IF(HLOOKUP(AI$2,Monitoring_eng!$B$1:$AU$68,Results_2019!$C11,FALSE)=$M11,$R11,IF(HLOOKUP(AI$2,Monitoring_eng!$B$1:$AU$68,Results_2019!$C11,FALSE)=$O11,$S11,"CHYBA")))))</f>
        <v>1</v>
      </c>
      <c r="AJ11" s="18">
        <f>IF(ISBLANK(HLOOKUP(AJ$2,Monitoring_eng!$B$1:$AU$68,Results_2019!$C11,FALSE)),"",IF(HLOOKUP(AJ$2,Monitoring_eng!$B$1:$AU$68,Results_2019!$C11,FALSE)=$I11,$P11,IF(HLOOKUP(AJ$2,Monitoring_eng!$B$1:$AU$68,Results_2019!$C11,FALSE)=$K11,$Q11,IF(HLOOKUP(AJ$2,Monitoring_eng!$B$1:$AU$68,Results_2019!$C11,FALSE)=$M11,$R11,IF(HLOOKUP(AJ$2,Monitoring_eng!$B$1:$AU$68,Results_2019!$C11,FALSE)=$O11,$S11,"CHYBA")))))</f>
        <v>1</v>
      </c>
      <c r="AK11" s="18">
        <f>IF(ISBLANK(HLOOKUP(AK$2,Monitoring_eng!$B$1:$AU$68,Results_2019!$C11,FALSE)),"",IF(HLOOKUP(AK$2,Monitoring_eng!$B$1:$AU$68,Results_2019!$C11,FALSE)=$I11,$P11,IF(HLOOKUP(AK$2,Monitoring_eng!$B$1:$AU$68,Results_2019!$C11,FALSE)=$K11,$Q11,IF(HLOOKUP(AK$2,Monitoring_eng!$B$1:$AU$68,Results_2019!$C11,FALSE)=$M11,$R11,IF(HLOOKUP(AK$2,Monitoring_eng!$B$1:$AU$68,Results_2019!$C11,FALSE)=$O11,$S11,"CHYBA")))))</f>
        <v>1</v>
      </c>
      <c r="AL11" s="18">
        <f>IF(ISBLANK(HLOOKUP(AL$2,Monitoring_eng!$B$1:$AU$68,Results_2019!$C11,FALSE)),"",IF(HLOOKUP(AL$2,Monitoring_eng!$B$1:$AU$68,Results_2019!$C11,FALSE)=$I11,$P11,IF(HLOOKUP(AL$2,Monitoring_eng!$B$1:$AU$68,Results_2019!$C11,FALSE)=$K11,$Q11,IF(HLOOKUP(AL$2,Monitoring_eng!$B$1:$AU$68,Results_2019!$C11,FALSE)=$M11,$R11,IF(HLOOKUP(AL$2,Monitoring_eng!$B$1:$AU$68,Results_2019!$C11,FALSE)=$O11,$S11,"CHYBA")))))</f>
        <v>1</v>
      </c>
      <c r="AM11" s="18">
        <f>IF(ISBLANK(HLOOKUP(AM$2,Monitoring_eng!$B$1:$AU$68,Results_2019!$C11,FALSE)),"",IF(HLOOKUP(AM$2,Monitoring_eng!$B$1:$AU$68,Results_2019!$C11,FALSE)=$I11,$P11,IF(HLOOKUP(AM$2,Monitoring_eng!$B$1:$AU$68,Results_2019!$C11,FALSE)=$K11,$Q11,IF(HLOOKUP(AM$2,Monitoring_eng!$B$1:$AU$68,Results_2019!$C11,FALSE)=$M11,$R11,IF(HLOOKUP(AM$2,Monitoring_eng!$B$1:$AU$68,Results_2019!$C11,FALSE)=$O11,$S11,"CHYBA")))))</f>
        <v>1</v>
      </c>
      <c r="AN11" s="18">
        <f>IF(ISBLANK(HLOOKUP(AN$2,Monitoring_eng!$B$1:$AU$68,Results_2019!$C11,FALSE)),"",IF(HLOOKUP(AN$2,Monitoring_eng!$B$1:$AU$68,Results_2019!$C11,FALSE)=$I11,$P11,IF(HLOOKUP(AN$2,Monitoring_eng!$B$1:$AU$68,Results_2019!$C11,FALSE)=$K11,$Q11,IF(HLOOKUP(AN$2,Monitoring_eng!$B$1:$AU$68,Results_2019!$C11,FALSE)=$M11,$R11,IF(HLOOKUP(AN$2,Monitoring_eng!$B$1:$AU$68,Results_2019!$C11,FALSE)=$O11,$S11,"CHYBA")))))</f>
        <v>1</v>
      </c>
      <c r="AO11" s="18">
        <f>IF(ISBLANK(HLOOKUP(AO$2,Monitoring_eng!$B$1:$AU$68,Results_2019!$C11,FALSE)),"",IF(HLOOKUP(AO$2,Monitoring_eng!$B$1:$AU$68,Results_2019!$C11,FALSE)=$I11,$P11,IF(HLOOKUP(AO$2,Monitoring_eng!$B$1:$AU$68,Results_2019!$C11,FALSE)=$K11,$Q11,IF(HLOOKUP(AO$2,Monitoring_eng!$B$1:$AU$68,Results_2019!$C11,FALSE)=$M11,$R11,IF(HLOOKUP(AO$2,Monitoring_eng!$B$1:$AU$68,Results_2019!$C11,FALSE)=$O11,$S11,"CHYBA")))))</f>
        <v>1</v>
      </c>
    </row>
    <row r="12" spans="1:41" ht="14.25" customHeight="1" x14ac:dyDescent="0.3">
      <c r="A12" s="83" t="s">
        <v>1305</v>
      </c>
      <c r="B12" s="18" t="s">
        <v>76</v>
      </c>
      <c r="C12" s="18">
        <v>11</v>
      </c>
      <c r="D12" s="19" t="s">
        <v>77</v>
      </c>
      <c r="E12" s="19" t="s">
        <v>352</v>
      </c>
      <c r="F12" s="19" t="s">
        <v>431</v>
      </c>
      <c r="G12" s="18">
        <v>1</v>
      </c>
      <c r="H12" s="18" t="s">
        <v>342</v>
      </c>
      <c r="I12" s="18" t="s">
        <v>49</v>
      </c>
      <c r="J12" s="18" t="s">
        <v>341</v>
      </c>
      <c r="K12" s="18" t="s">
        <v>48</v>
      </c>
      <c r="L12" s="18" t="s">
        <v>357</v>
      </c>
      <c r="M12" s="18" t="s">
        <v>108</v>
      </c>
      <c r="N12" s="18" t="s">
        <v>432</v>
      </c>
      <c r="O12" s="18" t="s">
        <v>432</v>
      </c>
      <c r="P12" s="18">
        <f t="shared" si="0"/>
        <v>1</v>
      </c>
      <c r="Q12" s="18">
        <v>0</v>
      </c>
      <c r="R12" s="18">
        <f t="shared" si="1"/>
        <v>0.5</v>
      </c>
      <c r="S12" s="18" t="s">
        <v>432</v>
      </c>
      <c r="T12" s="18">
        <f>IF(ISBLANK(HLOOKUP(T$2,Monitoring_eng!$B$1:$AU$68,Results_2019!$C12,FALSE)),"",IF(HLOOKUP(T$2,Monitoring_eng!$B$1:$AU$68,Results_2019!$C12,FALSE)=$I12,$P12,IF(HLOOKUP(T$2,Monitoring_eng!$B$1:$AU$68,Results_2019!$C12,FALSE)=$K12,$Q12,IF(HLOOKUP(T$2,Monitoring_eng!$B$1:$AU$68,Results_2019!$C12,FALSE)=$M12,$R12,IF(HLOOKUP(T$2,Monitoring_eng!$B$1:$AU$68,Results_2019!$C12,FALSE)=$O12,$S12,"CHYBA")))))</f>
        <v>1</v>
      </c>
      <c r="U12" s="18">
        <f>IF(ISBLANK(HLOOKUP(U$2,Monitoring_eng!$B$1:$AU$68,Results_2019!$C12,FALSE)),"",IF(HLOOKUP(U$2,Monitoring_eng!$B$1:$AU$68,Results_2019!$C12,FALSE)=$I12,$P12,IF(HLOOKUP(U$2,Monitoring_eng!$B$1:$AU$68,Results_2019!$C12,FALSE)=$K12,$Q12,IF(HLOOKUP(U$2,Monitoring_eng!$B$1:$AU$68,Results_2019!$C12,FALSE)=$M12,$R12,IF(HLOOKUP(U$2,Monitoring_eng!$B$1:$AU$68,Results_2019!$C12,FALSE)=$O12,$S12,"CHYBA")))))</f>
        <v>1</v>
      </c>
      <c r="V12" s="18">
        <f>IF(ISBLANK(HLOOKUP(V$2,Monitoring_eng!$B$1:$AU$68,Results_2019!$C12,FALSE)),"",IF(HLOOKUP(V$2,Monitoring_eng!$B$1:$AU$68,Results_2019!$C12,FALSE)=$I12,$P12,IF(HLOOKUP(V$2,Monitoring_eng!$B$1:$AU$68,Results_2019!$C12,FALSE)=$K12,$Q12,IF(HLOOKUP(V$2,Monitoring_eng!$B$1:$AU$68,Results_2019!$C12,FALSE)=$M12,$R12,IF(HLOOKUP(V$2,Monitoring_eng!$B$1:$AU$68,Results_2019!$C12,FALSE)=$O12,$S12,"CHYBA")))))</f>
        <v>1</v>
      </c>
      <c r="W12" s="18">
        <f>IF(ISBLANK(HLOOKUP(W$2,Monitoring_eng!$B$1:$AU$68,Results_2019!$C12,FALSE)),"",IF(HLOOKUP(W$2,Monitoring_eng!$B$1:$AU$68,Results_2019!$C12,FALSE)=$I12,$P12,IF(HLOOKUP(W$2,Monitoring_eng!$B$1:$AU$68,Results_2019!$C12,FALSE)=$K12,$Q12,IF(HLOOKUP(W$2,Monitoring_eng!$B$1:$AU$68,Results_2019!$C12,FALSE)=$M12,$R12,IF(HLOOKUP(W$2,Monitoring_eng!$B$1:$AU$68,Results_2019!$C12,FALSE)=$O12,$S12,"CHYBA")))))</f>
        <v>1</v>
      </c>
      <c r="X12" s="18">
        <f>IF(ISBLANK(HLOOKUP(X$2,Monitoring_eng!$B$1:$AU$68,Results_2019!$C12,FALSE)),"",IF(HLOOKUP(X$2,Monitoring_eng!$B$1:$AU$68,Results_2019!$C12,FALSE)=$I12,$P12,IF(HLOOKUP(X$2,Monitoring_eng!$B$1:$AU$68,Results_2019!$C12,FALSE)=$K12,$Q12,IF(HLOOKUP(X$2,Monitoring_eng!$B$1:$AU$68,Results_2019!$C12,FALSE)=$M12,$R12,IF(HLOOKUP(X$2,Monitoring_eng!$B$1:$AU$68,Results_2019!$C12,FALSE)=$O12,$S12,"CHYBA")))))</f>
        <v>1</v>
      </c>
      <c r="Y12" s="18">
        <f>IF(ISBLANK(HLOOKUP(Y$2,Monitoring_eng!$B$1:$AU$68,Results_2019!$C12,FALSE)),"",IF(HLOOKUP(Y$2,Monitoring_eng!$B$1:$AU$68,Results_2019!$C12,FALSE)=$I12,$P12,IF(HLOOKUP(Y$2,Monitoring_eng!$B$1:$AU$68,Results_2019!$C12,FALSE)=$K12,$Q12,IF(HLOOKUP(Y$2,Monitoring_eng!$B$1:$AU$68,Results_2019!$C12,FALSE)=$M12,$R12,IF(HLOOKUP(Y$2,Monitoring_eng!$B$1:$AU$68,Results_2019!$C12,FALSE)=$O12,$S12,"CHYBA")))))</f>
        <v>1</v>
      </c>
      <c r="Z12" s="18">
        <f>IF(ISBLANK(HLOOKUP(Z$2,Monitoring_eng!$B$1:$AU$68,Results_2019!$C12,FALSE)),"",IF(HLOOKUP(Z$2,Monitoring_eng!$B$1:$AU$68,Results_2019!$C12,FALSE)=$I12,$P12,IF(HLOOKUP(Z$2,Monitoring_eng!$B$1:$AU$68,Results_2019!$C12,FALSE)=$K12,$Q12,IF(HLOOKUP(Z$2,Monitoring_eng!$B$1:$AU$68,Results_2019!$C12,FALSE)=$M12,$R12,IF(HLOOKUP(Z$2,Monitoring_eng!$B$1:$AU$68,Results_2019!$C12,FALSE)=$O12,$S12,"CHYBA")))))</f>
        <v>1</v>
      </c>
      <c r="AA12" s="18">
        <f>IF(ISBLANK(HLOOKUP(AA$2,Monitoring_eng!$B$1:$AU$68,Results_2019!$C12,FALSE)),"",IF(HLOOKUP(AA$2,Monitoring_eng!$B$1:$AU$68,Results_2019!$C12,FALSE)=$I12,$P12,IF(HLOOKUP(AA$2,Monitoring_eng!$B$1:$AU$68,Results_2019!$C12,FALSE)=$K12,$Q12,IF(HLOOKUP(AA$2,Monitoring_eng!$B$1:$AU$68,Results_2019!$C12,FALSE)=$M12,$R12,IF(HLOOKUP(AA$2,Monitoring_eng!$B$1:$AU$68,Results_2019!$C12,FALSE)=$O12,$S12,"CHYBA")))))</f>
        <v>1</v>
      </c>
      <c r="AB12" s="18">
        <f>IF(ISBLANK(HLOOKUP(AB$2,Monitoring_eng!$B$1:$AU$68,Results_2019!$C12,FALSE)),"",IF(HLOOKUP(AB$2,Monitoring_eng!$B$1:$AU$68,Results_2019!$C12,FALSE)=$I12,$P12,IF(HLOOKUP(AB$2,Monitoring_eng!$B$1:$AU$68,Results_2019!$C12,FALSE)=$K12,$Q12,IF(HLOOKUP(AB$2,Monitoring_eng!$B$1:$AU$68,Results_2019!$C12,FALSE)=$M12,$R12,IF(HLOOKUP(AB$2,Monitoring_eng!$B$1:$AU$68,Results_2019!$C12,FALSE)=$O12,$S12,"CHYBA")))))</f>
        <v>1</v>
      </c>
      <c r="AC12" s="18">
        <f>IF(ISBLANK(HLOOKUP(AC$2,Monitoring_eng!$B$1:$AU$68,Results_2019!$C12,FALSE)),"",IF(HLOOKUP(AC$2,Monitoring_eng!$B$1:$AU$68,Results_2019!$C12,FALSE)=$I12,$P12,IF(HLOOKUP(AC$2,Monitoring_eng!$B$1:$AU$68,Results_2019!$C12,FALSE)=$K12,$Q12,IF(HLOOKUP(AC$2,Monitoring_eng!$B$1:$AU$68,Results_2019!$C12,FALSE)=$M12,$R12,IF(HLOOKUP(AC$2,Monitoring_eng!$B$1:$AU$68,Results_2019!$C12,FALSE)=$O12,$S12,"CHYBA")))))</f>
        <v>1</v>
      </c>
      <c r="AD12" s="18">
        <f>IF(ISBLANK(HLOOKUP(AD$2,Monitoring_eng!$B$1:$AU$68,Results_2019!$C12,FALSE)),"",IF(HLOOKUP(AD$2,Monitoring_eng!$B$1:$AU$68,Results_2019!$C12,FALSE)=$I12,$P12,IF(HLOOKUP(AD$2,Monitoring_eng!$B$1:$AU$68,Results_2019!$C12,FALSE)=$K12,$Q12,IF(HLOOKUP(AD$2,Monitoring_eng!$B$1:$AU$68,Results_2019!$C12,FALSE)=$M12,$R12,IF(HLOOKUP(AD$2,Monitoring_eng!$B$1:$AU$68,Results_2019!$C12,FALSE)=$O12,$S12,"CHYBA")))))</f>
        <v>1</v>
      </c>
      <c r="AE12" s="18">
        <f>IF(ISBLANK(HLOOKUP(AE$2,Monitoring_eng!$B$1:$AU$68,Results_2019!$C12,FALSE)),"",IF(HLOOKUP(AE$2,Monitoring_eng!$B$1:$AU$68,Results_2019!$C12,FALSE)=$I12,$P12,IF(HLOOKUP(AE$2,Monitoring_eng!$B$1:$AU$68,Results_2019!$C12,FALSE)=$K12,$Q12,IF(HLOOKUP(AE$2,Monitoring_eng!$B$1:$AU$68,Results_2019!$C12,FALSE)=$M12,$R12,IF(HLOOKUP(AE$2,Monitoring_eng!$B$1:$AU$68,Results_2019!$C12,FALSE)=$O12,$S12,"CHYBA")))))</f>
        <v>1</v>
      </c>
      <c r="AF12" s="18">
        <f>IF(ISBLANK(HLOOKUP(AF$2,Monitoring_eng!$B$1:$AU$68,Results_2019!$C12,FALSE)),"",IF(HLOOKUP(AF$2,Monitoring_eng!$B$1:$AU$68,Results_2019!$C12,FALSE)=$I12,$P12,IF(HLOOKUP(AF$2,Monitoring_eng!$B$1:$AU$68,Results_2019!$C12,FALSE)=$K12,$Q12,IF(HLOOKUP(AF$2,Monitoring_eng!$B$1:$AU$68,Results_2019!$C12,FALSE)=$M12,$R12,IF(HLOOKUP(AF$2,Monitoring_eng!$B$1:$AU$68,Results_2019!$C12,FALSE)=$O12,$S12,"CHYBA")))))</f>
        <v>1</v>
      </c>
      <c r="AG12" s="18">
        <f>IF(ISBLANK(HLOOKUP(AG$2,Monitoring_eng!$B$1:$AU$68,Results_2019!$C12,FALSE)),"",IF(HLOOKUP(AG$2,Monitoring_eng!$B$1:$AU$68,Results_2019!$C12,FALSE)=$I12,$P12,IF(HLOOKUP(AG$2,Monitoring_eng!$B$1:$AU$68,Results_2019!$C12,FALSE)=$K12,$Q12,IF(HLOOKUP(AG$2,Monitoring_eng!$B$1:$AU$68,Results_2019!$C12,FALSE)=$M12,$R12,IF(HLOOKUP(AG$2,Monitoring_eng!$B$1:$AU$68,Results_2019!$C12,FALSE)=$O12,$S12,"CHYBA")))))</f>
        <v>1</v>
      </c>
      <c r="AH12" s="18">
        <f>IF(ISBLANK(HLOOKUP(AH$2,Monitoring_eng!$B$1:$AU$68,Results_2019!$C12,FALSE)),"",IF(HLOOKUP(AH$2,Monitoring_eng!$B$1:$AU$68,Results_2019!$C12,FALSE)=$I12,$P12,IF(HLOOKUP(AH$2,Monitoring_eng!$B$1:$AU$68,Results_2019!$C12,FALSE)=$K12,$Q12,IF(HLOOKUP(AH$2,Monitoring_eng!$B$1:$AU$68,Results_2019!$C12,FALSE)=$M12,$R12,IF(HLOOKUP(AH$2,Monitoring_eng!$B$1:$AU$68,Results_2019!$C12,FALSE)=$O12,$S12,"CHYBA")))))</f>
        <v>1</v>
      </c>
      <c r="AI12" s="18">
        <f>IF(ISBLANK(HLOOKUP(AI$2,Monitoring_eng!$B$1:$AU$68,Results_2019!$C12,FALSE)),"",IF(HLOOKUP(AI$2,Monitoring_eng!$B$1:$AU$68,Results_2019!$C12,FALSE)=$I12,$P12,IF(HLOOKUP(AI$2,Monitoring_eng!$B$1:$AU$68,Results_2019!$C12,FALSE)=$K12,$Q12,IF(HLOOKUP(AI$2,Monitoring_eng!$B$1:$AU$68,Results_2019!$C12,FALSE)=$M12,$R12,IF(HLOOKUP(AI$2,Monitoring_eng!$B$1:$AU$68,Results_2019!$C12,FALSE)=$O12,$S12,"CHYBA")))))</f>
        <v>1</v>
      </c>
      <c r="AJ12" s="18">
        <f>IF(ISBLANK(HLOOKUP(AJ$2,Monitoring_eng!$B$1:$AU$68,Results_2019!$C12,FALSE)),"",IF(HLOOKUP(AJ$2,Monitoring_eng!$B$1:$AU$68,Results_2019!$C12,FALSE)=$I12,$P12,IF(HLOOKUP(AJ$2,Monitoring_eng!$B$1:$AU$68,Results_2019!$C12,FALSE)=$K12,$Q12,IF(HLOOKUP(AJ$2,Monitoring_eng!$B$1:$AU$68,Results_2019!$C12,FALSE)=$M12,$R12,IF(HLOOKUP(AJ$2,Monitoring_eng!$B$1:$AU$68,Results_2019!$C12,FALSE)=$O12,$S12,"CHYBA")))))</f>
        <v>1</v>
      </c>
      <c r="AK12" s="18">
        <f>IF(ISBLANK(HLOOKUP(AK$2,Monitoring_eng!$B$1:$AU$68,Results_2019!$C12,FALSE)),"",IF(HLOOKUP(AK$2,Monitoring_eng!$B$1:$AU$68,Results_2019!$C12,FALSE)=$I12,$P12,IF(HLOOKUP(AK$2,Monitoring_eng!$B$1:$AU$68,Results_2019!$C12,FALSE)=$K12,$Q12,IF(HLOOKUP(AK$2,Monitoring_eng!$B$1:$AU$68,Results_2019!$C12,FALSE)=$M12,$R12,IF(HLOOKUP(AK$2,Monitoring_eng!$B$1:$AU$68,Results_2019!$C12,FALSE)=$O12,$S12,"CHYBA")))))</f>
        <v>1</v>
      </c>
      <c r="AL12" s="18">
        <f>IF(ISBLANK(HLOOKUP(AL$2,Monitoring_eng!$B$1:$AU$68,Results_2019!$C12,FALSE)),"",IF(HLOOKUP(AL$2,Monitoring_eng!$B$1:$AU$68,Results_2019!$C12,FALSE)=$I12,$P12,IF(HLOOKUP(AL$2,Monitoring_eng!$B$1:$AU$68,Results_2019!$C12,FALSE)=$K12,$Q12,IF(HLOOKUP(AL$2,Monitoring_eng!$B$1:$AU$68,Results_2019!$C12,FALSE)=$M12,$R12,IF(HLOOKUP(AL$2,Monitoring_eng!$B$1:$AU$68,Results_2019!$C12,FALSE)=$O12,$S12,"CHYBA")))))</f>
        <v>1</v>
      </c>
      <c r="AM12" s="18">
        <f>IF(ISBLANK(HLOOKUP(AM$2,Monitoring_eng!$B$1:$AU$68,Results_2019!$C12,FALSE)),"",IF(HLOOKUP(AM$2,Monitoring_eng!$B$1:$AU$68,Results_2019!$C12,FALSE)=$I12,$P12,IF(HLOOKUP(AM$2,Monitoring_eng!$B$1:$AU$68,Results_2019!$C12,FALSE)=$K12,$Q12,IF(HLOOKUP(AM$2,Monitoring_eng!$B$1:$AU$68,Results_2019!$C12,FALSE)=$M12,$R12,IF(HLOOKUP(AM$2,Monitoring_eng!$B$1:$AU$68,Results_2019!$C12,FALSE)=$O12,$S12,"CHYBA")))))</f>
        <v>1</v>
      </c>
      <c r="AN12" s="18">
        <f>IF(ISBLANK(HLOOKUP(AN$2,Monitoring_eng!$B$1:$AU$68,Results_2019!$C12,FALSE)),"",IF(HLOOKUP(AN$2,Monitoring_eng!$B$1:$AU$68,Results_2019!$C12,FALSE)=$I12,$P12,IF(HLOOKUP(AN$2,Monitoring_eng!$B$1:$AU$68,Results_2019!$C12,FALSE)=$K12,$Q12,IF(HLOOKUP(AN$2,Monitoring_eng!$B$1:$AU$68,Results_2019!$C12,FALSE)=$M12,$R12,IF(HLOOKUP(AN$2,Monitoring_eng!$B$1:$AU$68,Results_2019!$C12,FALSE)=$O12,$S12,"CHYBA")))))</f>
        <v>1</v>
      </c>
      <c r="AO12" s="18">
        <f>IF(ISBLANK(HLOOKUP(AO$2,Monitoring_eng!$B$1:$AU$68,Results_2019!$C12,FALSE)),"",IF(HLOOKUP(AO$2,Monitoring_eng!$B$1:$AU$68,Results_2019!$C12,FALSE)=$I12,$P12,IF(HLOOKUP(AO$2,Monitoring_eng!$B$1:$AU$68,Results_2019!$C12,FALSE)=$K12,$Q12,IF(HLOOKUP(AO$2,Monitoring_eng!$B$1:$AU$68,Results_2019!$C12,FALSE)=$M12,$R12,IF(HLOOKUP(AO$2,Monitoring_eng!$B$1:$AU$68,Results_2019!$C12,FALSE)=$O12,$S12,"CHYBA")))))</f>
        <v>1</v>
      </c>
    </row>
    <row r="13" spans="1:41" x14ac:dyDescent="0.3">
      <c r="A13" s="83" t="s">
        <v>1306</v>
      </c>
      <c r="B13" s="18" t="s">
        <v>86</v>
      </c>
      <c r="C13" s="18">
        <v>12</v>
      </c>
      <c r="D13" s="19" t="s">
        <v>87</v>
      </c>
      <c r="E13" s="19" t="s">
        <v>353</v>
      </c>
      <c r="F13" s="19" t="s">
        <v>431</v>
      </c>
      <c r="G13" s="18">
        <v>1</v>
      </c>
      <c r="H13" s="18" t="s">
        <v>342</v>
      </c>
      <c r="I13" s="18" t="s">
        <v>49</v>
      </c>
      <c r="J13" s="18" t="s">
        <v>341</v>
      </c>
      <c r="K13" s="18" t="s">
        <v>48</v>
      </c>
      <c r="L13" s="18" t="s">
        <v>357</v>
      </c>
      <c r="M13" s="18" t="s">
        <v>108</v>
      </c>
      <c r="N13" s="18" t="s">
        <v>432</v>
      </c>
      <c r="O13" s="18" t="s">
        <v>432</v>
      </c>
      <c r="P13" s="18">
        <f t="shared" si="0"/>
        <v>1</v>
      </c>
      <c r="Q13" s="18">
        <v>0</v>
      </c>
      <c r="R13" s="18">
        <f t="shared" si="1"/>
        <v>0.5</v>
      </c>
      <c r="S13" s="18" t="s">
        <v>432</v>
      </c>
      <c r="T13" s="18">
        <f>IF(ISBLANK(HLOOKUP(T$2,Monitoring_eng!$B$1:$AU$68,Results_2019!$C13,FALSE)),"",IF(HLOOKUP(T$2,Monitoring_eng!$B$1:$AU$68,Results_2019!$C13,FALSE)=$I13,$P13,IF(HLOOKUP(T$2,Monitoring_eng!$B$1:$AU$68,Results_2019!$C13,FALSE)=$K13,$Q13,IF(HLOOKUP(T$2,Monitoring_eng!$B$1:$AU$68,Results_2019!$C13,FALSE)=$M13,$R13,IF(HLOOKUP(T$2,Monitoring_eng!$B$1:$AU$68,Results_2019!$C13,FALSE)=$O13,$S13,"CHYBA")))))</f>
        <v>1</v>
      </c>
      <c r="U13" s="18">
        <f>IF(ISBLANK(HLOOKUP(U$2,Monitoring_eng!$B$1:$AU$68,Results_2019!$C13,FALSE)),"",IF(HLOOKUP(U$2,Monitoring_eng!$B$1:$AU$68,Results_2019!$C13,FALSE)=$I13,$P13,IF(HLOOKUP(U$2,Monitoring_eng!$B$1:$AU$68,Results_2019!$C13,FALSE)=$K13,$Q13,IF(HLOOKUP(U$2,Monitoring_eng!$B$1:$AU$68,Results_2019!$C13,FALSE)=$M13,$R13,IF(HLOOKUP(U$2,Monitoring_eng!$B$1:$AU$68,Results_2019!$C13,FALSE)=$O13,$S13,"CHYBA")))))</f>
        <v>1</v>
      </c>
      <c r="V13" s="18">
        <f>IF(ISBLANK(HLOOKUP(V$2,Monitoring_eng!$B$1:$AU$68,Results_2019!$C13,FALSE)),"",IF(HLOOKUP(V$2,Monitoring_eng!$B$1:$AU$68,Results_2019!$C13,FALSE)=$I13,$P13,IF(HLOOKUP(V$2,Monitoring_eng!$B$1:$AU$68,Results_2019!$C13,FALSE)=$K13,$Q13,IF(HLOOKUP(V$2,Monitoring_eng!$B$1:$AU$68,Results_2019!$C13,FALSE)=$M13,$R13,IF(HLOOKUP(V$2,Monitoring_eng!$B$1:$AU$68,Results_2019!$C13,FALSE)=$O13,$S13,"CHYBA")))))</f>
        <v>0</v>
      </c>
      <c r="W13" s="18">
        <f>IF(ISBLANK(HLOOKUP(W$2,Monitoring_eng!$B$1:$AU$68,Results_2019!$C13,FALSE)),"",IF(HLOOKUP(W$2,Monitoring_eng!$B$1:$AU$68,Results_2019!$C13,FALSE)=$I13,$P13,IF(HLOOKUP(W$2,Monitoring_eng!$B$1:$AU$68,Results_2019!$C13,FALSE)=$K13,$Q13,IF(HLOOKUP(W$2,Monitoring_eng!$B$1:$AU$68,Results_2019!$C13,FALSE)=$M13,$R13,IF(HLOOKUP(W$2,Monitoring_eng!$B$1:$AU$68,Results_2019!$C13,FALSE)=$O13,$S13,"CHYBA")))))</f>
        <v>1</v>
      </c>
      <c r="X13" s="18">
        <f>IF(ISBLANK(HLOOKUP(X$2,Monitoring_eng!$B$1:$AU$68,Results_2019!$C13,FALSE)),"",IF(HLOOKUP(X$2,Monitoring_eng!$B$1:$AU$68,Results_2019!$C13,FALSE)=$I13,$P13,IF(HLOOKUP(X$2,Monitoring_eng!$B$1:$AU$68,Results_2019!$C13,FALSE)=$K13,$Q13,IF(HLOOKUP(X$2,Monitoring_eng!$B$1:$AU$68,Results_2019!$C13,FALSE)=$M13,$R13,IF(HLOOKUP(X$2,Monitoring_eng!$B$1:$AU$68,Results_2019!$C13,FALSE)=$O13,$S13,"CHYBA")))))</f>
        <v>1</v>
      </c>
      <c r="Y13" s="18">
        <f>IF(ISBLANK(HLOOKUP(Y$2,Monitoring_eng!$B$1:$AU$68,Results_2019!$C13,FALSE)),"",IF(HLOOKUP(Y$2,Monitoring_eng!$B$1:$AU$68,Results_2019!$C13,FALSE)=$I13,$P13,IF(HLOOKUP(Y$2,Monitoring_eng!$B$1:$AU$68,Results_2019!$C13,FALSE)=$K13,$Q13,IF(HLOOKUP(Y$2,Monitoring_eng!$B$1:$AU$68,Results_2019!$C13,FALSE)=$M13,$R13,IF(HLOOKUP(Y$2,Monitoring_eng!$B$1:$AU$68,Results_2019!$C13,FALSE)=$O13,$S13,"CHYBA")))))</f>
        <v>1</v>
      </c>
      <c r="Z13" s="18">
        <f>IF(ISBLANK(HLOOKUP(Z$2,Monitoring_eng!$B$1:$AU$68,Results_2019!$C13,FALSE)),"",IF(HLOOKUP(Z$2,Monitoring_eng!$B$1:$AU$68,Results_2019!$C13,FALSE)=$I13,$P13,IF(HLOOKUP(Z$2,Monitoring_eng!$B$1:$AU$68,Results_2019!$C13,FALSE)=$K13,$Q13,IF(HLOOKUP(Z$2,Monitoring_eng!$B$1:$AU$68,Results_2019!$C13,FALSE)=$M13,$R13,IF(HLOOKUP(Z$2,Monitoring_eng!$B$1:$AU$68,Results_2019!$C13,FALSE)=$O13,$S13,"CHYBA")))))</f>
        <v>1</v>
      </c>
      <c r="AA13" s="18">
        <f>IF(ISBLANK(HLOOKUP(AA$2,Monitoring_eng!$B$1:$AU$68,Results_2019!$C13,FALSE)),"",IF(HLOOKUP(AA$2,Monitoring_eng!$B$1:$AU$68,Results_2019!$C13,FALSE)=$I13,$P13,IF(HLOOKUP(AA$2,Monitoring_eng!$B$1:$AU$68,Results_2019!$C13,FALSE)=$K13,$Q13,IF(HLOOKUP(AA$2,Monitoring_eng!$B$1:$AU$68,Results_2019!$C13,FALSE)=$M13,$R13,IF(HLOOKUP(AA$2,Monitoring_eng!$B$1:$AU$68,Results_2019!$C13,FALSE)=$O13,$S13,"CHYBA")))))</f>
        <v>1</v>
      </c>
      <c r="AB13" s="18">
        <f>IF(ISBLANK(HLOOKUP(AB$2,Monitoring_eng!$B$1:$AU$68,Results_2019!$C13,FALSE)),"",IF(HLOOKUP(AB$2,Monitoring_eng!$B$1:$AU$68,Results_2019!$C13,FALSE)=$I13,$P13,IF(HLOOKUP(AB$2,Monitoring_eng!$B$1:$AU$68,Results_2019!$C13,FALSE)=$K13,$Q13,IF(HLOOKUP(AB$2,Monitoring_eng!$B$1:$AU$68,Results_2019!$C13,FALSE)=$M13,$R13,IF(HLOOKUP(AB$2,Monitoring_eng!$B$1:$AU$68,Results_2019!$C13,FALSE)=$O13,$S13,"CHYBA")))))</f>
        <v>1</v>
      </c>
      <c r="AC13" s="18">
        <f>IF(ISBLANK(HLOOKUP(AC$2,Monitoring_eng!$B$1:$AU$68,Results_2019!$C13,FALSE)),"",IF(HLOOKUP(AC$2,Monitoring_eng!$B$1:$AU$68,Results_2019!$C13,FALSE)=$I13,$P13,IF(HLOOKUP(AC$2,Monitoring_eng!$B$1:$AU$68,Results_2019!$C13,FALSE)=$K13,$Q13,IF(HLOOKUP(AC$2,Monitoring_eng!$B$1:$AU$68,Results_2019!$C13,FALSE)=$M13,$R13,IF(HLOOKUP(AC$2,Monitoring_eng!$B$1:$AU$68,Results_2019!$C13,FALSE)=$O13,$S13,"CHYBA")))))</f>
        <v>1</v>
      </c>
      <c r="AD13" s="18">
        <f>IF(ISBLANK(HLOOKUP(AD$2,Monitoring_eng!$B$1:$AU$68,Results_2019!$C13,FALSE)),"",IF(HLOOKUP(AD$2,Monitoring_eng!$B$1:$AU$68,Results_2019!$C13,FALSE)=$I13,$P13,IF(HLOOKUP(AD$2,Monitoring_eng!$B$1:$AU$68,Results_2019!$C13,FALSE)=$K13,$Q13,IF(HLOOKUP(AD$2,Monitoring_eng!$B$1:$AU$68,Results_2019!$C13,FALSE)=$M13,$R13,IF(HLOOKUP(AD$2,Monitoring_eng!$B$1:$AU$68,Results_2019!$C13,FALSE)=$O13,$S13,"CHYBA")))))</f>
        <v>1</v>
      </c>
      <c r="AE13" s="18">
        <f>IF(ISBLANK(HLOOKUP(AE$2,Monitoring_eng!$B$1:$AU$68,Results_2019!$C13,FALSE)),"",IF(HLOOKUP(AE$2,Monitoring_eng!$B$1:$AU$68,Results_2019!$C13,FALSE)=$I13,$P13,IF(HLOOKUP(AE$2,Monitoring_eng!$B$1:$AU$68,Results_2019!$C13,FALSE)=$K13,$Q13,IF(HLOOKUP(AE$2,Monitoring_eng!$B$1:$AU$68,Results_2019!$C13,FALSE)=$M13,$R13,IF(HLOOKUP(AE$2,Monitoring_eng!$B$1:$AU$68,Results_2019!$C13,FALSE)=$O13,$S13,"CHYBA")))))</f>
        <v>1</v>
      </c>
      <c r="AF13" s="18">
        <f>IF(ISBLANK(HLOOKUP(AF$2,Monitoring_eng!$B$1:$AU$68,Results_2019!$C13,FALSE)),"",IF(HLOOKUP(AF$2,Monitoring_eng!$B$1:$AU$68,Results_2019!$C13,FALSE)=$I13,$P13,IF(HLOOKUP(AF$2,Monitoring_eng!$B$1:$AU$68,Results_2019!$C13,FALSE)=$K13,$Q13,IF(HLOOKUP(AF$2,Monitoring_eng!$B$1:$AU$68,Results_2019!$C13,FALSE)=$M13,$R13,IF(HLOOKUP(AF$2,Monitoring_eng!$B$1:$AU$68,Results_2019!$C13,FALSE)=$O13,$S13,"CHYBA")))))</f>
        <v>1</v>
      </c>
      <c r="AG13" s="18">
        <f>IF(ISBLANK(HLOOKUP(AG$2,Monitoring_eng!$B$1:$AU$68,Results_2019!$C13,FALSE)),"",IF(HLOOKUP(AG$2,Monitoring_eng!$B$1:$AU$68,Results_2019!$C13,FALSE)=$I13,$P13,IF(HLOOKUP(AG$2,Monitoring_eng!$B$1:$AU$68,Results_2019!$C13,FALSE)=$K13,$Q13,IF(HLOOKUP(AG$2,Monitoring_eng!$B$1:$AU$68,Results_2019!$C13,FALSE)=$M13,$R13,IF(HLOOKUP(AG$2,Monitoring_eng!$B$1:$AU$68,Results_2019!$C13,FALSE)=$O13,$S13,"CHYBA")))))</f>
        <v>1</v>
      </c>
      <c r="AH13" s="18">
        <f>IF(ISBLANK(HLOOKUP(AH$2,Monitoring_eng!$B$1:$AU$68,Results_2019!$C13,FALSE)),"",IF(HLOOKUP(AH$2,Monitoring_eng!$B$1:$AU$68,Results_2019!$C13,FALSE)=$I13,$P13,IF(HLOOKUP(AH$2,Monitoring_eng!$B$1:$AU$68,Results_2019!$C13,FALSE)=$K13,$Q13,IF(HLOOKUP(AH$2,Monitoring_eng!$B$1:$AU$68,Results_2019!$C13,FALSE)=$M13,$R13,IF(HLOOKUP(AH$2,Monitoring_eng!$B$1:$AU$68,Results_2019!$C13,FALSE)=$O13,$S13,"CHYBA")))))</f>
        <v>1</v>
      </c>
      <c r="AI13" s="18">
        <f>IF(ISBLANK(HLOOKUP(AI$2,Monitoring_eng!$B$1:$AU$68,Results_2019!$C13,FALSE)),"",IF(HLOOKUP(AI$2,Monitoring_eng!$B$1:$AU$68,Results_2019!$C13,FALSE)=$I13,$P13,IF(HLOOKUP(AI$2,Monitoring_eng!$B$1:$AU$68,Results_2019!$C13,FALSE)=$K13,$Q13,IF(HLOOKUP(AI$2,Monitoring_eng!$B$1:$AU$68,Results_2019!$C13,FALSE)=$M13,$R13,IF(HLOOKUP(AI$2,Monitoring_eng!$B$1:$AU$68,Results_2019!$C13,FALSE)=$O13,$S13,"CHYBA")))))</f>
        <v>1</v>
      </c>
      <c r="AJ13" s="18">
        <f>IF(ISBLANK(HLOOKUP(AJ$2,Monitoring_eng!$B$1:$AU$68,Results_2019!$C13,FALSE)),"",IF(HLOOKUP(AJ$2,Monitoring_eng!$B$1:$AU$68,Results_2019!$C13,FALSE)=$I13,$P13,IF(HLOOKUP(AJ$2,Monitoring_eng!$B$1:$AU$68,Results_2019!$C13,FALSE)=$K13,$Q13,IF(HLOOKUP(AJ$2,Monitoring_eng!$B$1:$AU$68,Results_2019!$C13,FALSE)=$M13,$R13,IF(HLOOKUP(AJ$2,Monitoring_eng!$B$1:$AU$68,Results_2019!$C13,FALSE)=$O13,$S13,"CHYBA")))))</f>
        <v>1</v>
      </c>
      <c r="AK13" s="18">
        <f>IF(ISBLANK(HLOOKUP(AK$2,Monitoring_eng!$B$1:$AU$68,Results_2019!$C13,FALSE)),"",IF(HLOOKUP(AK$2,Monitoring_eng!$B$1:$AU$68,Results_2019!$C13,FALSE)=$I13,$P13,IF(HLOOKUP(AK$2,Monitoring_eng!$B$1:$AU$68,Results_2019!$C13,FALSE)=$K13,$Q13,IF(HLOOKUP(AK$2,Monitoring_eng!$B$1:$AU$68,Results_2019!$C13,FALSE)=$M13,$R13,IF(HLOOKUP(AK$2,Monitoring_eng!$B$1:$AU$68,Results_2019!$C13,FALSE)=$O13,$S13,"CHYBA")))))</f>
        <v>1</v>
      </c>
      <c r="AL13" s="18">
        <f>IF(ISBLANK(HLOOKUP(AL$2,Monitoring_eng!$B$1:$AU$68,Results_2019!$C13,FALSE)),"",IF(HLOOKUP(AL$2,Monitoring_eng!$B$1:$AU$68,Results_2019!$C13,FALSE)=$I13,$P13,IF(HLOOKUP(AL$2,Monitoring_eng!$B$1:$AU$68,Results_2019!$C13,FALSE)=$K13,$Q13,IF(HLOOKUP(AL$2,Monitoring_eng!$B$1:$AU$68,Results_2019!$C13,FALSE)=$M13,$R13,IF(HLOOKUP(AL$2,Monitoring_eng!$B$1:$AU$68,Results_2019!$C13,FALSE)=$O13,$S13,"CHYBA")))))</f>
        <v>1</v>
      </c>
      <c r="AM13" s="18">
        <f>IF(ISBLANK(HLOOKUP(AM$2,Monitoring_eng!$B$1:$AU$68,Results_2019!$C13,FALSE)),"",IF(HLOOKUP(AM$2,Monitoring_eng!$B$1:$AU$68,Results_2019!$C13,FALSE)=$I13,$P13,IF(HLOOKUP(AM$2,Monitoring_eng!$B$1:$AU$68,Results_2019!$C13,FALSE)=$K13,$Q13,IF(HLOOKUP(AM$2,Monitoring_eng!$B$1:$AU$68,Results_2019!$C13,FALSE)=$M13,$R13,IF(HLOOKUP(AM$2,Monitoring_eng!$B$1:$AU$68,Results_2019!$C13,FALSE)=$O13,$S13,"CHYBA")))))</f>
        <v>1</v>
      </c>
      <c r="AN13" s="18">
        <f>IF(ISBLANK(HLOOKUP(AN$2,Monitoring_eng!$B$1:$AU$68,Results_2019!$C13,FALSE)),"",IF(HLOOKUP(AN$2,Monitoring_eng!$B$1:$AU$68,Results_2019!$C13,FALSE)=$I13,$P13,IF(HLOOKUP(AN$2,Monitoring_eng!$B$1:$AU$68,Results_2019!$C13,FALSE)=$K13,$Q13,IF(HLOOKUP(AN$2,Monitoring_eng!$B$1:$AU$68,Results_2019!$C13,FALSE)=$M13,$R13,IF(HLOOKUP(AN$2,Monitoring_eng!$B$1:$AU$68,Results_2019!$C13,FALSE)=$O13,$S13,"CHYBA")))))</f>
        <v>1</v>
      </c>
      <c r="AO13" s="18">
        <f>IF(ISBLANK(HLOOKUP(AO$2,Monitoring_eng!$B$1:$AU$68,Results_2019!$C13,FALSE)),"",IF(HLOOKUP(AO$2,Monitoring_eng!$B$1:$AU$68,Results_2019!$C13,FALSE)=$I13,$P13,IF(HLOOKUP(AO$2,Monitoring_eng!$B$1:$AU$68,Results_2019!$C13,FALSE)=$K13,$Q13,IF(HLOOKUP(AO$2,Monitoring_eng!$B$1:$AU$68,Results_2019!$C13,FALSE)=$M13,$R13,IF(HLOOKUP(AO$2,Monitoring_eng!$B$1:$AU$68,Results_2019!$C13,FALSE)=$O13,$S13,"CHYBA")))))</f>
        <v>1</v>
      </c>
    </row>
    <row r="14" spans="1:41" x14ac:dyDescent="0.3">
      <c r="A14" s="83" t="s">
        <v>1307</v>
      </c>
      <c r="B14" s="18" t="s">
        <v>92</v>
      </c>
      <c r="C14" s="18">
        <v>13</v>
      </c>
      <c r="D14" s="19" t="s">
        <v>93</v>
      </c>
      <c r="E14" s="19" t="s">
        <v>354</v>
      </c>
      <c r="F14" s="19" t="s">
        <v>431</v>
      </c>
      <c r="G14" s="18">
        <v>1</v>
      </c>
      <c r="H14" s="18" t="s">
        <v>342</v>
      </c>
      <c r="I14" s="18" t="s">
        <v>49</v>
      </c>
      <c r="J14" s="18" t="s">
        <v>341</v>
      </c>
      <c r="K14" s="18" t="s">
        <v>48</v>
      </c>
      <c r="L14" s="18" t="s">
        <v>357</v>
      </c>
      <c r="M14" s="18" t="s">
        <v>108</v>
      </c>
      <c r="N14" s="18" t="s">
        <v>432</v>
      </c>
      <c r="O14" s="18" t="s">
        <v>432</v>
      </c>
      <c r="P14" s="18">
        <f t="shared" si="0"/>
        <v>1</v>
      </c>
      <c r="Q14" s="18">
        <v>0</v>
      </c>
      <c r="R14" s="18">
        <f t="shared" si="1"/>
        <v>0.5</v>
      </c>
      <c r="S14" s="18" t="s">
        <v>432</v>
      </c>
      <c r="T14" s="18">
        <f>IF(ISBLANK(HLOOKUP(T$2,Monitoring_eng!$B$1:$AU$68,Results_2019!$C14,FALSE)),"",IF(HLOOKUP(T$2,Monitoring_eng!$B$1:$AU$68,Results_2019!$C14,FALSE)=$I14,$P14,IF(HLOOKUP(T$2,Monitoring_eng!$B$1:$AU$68,Results_2019!$C14,FALSE)=$K14,$Q14,IF(HLOOKUP(T$2,Monitoring_eng!$B$1:$AU$68,Results_2019!$C14,FALSE)=$M14,$R14,IF(HLOOKUP(T$2,Monitoring_eng!$B$1:$AU$68,Results_2019!$C14,FALSE)=$O14,$S14,"CHYBA")))))</f>
        <v>1</v>
      </c>
      <c r="U14" s="18">
        <f>IF(ISBLANK(HLOOKUP(U$2,Monitoring_eng!$B$1:$AU$68,Results_2019!$C14,FALSE)),"",IF(HLOOKUP(U$2,Monitoring_eng!$B$1:$AU$68,Results_2019!$C14,FALSE)=$I14,$P14,IF(HLOOKUP(U$2,Monitoring_eng!$B$1:$AU$68,Results_2019!$C14,FALSE)=$K14,$Q14,IF(HLOOKUP(U$2,Monitoring_eng!$B$1:$AU$68,Results_2019!$C14,FALSE)=$M14,$R14,IF(HLOOKUP(U$2,Monitoring_eng!$B$1:$AU$68,Results_2019!$C14,FALSE)=$O14,$S14,"CHYBA")))))</f>
        <v>1</v>
      </c>
      <c r="V14" s="18">
        <f>IF(ISBLANK(HLOOKUP(V$2,Monitoring_eng!$B$1:$AU$68,Results_2019!$C14,FALSE)),"",IF(HLOOKUP(V$2,Monitoring_eng!$B$1:$AU$68,Results_2019!$C14,FALSE)=$I14,$P14,IF(HLOOKUP(V$2,Monitoring_eng!$B$1:$AU$68,Results_2019!$C14,FALSE)=$K14,$Q14,IF(HLOOKUP(V$2,Monitoring_eng!$B$1:$AU$68,Results_2019!$C14,FALSE)=$M14,$R14,IF(HLOOKUP(V$2,Monitoring_eng!$B$1:$AU$68,Results_2019!$C14,FALSE)=$O14,$S14,"CHYBA")))))</f>
        <v>0</v>
      </c>
      <c r="W14" s="18">
        <f>IF(ISBLANK(HLOOKUP(W$2,Monitoring_eng!$B$1:$AU$68,Results_2019!$C14,FALSE)),"",IF(HLOOKUP(W$2,Monitoring_eng!$B$1:$AU$68,Results_2019!$C14,FALSE)=$I14,$P14,IF(HLOOKUP(W$2,Monitoring_eng!$B$1:$AU$68,Results_2019!$C14,FALSE)=$K14,$Q14,IF(HLOOKUP(W$2,Monitoring_eng!$B$1:$AU$68,Results_2019!$C14,FALSE)=$M14,$R14,IF(HLOOKUP(W$2,Monitoring_eng!$B$1:$AU$68,Results_2019!$C14,FALSE)=$O14,$S14,"CHYBA")))))</f>
        <v>0</v>
      </c>
      <c r="X14" s="18">
        <f>IF(ISBLANK(HLOOKUP(X$2,Monitoring_eng!$B$1:$AU$68,Results_2019!$C14,FALSE)),"",IF(HLOOKUP(X$2,Monitoring_eng!$B$1:$AU$68,Results_2019!$C14,FALSE)=$I14,$P14,IF(HLOOKUP(X$2,Monitoring_eng!$B$1:$AU$68,Results_2019!$C14,FALSE)=$K14,$Q14,IF(HLOOKUP(X$2,Monitoring_eng!$B$1:$AU$68,Results_2019!$C14,FALSE)=$M14,$R14,IF(HLOOKUP(X$2,Monitoring_eng!$B$1:$AU$68,Results_2019!$C14,FALSE)=$O14,$S14,"CHYBA")))))</f>
        <v>1</v>
      </c>
      <c r="Y14" s="18">
        <f>IF(ISBLANK(HLOOKUP(Y$2,Monitoring_eng!$B$1:$AU$68,Results_2019!$C14,FALSE)),"",IF(HLOOKUP(Y$2,Monitoring_eng!$B$1:$AU$68,Results_2019!$C14,FALSE)=$I14,$P14,IF(HLOOKUP(Y$2,Monitoring_eng!$B$1:$AU$68,Results_2019!$C14,FALSE)=$K14,$Q14,IF(HLOOKUP(Y$2,Monitoring_eng!$B$1:$AU$68,Results_2019!$C14,FALSE)=$M14,$R14,IF(HLOOKUP(Y$2,Monitoring_eng!$B$1:$AU$68,Results_2019!$C14,FALSE)=$O14,$S14,"CHYBA")))))</f>
        <v>1</v>
      </c>
      <c r="Z14" s="18">
        <f>IF(ISBLANK(HLOOKUP(Z$2,Monitoring_eng!$B$1:$AU$68,Results_2019!$C14,FALSE)),"",IF(HLOOKUP(Z$2,Monitoring_eng!$B$1:$AU$68,Results_2019!$C14,FALSE)=$I14,$P14,IF(HLOOKUP(Z$2,Monitoring_eng!$B$1:$AU$68,Results_2019!$C14,FALSE)=$K14,$Q14,IF(HLOOKUP(Z$2,Monitoring_eng!$B$1:$AU$68,Results_2019!$C14,FALSE)=$M14,$R14,IF(HLOOKUP(Z$2,Monitoring_eng!$B$1:$AU$68,Results_2019!$C14,FALSE)=$O14,$S14,"CHYBA")))))</f>
        <v>1</v>
      </c>
      <c r="AA14" s="18">
        <f>IF(ISBLANK(HLOOKUP(AA$2,Monitoring_eng!$B$1:$AU$68,Results_2019!$C14,FALSE)),"",IF(HLOOKUP(AA$2,Monitoring_eng!$B$1:$AU$68,Results_2019!$C14,FALSE)=$I14,$P14,IF(HLOOKUP(AA$2,Monitoring_eng!$B$1:$AU$68,Results_2019!$C14,FALSE)=$K14,$Q14,IF(HLOOKUP(AA$2,Monitoring_eng!$B$1:$AU$68,Results_2019!$C14,FALSE)=$M14,$R14,IF(HLOOKUP(AA$2,Monitoring_eng!$B$1:$AU$68,Results_2019!$C14,FALSE)=$O14,$S14,"CHYBA")))))</f>
        <v>1</v>
      </c>
      <c r="AB14" s="18">
        <f>IF(ISBLANK(HLOOKUP(AB$2,Monitoring_eng!$B$1:$AU$68,Results_2019!$C14,FALSE)),"",IF(HLOOKUP(AB$2,Monitoring_eng!$B$1:$AU$68,Results_2019!$C14,FALSE)=$I14,$P14,IF(HLOOKUP(AB$2,Monitoring_eng!$B$1:$AU$68,Results_2019!$C14,FALSE)=$K14,$Q14,IF(HLOOKUP(AB$2,Monitoring_eng!$B$1:$AU$68,Results_2019!$C14,FALSE)=$M14,$R14,IF(HLOOKUP(AB$2,Monitoring_eng!$B$1:$AU$68,Results_2019!$C14,FALSE)=$O14,$S14,"CHYBA")))))</f>
        <v>0</v>
      </c>
      <c r="AC14" s="18">
        <f>IF(ISBLANK(HLOOKUP(AC$2,Monitoring_eng!$B$1:$AU$68,Results_2019!$C14,FALSE)),"",IF(HLOOKUP(AC$2,Monitoring_eng!$B$1:$AU$68,Results_2019!$C14,FALSE)=$I14,$P14,IF(HLOOKUP(AC$2,Monitoring_eng!$B$1:$AU$68,Results_2019!$C14,FALSE)=$K14,$Q14,IF(HLOOKUP(AC$2,Monitoring_eng!$B$1:$AU$68,Results_2019!$C14,FALSE)=$M14,$R14,IF(HLOOKUP(AC$2,Monitoring_eng!$B$1:$AU$68,Results_2019!$C14,FALSE)=$O14,$S14,"CHYBA")))))</f>
        <v>1</v>
      </c>
      <c r="AD14" s="18">
        <f>IF(ISBLANK(HLOOKUP(AD$2,Monitoring_eng!$B$1:$AU$68,Results_2019!$C14,FALSE)),"",IF(HLOOKUP(AD$2,Monitoring_eng!$B$1:$AU$68,Results_2019!$C14,FALSE)=$I14,$P14,IF(HLOOKUP(AD$2,Monitoring_eng!$B$1:$AU$68,Results_2019!$C14,FALSE)=$K14,$Q14,IF(HLOOKUP(AD$2,Monitoring_eng!$B$1:$AU$68,Results_2019!$C14,FALSE)=$M14,$R14,IF(HLOOKUP(AD$2,Monitoring_eng!$B$1:$AU$68,Results_2019!$C14,FALSE)=$O14,$S14,"CHYBA")))))</f>
        <v>0</v>
      </c>
      <c r="AE14" s="18">
        <f>IF(ISBLANK(HLOOKUP(AE$2,Monitoring_eng!$B$1:$AU$68,Results_2019!$C14,FALSE)),"",IF(HLOOKUP(AE$2,Monitoring_eng!$B$1:$AU$68,Results_2019!$C14,FALSE)=$I14,$P14,IF(HLOOKUP(AE$2,Monitoring_eng!$B$1:$AU$68,Results_2019!$C14,FALSE)=$K14,$Q14,IF(HLOOKUP(AE$2,Monitoring_eng!$B$1:$AU$68,Results_2019!$C14,FALSE)=$M14,$R14,IF(HLOOKUP(AE$2,Monitoring_eng!$B$1:$AU$68,Results_2019!$C14,FALSE)=$O14,$S14,"CHYBA")))))</f>
        <v>1</v>
      </c>
      <c r="AF14" s="18">
        <f>IF(ISBLANK(HLOOKUP(AF$2,Monitoring_eng!$B$1:$AU$68,Results_2019!$C14,FALSE)),"",IF(HLOOKUP(AF$2,Monitoring_eng!$B$1:$AU$68,Results_2019!$C14,FALSE)=$I14,$P14,IF(HLOOKUP(AF$2,Monitoring_eng!$B$1:$AU$68,Results_2019!$C14,FALSE)=$K14,$Q14,IF(HLOOKUP(AF$2,Monitoring_eng!$B$1:$AU$68,Results_2019!$C14,FALSE)=$M14,$R14,IF(HLOOKUP(AF$2,Monitoring_eng!$B$1:$AU$68,Results_2019!$C14,FALSE)=$O14,$S14,"CHYBA")))))</f>
        <v>1</v>
      </c>
      <c r="AG14" s="18">
        <f>IF(ISBLANK(HLOOKUP(AG$2,Monitoring_eng!$B$1:$AU$68,Results_2019!$C14,FALSE)),"",IF(HLOOKUP(AG$2,Monitoring_eng!$B$1:$AU$68,Results_2019!$C14,FALSE)=$I14,$P14,IF(HLOOKUP(AG$2,Monitoring_eng!$B$1:$AU$68,Results_2019!$C14,FALSE)=$K14,$Q14,IF(HLOOKUP(AG$2,Monitoring_eng!$B$1:$AU$68,Results_2019!$C14,FALSE)=$M14,$R14,IF(HLOOKUP(AG$2,Monitoring_eng!$B$1:$AU$68,Results_2019!$C14,FALSE)=$O14,$S14,"CHYBA")))))</f>
        <v>1</v>
      </c>
      <c r="AH14" s="18">
        <f>IF(ISBLANK(HLOOKUP(AH$2,Monitoring_eng!$B$1:$AU$68,Results_2019!$C14,FALSE)),"",IF(HLOOKUP(AH$2,Monitoring_eng!$B$1:$AU$68,Results_2019!$C14,FALSE)=$I14,$P14,IF(HLOOKUP(AH$2,Monitoring_eng!$B$1:$AU$68,Results_2019!$C14,FALSE)=$K14,$Q14,IF(HLOOKUP(AH$2,Monitoring_eng!$B$1:$AU$68,Results_2019!$C14,FALSE)=$M14,$R14,IF(HLOOKUP(AH$2,Monitoring_eng!$B$1:$AU$68,Results_2019!$C14,FALSE)=$O14,$S14,"CHYBA")))))</f>
        <v>0</v>
      </c>
      <c r="AI14" s="18">
        <f>IF(ISBLANK(HLOOKUP(AI$2,Monitoring_eng!$B$1:$AU$68,Results_2019!$C14,FALSE)),"",IF(HLOOKUP(AI$2,Monitoring_eng!$B$1:$AU$68,Results_2019!$C14,FALSE)=$I14,$P14,IF(HLOOKUP(AI$2,Monitoring_eng!$B$1:$AU$68,Results_2019!$C14,FALSE)=$K14,$Q14,IF(HLOOKUP(AI$2,Monitoring_eng!$B$1:$AU$68,Results_2019!$C14,FALSE)=$M14,$R14,IF(HLOOKUP(AI$2,Monitoring_eng!$B$1:$AU$68,Results_2019!$C14,FALSE)=$O14,$S14,"CHYBA")))))</f>
        <v>1</v>
      </c>
      <c r="AJ14" s="18">
        <f>IF(ISBLANK(HLOOKUP(AJ$2,Monitoring_eng!$B$1:$AU$68,Results_2019!$C14,FALSE)),"",IF(HLOOKUP(AJ$2,Monitoring_eng!$B$1:$AU$68,Results_2019!$C14,FALSE)=$I14,$P14,IF(HLOOKUP(AJ$2,Monitoring_eng!$B$1:$AU$68,Results_2019!$C14,FALSE)=$K14,$Q14,IF(HLOOKUP(AJ$2,Monitoring_eng!$B$1:$AU$68,Results_2019!$C14,FALSE)=$M14,$R14,IF(HLOOKUP(AJ$2,Monitoring_eng!$B$1:$AU$68,Results_2019!$C14,FALSE)=$O14,$S14,"CHYBA")))))</f>
        <v>1</v>
      </c>
      <c r="AK14" s="18">
        <f>IF(ISBLANK(HLOOKUP(AK$2,Monitoring_eng!$B$1:$AU$68,Results_2019!$C14,FALSE)),"",IF(HLOOKUP(AK$2,Monitoring_eng!$B$1:$AU$68,Results_2019!$C14,FALSE)=$I14,$P14,IF(HLOOKUP(AK$2,Monitoring_eng!$B$1:$AU$68,Results_2019!$C14,FALSE)=$K14,$Q14,IF(HLOOKUP(AK$2,Monitoring_eng!$B$1:$AU$68,Results_2019!$C14,FALSE)=$M14,$R14,IF(HLOOKUP(AK$2,Monitoring_eng!$B$1:$AU$68,Results_2019!$C14,FALSE)=$O14,$S14,"CHYBA")))))</f>
        <v>1</v>
      </c>
      <c r="AL14" s="18">
        <f>IF(ISBLANK(HLOOKUP(AL$2,Monitoring_eng!$B$1:$AU$68,Results_2019!$C14,FALSE)),"",IF(HLOOKUP(AL$2,Monitoring_eng!$B$1:$AU$68,Results_2019!$C14,FALSE)=$I14,$P14,IF(HLOOKUP(AL$2,Monitoring_eng!$B$1:$AU$68,Results_2019!$C14,FALSE)=$K14,$Q14,IF(HLOOKUP(AL$2,Monitoring_eng!$B$1:$AU$68,Results_2019!$C14,FALSE)=$M14,$R14,IF(HLOOKUP(AL$2,Monitoring_eng!$B$1:$AU$68,Results_2019!$C14,FALSE)=$O14,$S14,"CHYBA")))))</f>
        <v>1</v>
      </c>
      <c r="AM14" s="18">
        <f>IF(ISBLANK(HLOOKUP(AM$2,Monitoring_eng!$B$1:$AU$68,Results_2019!$C14,FALSE)),"",IF(HLOOKUP(AM$2,Monitoring_eng!$B$1:$AU$68,Results_2019!$C14,FALSE)=$I14,$P14,IF(HLOOKUP(AM$2,Monitoring_eng!$B$1:$AU$68,Results_2019!$C14,FALSE)=$K14,$Q14,IF(HLOOKUP(AM$2,Monitoring_eng!$B$1:$AU$68,Results_2019!$C14,FALSE)=$M14,$R14,IF(HLOOKUP(AM$2,Monitoring_eng!$B$1:$AU$68,Results_2019!$C14,FALSE)=$O14,$S14,"CHYBA")))))</f>
        <v>1</v>
      </c>
      <c r="AN14" s="18">
        <f>IF(ISBLANK(HLOOKUP(AN$2,Monitoring_eng!$B$1:$AU$68,Results_2019!$C14,FALSE)),"",IF(HLOOKUP(AN$2,Monitoring_eng!$B$1:$AU$68,Results_2019!$C14,FALSE)=$I14,$P14,IF(HLOOKUP(AN$2,Monitoring_eng!$B$1:$AU$68,Results_2019!$C14,FALSE)=$K14,$Q14,IF(HLOOKUP(AN$2,Monitoring_eng!$B$1:$AU$68,Results_2019!$C14,FALSE)=$M14,$R14,IF(HLOOKUP(AN$2,Monitoring_eng!$B$1:$AU$68,Results_2019!$C14,FALSE)=$O14,$S14,"CHYBA")))))</f>
        <v>0</v>
      </c>
      <c r="AO14" s="18">
        <f>IF(ISBLANK(HLOOKUP(AO$2,Monitoring_eng!$B$1:$AU$68,Results_2019!$C14,FALSE)),"",IF(HLOOKUP(AO$2,Monitoring_eng!$B$1:$AU$68,Results_2019!$C14,FALSE)=$I14,$P14,IF(HLOOKUP(AO$2,Monitoring_eng!$B$1:$AU$68,Results_2019!$C14,FALSE)=$K14,$Q14,IF(HLOOKUP(AO$2,Monitoring_eng!$B$1:$AU$68,Results_2019!$C14,FALSE)=$M14,$R14,IF(HLOOKUP(AO$2,Monitoring_eng!$B$1:$AU$68,Results_2019!$C14,FALSE)=$O14,$S14,"CHYBA")))))</f>
        <v>1</v>
      </c>
    </row>
    <row r="15" spans="1:41" x14ac:dyDescent="0.3">
      <c r="A15" s="83" t="s">
        <v>1308</v>
      </c>
      <c r="B15" s="18" t="s">
        <v>99</v>
      </c>
      <c r="C15" s="18">
        <v>14</v>
      </c>
      <c r="D15" s="19" t="s">
        <v>100</v>
      </c>
      <c r="E15" s="19" t="s">
        <v>355</v>
      </c>
      <c r="F15" s="19" t="s">
        <v>431</v>
      </c>
      <c r="G15" s="18">
        <v>1</v>
      </c>
      <c r="H15" s="18" t="s">
        <v>342</v>
      </c>
      <c r="I15" s="18" t="s">
        <v>49</v>
      </c>
      <c r="J15" s="18" t="s">
        <v>341</v>
      </c>
      <c r="K15" s="18" t="s">
        <v>48</v>
      </c>
      <c r="L15" s="18" t="s">
        <v>357</v>
      </c>
      <c r="M15" s="18" t="s">
        <v>108</v>
      </c>
      <c r="N15" s="18" t="s">
        <v>432</v>
      </c>
      <c r="O15" s="18" t="s">
        <v>432</v>
      </c>
      <c r="P15" s="18">
        <f t="shared" si="0"/>
        <v>1</v>
      </c>
      <c r="Q15" s="18">
        <v>0</v>
      </c>
      <c r="R15" s="18">
        <f t="shared" si="1"/>
        <v>0.5</v>
      </c>
      <c r="S15" s="18" t="s">
        <v>432</v>
      </c>
      <c r="T15" s="18">
        <f>IF(ISBLANK(HLOOKUP(T$2,Monitoring_eng!$B$1:$AU$68,Results_2019!$C15,FALSE)),"",IF(HLOOKUP(T$2,Monitoring_eng!$B$1:$AU$68,Results_2019!$C15,FALSE)=$I15,$P15,IF(HLOOKUP(T$2,Monitoring_eng!$B$1:$AU$68,Results_2019!$C15,FALSE)=$K15,$Q15,IF(HLOOKUP(T$2,Monitoring_eng!$B$1:$AU$68,Results_2019!$C15,FALSE)=$M15,$R15,IF(HLOOKUP(T$2,Monitoring_eng!$B$1:$AU$68,Results_2019!$C15,FALSE)=$O15,$S15,"CHYBA")))))</f>
        <v>1</v>
      </c>
      <c r="U15" s="18">
        <f>IF(ISBLANK(HLOOKUP(U$2,Monitoring_eng!$B$1:$AU$68,Results_2019!$C15,FALSE)),"",IF(HLOOKUP(U$2,Monitoring_eng!$B$1:$AU$68,Results_2019!$C15,FALSE)=$I15,$P15,IF(HLOOKUP(U$2,Monitoring_eng!$B$1:$AU$68,Results_2019!$C15,FALSE)=$K15,$Q15,IF(HLOOKUP(U$2,Monitoring_eng!$B$1:$AU$68,Results_2019!$C15,FALSE)=$M15,$R15,IF(HLOOKUP(U$2,Monitoring_eng!$B$1:$AU$68,Results_2019!$C15,FALSE)=$O15,$S15,"CHYBA")))))</f>
        <v>1</v>
      </c>
      <c r="V15" s="18">
        <f>IF(ISBLANK(HLOOKUP(V$2,Monitoring_eng!$B$1:$AU$68,Results_2019!$C15,FALSE)),"",IF(HLOOKUP(V$2,Monitoring_eng!$B$1:$AU$68,Results_2019!$C15,FALSE)=$I15,$P15,IF(HLOOKUP(V$2,Monitoring_eng!$B$1:$AU$68,Results_2019!$C15,FALSE)=$K15,$Q15,IF(HLOOKUP(V$2,Monitoring_eng!$B$1:$AU$68,Results_2019!$C15,FALSE)=$M15,$R15,IF(HLOOKUP(V$2,Monitoring_eng!$B$1:$AU$68,Results_2019!$C15,FALSE)=$O15,$S15,"CHYBA")))))</f>
        <v>1</v>
      </c>
      <c r="W15" s="18">
        <f>IF(ISBLANK(HLOOKUP(W$2,Monitoring_eng!$B$1:$AU$68,Results_2019!$C15,FALSE)),"",IF(HLOOKUP(W$2,Monitoring_eng!$B$1:$AU$68,Results_2019!$C15,FALSE)=$I15,$P15,IF(HLOOKUP(W$2,Monitoring_eng!$B$1:$AU$68,Results_2019!$C15,FALSE)=$K15,$Q15,IF(HLOOKUP(W$2,Monitoring_eng!$B$1:$AU$68,Results_2019!$C15,FALSE)=$M15,$R15,IF(HLOOKUP(W$2,Monitoring_eng!$B$1:$AU$68,Results_2019!$C15,FALSE)=$O15,$S15,"CHYBA")))))</f>
        <v>1</v>
      </c>
      <c r="X15" s="18">
        <f>IF(ISBLANK(HLOOKUP(X$2,Monitoring_eng!$B$1:$AU$68,Results_2019!$C15,FALSE)),"",IF(HLOOKUP(X$2,Monitoring_eng!$B$1:$AU$68,Results_2019!$C15,FALSE)=$I15,$P15,IF(HLOOKUP(X$2,Monitoring_eng!$B$1:$AU$68,Results_2019!$C15,FALSE)=$K15,$Q15,IF(HLOOKUP(X$2,Monitoring_eng!$B$1:$AU$68,Results_2019!$C15,FALSE)=$M15,$R15,IF(HLOOKUP(X$2,Monitoring_eng!$B$1:$AU$68,Results_2019!$C15,FALSE)=$O15,$S15,"CHYBA")))))</f>
        <v>1</v>
      </c>
      <c r="Y15" s="18">
        <f>IF(ISBLANK(HLOOKUP(Y$2,Monitoring_eng!$B$1:$AU$68,Results_2019!$C15,FALSE)),"",IF(HLOOKUP(Y$2,Monitoring_eng!$B$1:$AU$68,Results_2019!$C15,FALSE)=$I15,$P15,IF(HLOOKUP(Y$2,Monitoring_eng!$B$1:$AU$68,Results_2019!$C15,FALSE)=$K15,$Q15,IF(HLOOKUP(Y$2,Monitoring_eng!$B$1:$AU$68,Results_2019!$C15,FALSE)=$M15,$R15,IF(HLOOKUP(Y$2,Monitoring_eng!$B$1:$AU$68,Results_2019!$C15,FALSE)=$O15,$S15,"CHYBA")))))</f>
        <v>1</v>
      </c>
      <c r="Z15" s="18">
        <f>IF(ISBLANK(HLOOKUP(Z$2,Monitoring_eng!$B$1:$AU$68,Results_2019!$C15,FALSE)),"",IF(HLOOKUP(Z$2,Monitoring_eng!$B$1:$AU$68,Results_2019!$C15,FALSE)=$I15,$P15,IF(HLOOKUP(Z$2,Monitoring_eng!$B$1:$AU$68,Results_2019!$C15,FALSE)=$K15,$Q15,IF(HLOOKUP(Z$2,Monitoring_eng!$B$1:$AU$68,Results_2019!$C15,FALSE)=$M15,$R15,IF(HLOOKUP(Z$2,Monitoring_eng!$B$1:$AU$68,Results_2019!$C15,FALSE)=$O15,$S15,"CHYBA")))))</f>
        <v>1</v>
      </c>
      <c r="AA15" s="18">
        <f>IF(ISBLANK(HLOOKUP(AA$2,Monitoring_eng!$B$1:$AU$68,Results_2019!$C15,FALSE)),"",IF(HLOOKUP(AA$2,Monitoring_eng!$B$1:$AU$68,Results_2019!$C15,FALSE)=$I15,$P15,IF(HLOOKUP(AA$2,Monitoring_eng!$B$1:$AU$68,Results_2019!$C15,FALSE)=$K15,$Q15,IF(HLOOKUP(AA$2,Monitoring_eng!$B$1:$AU$68,Results_2019!$C15,FALSE)=$M15,$R15,IF(HLOOKUP(AA$2,Monitoring_eng!$B$1:$AU$68,Results_2019!$C15,FALSE)=$O15,$S15,"CHYBA")))))</f>
        <v>1</v>
      </c>
      <c r="AB15" s="18">
        <f>IF(ISBLANK(HLOOKUP(AB$2,Monitoring_eng!$B$1:$AU$68,Results_2019!$C15,FALSE)),"",IF(HLOOKUP(AB$2,Monitoring_eng!$B$1:$AU$68,Results_2019!$C15,FALSE)=$I15,$P15,IF(HLOOKUP(AB$2,Monitoring_eng!$B$1:$AU$68,Results_2019!$C15,FALSE)=$K15,$Q15,IF(HLOOKUP(AB$2,Monitoring_eng!$B$1:$AU$68,Results_2019!$C15,FALSE)=$M15,$R15,IF(HLOOKUP(AB$2,Monitoring_eng!$B$1:$AU$68,Results_2019!$C15,FALSE)=$O15,$S15,"CHYBA")))))</f>
        <v>1</v>
      </c>
      <c r="AC15" s="18">
        <f>IF(ISBLANK(HLOOKUP(AC$2,Monitoring_eng!$B$1:$AU$68,Results_2019!$C15,FALSE)),"",IF(HLOOKUP(AC$2,Monitoring_eng!$B$1:$AU$68,Results_2019!$C15,FALSE)=$I15,$P15,IF(HLOOKUP(AC$2,Monitoring_eng!$B$1:$AU$68,Results_2019!$C15,FALSE)=$K15,$Q15,IF(HLOOKUP(AC$2,Monitoring_eng!$B$1:$AU$68,Results_2019!$C15,FALSE)=$M15,$R15,IF(HLOOKUP(AC$2,Monitoring_eng!$B$1:$AU$68,Results_2019!$C15,FALSE)=$O15,$S15,"CHYBA")))))</f>
        <v>1</v>
      </c>
      <c r="AD15" s="18">
        <f>IF(ISBLANK(HLOOKUP(AD$2,Monitoring_eng!$B$1:$AU$68,Results_2019!$C15,FALSE)),"",IF(HLOOKUP(AD$2,Monitoring_eng!$B$1:$AU$68,Results_2019!$C15,FALSE)=$I15,$P15,IF(HLOOKUP(AD$2,Monitoring_eng!$B$1:$AU$68,Results_2019!$C15,FALSE)=$K15,$Q15,IF(HLOOKUP(AD$2,Monitoring_eng!$B$1:$AU$68,Results_2019!$C15,FALSE)=$M15,$R15,IF(HLOOKUP(AD$2,Monitoring_eng!$B$1:$AU$68,Results_2019!$C15,FALSE)=$O15,$S15,"CHYBA")))))</f>
        <v>1</v>
      </c>
      <c r="AE15" s="18">
        <f>IF(ISBLANK(HLOOKUP(AE$2,Monitoring_eng!$B$1:$AU$68,Results_2019!$C15,FALSE)),"",IF(HLOOKUP(AE$2,Monitoring_eng!$B$1:$AU$68,Results_2019!$C15,FALSE)=$I15,$P15,IF(HLOOKUP(AE$2,Monitoring_eng!$B$1:$AU$68,Results_2019!$C15,FALSE)=$K15,$Q15,IF(HLOOKUP(AE$2,Monitoring_eng!$B$1:$AU$68,Results_2019!$C15,FALSE)=$M15,$R15,IF(HLOOKUP(AE$2,Monitoring_eng!$B$1:$AU$68,Results_2019!$C15,FALSE)=$O15,$S15,"CHYBA")))))</f>
        <v>1</v>
      </c>
      <c r="AF15" s="18">
        <f>IF(ISBLANK(HLOOKUP(AF$2,Monitoring_eng!$B$1:$AU$68,Results_2019!$C15,FALSE)),"",IF(HLOOKUP(AF$2,Monitoring_eng!$B$1:$AU$68,Results_2019!$C15,FALSE)=$I15,$P15,IF(HLOOKUP(AF$2,Monitoring_eng!$B$1:$AU$68,Results_2019!$C15,FALSE)=$K15,$Q15,IF(HLOOKUP(AF$2,Monitoring_eng!$B$1:$AU$68,Results_2019!$C15,FALSE)=$M15,$R15,IF(HLOOKUP(AF$2,Monitoring_eng!$B$1:$AU$68,Results_2019!$C15,FALSE)=$O15,$S15,"CHYBA")))))</f>
        <v>1</v>
      </c>
      <c r="AG15" s="18">
        <f>IF(ISBLANK(HLOOKUP(AG$2,Monitoring_eng!$B$1:$AU$68,Results_2019!$C15,FALSE)),"",IF(HLOOKUP(AG$2,Monitoring_eng!$B$1:$AU$68,Results_2019!$C15,FALSE)=$I15,$P15,IF(HLOOKUP(AG$2,Monitoring_eng!$B$1:$AU$68,Results_2019!$C15,FALSE)=$K15,$Q15,IF(HLOOKUP(AG$2,Monitoring_eng!$B$1:$AU$68,Results_2019!$C15,FALSE)=$M15,$R15,IF(HLOOKUP(AG$2,Monitoring_eng!$B$1:$AU$68,Results_2019!$C15,FALSE)=$O15,$S15,"CHYBA")))))</f>
        <v>1</v>
      </c>
      <c r="AH15" s="18">
        <f>IF(ISBLANK(HLOOKUP(AH$2,Monitoring_eng!$B$1:$AU$68,Results_2019!$C15,FALSE)),"",IF(HLOOKUP(AH$2,Monitoring_eng!$B$1:$AU$68,Results_2019!$C15,FALSE)=$I15,$P15,IF(HLOOKUP(AH$2,Monitoring_eng!$B$1:$AU$68,Results_2019!$C15,FALSE)=$K15,$Q15,IF(HLOOKUP(AH$2,Monitoring_eng!$B$1:$AU$68,Results_2019!$C15,FALSE)=$M15,$R15,IF(HLOOKUP(AH$2,Monitoring_eng!$B$1:$AU$68,Results_2019!$C15,FALSE)=$O15,$S15,"CHYBA")))))</f>
        <v>1</v>
      </c>
      <c r="AI15" s="18">
        <f>IF(ISBLANK(HLOOKUP(AI$2,Monitoring_eng!$B$1:$AU$68,Results_2019!$C15,FALSE)),"",IF(HLOOKUP(AI$2,Monitoring_eng!$B$1:$AU$68,Results_2019!$C15,FALSE)=$I15,$P15,IF(HLOOKUP(AI$2,Monitoring_eng!$B$1:$AU$68,Results_2019!$C15,FALSE)=$K15,$Q15,IF(HLOOKUP(AI$2,Monitoring_eng!$B$1:$AU$68,Results_2019!$C15,FALSE)=$M15,$R15,IF(HLOOKUP(AI$2,Monitoring_eng!$B$1:$AU$68,Results_2019!$C15,FALSE)=$O15,$S15,"CHYBA")))))</f>
        <v>1</v>
      </c>
      <c r="AJ15" s="18">
        <f>IF(ISBLANK(HLOOKUP(AJ$2,Monitoring_eng!$B$1:$AU$68,Results_2019!$C15,FALSE)),"",IF(HLOOKUP(AJ$2,Monitoring_eng!$B$1:$AU$68,Results_2019!$C15,FALSE)=$I15,$P15,IF(HLOOKUP(AJ$2,Monitoring_eng!$B$1:$AU$68,Results_2019!$C15,FALSE)=$K15,$Q15,IF(HLOOKUP(AJ$2,Monitoring_eng!$B$1:$AU$68,Results_2019!$C15,FALSE)=$M15,$R15,IF(HLOOKUP(AJ$2,Monitoring_eng!$B$1:$AU$68,Results_2019!$C15,FALSE)=$O15,$S15,"CHYBA")))))</f>
        <v>1</v>
      </c>
      <c r="AK15" s="18">
        <f>IF(ISBLANK(HLOOKUP(AK$2,Monitoring_eng!$B$1:$AU$68,Results_2019!$C15,FALSE)),"",IF(HLOOKUP(AK$2,Monitoring_eng!$B$1:$AU$68,Results_2019!$C15,FALSE)=$I15,$P15,IF(HLOOKUP(AK$2,Monitoring_eng!$B$1:$AU$68,Results_2019!$C15,FALSE)=$K15,$Q15,IF(HLOOKUP(AK$2,Monitoring_eng!$B$1:$AU$68,Results_2019!$C15,FALSE)=$M15,$R15,IF(HLOOKUP(AK$2,Monitoring_eng!$B$1:$AU$68,Results_2019!$C15,FALSE)=$O15,$S15,"CHYBA")))))</f>
        <v>1</v>
      </c>
      <c r="AL15" s="18">
        <f>IF(ISBLANK(HLOOKUP(AL$2,Monitoring_eng!$B$1:$AU$68,Results_2019!$C15,FALSE)),"",IF(HLOOKUP(AL$2,Monitoring_eng!$B$1:$AU$68,Results_2019!$C15,FALSE)=$I15,$P15,IF(HLOOKUP(AL$2,Monitoring_eng!$B$1:$AU$68,Results_2019!$C15,FALSE)=$K15,$Q15,IF(HLOOKUP(AL$2,Monitoring_eng!$B$1:$AU$68,Results_2019!$C15,FALSE)=$M15,$R15,IF(HLOOKUP(AL$2,Monitoring_eng!$B$1:$AU$68,Results_2019!$C15,FALSE)=$O15,$S15,"CHYBA")))))</f>
        <v>1</v>
      </c>
      <c r="AM15" s="18">
        <f>IF(ISBLANK(HLOOKUP(AM$2,Monitoring_eng!$B$1:$AU$68,Results_2019!$C15,FALSE)),"",IF(HLOOKUP(AM$2,Monitoring_eng!$B$1:$AU$68,Results_2019!$C15,FALSE)=$I15,$P15,IF(HLOOKUP(AM$2,Monitoring_eng!$B$1:$AU$68,Results_2019!$C15,FALSE)=$K15,$Q15,IF(HLOOKUP(AM$2,Monitoring_eng!$B$1:$AU$68,Results_2019!$C15,FALSE)=$M15,$R15,IF(HLOOKUP(AM$2,Monitoring_eng!$B$1:$AU$68,Results_2019!$C15,FALSE)=$O15,$S15,"CHYBA")))))</f>
        <v>1</v>
      </c>
      <c r="AN15" s="18">
        <f>IF(ISBLANK(HLOOKUP(AN$2,Monitoring_eng!$B$1:$AU$68,Results_2019!$C15,FALSE)),"",IF(HLOOKUP(AN$2,Monitoring_eng!$B$1:$AU$68,Results_2019!$C15,FALSE)=$I15,$P15,IF(HLOOKUP(AN$2,Monitoring_eng!$B$1:$AU$68,Results_2019!$C15,FALSE)=$K15,$Q15,IF(HLOOKUP(AN$2,Monitoring_eng!$B$1:$AU$68,Results_2019!$C15,FALSE)=$M15,$R15,IF(HLOOKUP(AN$2,Monitoring_eng!$B$1:$AU$68,Results_2019!$C15,FALSE)=$O15,$S15,"CHYBA")))))</f>
        <v>1</v>
      </c>
      <c r="AO15" s="18">
        <f>IF(ISBLANK(HLOOKUP(AO$2,Monitoring_eng!$B$1:$AU$68,Results_2019!$C15,FALSE)),"",IF(HLOOKUP(AO$2,Monitoring_eng!$B$1:$AU$68,Results_2019!$C15,FALSE)=$I15,$P15,IF(HLOOKUP(AO$2,Monitoring_eng!$B$1:$AU$68,Results_2019!$C15,FALSE)=$K15,$Q15,IF(HLOOKUP(AO$2,Monitoring_eng!$B$1:$AU$68,Results_2019!$C15,FALSE)=$M15,$R15,IF(HLOOKUP(AO$2,Monitoring_eng!$B$1:$AU$68,Results_2019!$C15,FALSE)=$O15,$S15,"CHYBA")))))</f>
        <v>1</v>
      </c>
    </row>
    <row r="16" spans="1:41" x14ac:dyDescent="0.3">
      <c r="A16" s="83" t="s">
        <v>1309</v>
      </c>
      <c r="B16" s="18" t="s">
        <v>102</v>
      </c>
      <c r="C16" s="18">
        <v>15</v>
      </c>
      <c r="D16" s="19" t="s">
        <v>103</v>
      </c>
      <c r="E16" s="19" t="s">
        <v>356</v>
      </c>
      <c r="F16" s="19" t="s">
        <v>431</v>
      </c>
      <c r="G16" s="18">
        <v>2</v>
      </c>
      <c r="H16" s="18" t="s">
        <v>342</v>
      </c>
      <c r="I16" s="18" t="s">
        <v>49</v>
      </c>
      <c r="J16" s="18" t="s">
        <v>341</v>
      </c>
      <c r="K16" s="18" t="s">
        <v>48</v>
      </c>
      <c r="L16" s="18" t="s">
        <v>357</v>
      </c>
      <c r="M16" s="18" t="s">
        <v>108</v>
      </c>
      <c r="N16" s="18" t="s">
        <v>432</v>
      </c>
      <c r="O16" s="18" t="s">
        <v>432</v>
      </c>
      <c r="P16" s="18">
        <f t="shared" si="0"/>
        <v>2</v>
      </c>
      <c r="Q16" s="18">
        <v>0</v>
      </c>
      <c r="R16" s="18">
        <f t="shared" si="1"/>
        <v>1</v>
      </c>
      <c r="S16" s="18" t="s">
        <v>432</v>
      </c>
      <c r="T16" s="18">
        <f>IF(ISBLANK(HLOOKUP(T$2,Monitoring_eng!$B$1:$AU$68,Results_2019!$C16,FALSE)),"",IF(HLOOKUP(T$2,Monitoring_eng!$B$1:$AU$68,Results_2019!$C16,FALSE)=$I16,$P16,IF(HLOOKUP(T$2,Monitoring_eng!$B$1:$AU$68,Results_2019!$C16,FALSE)=$K16,$Q16,IF(HLOOKUP(T$2,Monitoring_eng!$B$1:$AU$68,Results_2019!$C16,FALSE)=$M16,$R16,IF(HLOOKUP(T$2,Monitoring_eng!$B$1:$AU$68,Results_2019!$C16,FALSE)=$O16,$S16,"CHYBA")))))</f>
        <v>2</v>
      </c>
      <c r="U16" s="18">
        <f>IF(ISBLANK(HLOOKUP(U$2,Monitoring_eng!$B$1:$AU$68,Results_2019!$C16,FALSE)),"",IF(HLOOKUP(U$2,Monitoring_eng!$B$1:$AU$68,Results_2019!$C16,FALSE)=$I16,$P16,IF(HLOOKUP(U$2,Monitoring_eng!$B$1:$AU$68,Results_2019!$C16,FALSE)=$K16,$Q16,IF(HLOOKUP(U$2,Monitoring_eng!$B$1:$AU$68,Results_2019!$C16,FALSE)=$M16,$R16,IF(HLOOKUP(U$2,Monitoring_eng!$B$1:$AU$68,Results_2019!$C16,FALSE)=$O16,$S16,"CHYBA")))))</f>
        <v>2</v>
      </c>
      <c r="V16" s="18">
        <f>IF(ISBLANK(HLOOKUP(V$2,Monitoring_eng!$B$1:$AU$68,Results_2019!$C16,FALSE)),"",IF(HLOOKUP(V$2,Monitoring_eng!$B$1:$AU$68,Results_2019!$C16,FALSE)=$I16,$P16,IF(HLOOKUP(V$2,Monitoring_eng!$B$1:$AU$68,Results_2019!$C16,FALSE)=$K16,$Q16,IF(HLOOKUP(V$2,Monitoring_eng!$B$1:$AU$68,Results_2019!$C16,FALSE)=$M16,$R16,IF(HLOOKUP(V$2,Monitoring_eng!$B$1:$AU$68,Results_2019!$C16,FALSE)=$O16,$S16,"CHYBA")))))</f>
        <v>2</v>
      </c>
      <c r="W16" s="18">
        <f>IF(ISBLANK(HLOOKUP(W$2,Monitoring_eng!$B$1:$AU$68,Results_2019!$C16,FALSE)),"",IF(HLOOKUP(W$2,Monitoring_eng!$B$1:$AU$68,Results_2019!$C16,FALSE)=$I16,$P16,IF(HLOOKUP(W$2,Monitoring_eng!$B$1:$AU$68,Results_2019!$C16,FALSE)=$K16,$Q16,IF(HLOOKUP(W$2,Monitoring_eng!$B$1:$AU$68,Results_2019!$C16,FALSE)=$M16,$R16,IF(HLOOKUP(W$2,Monitoring_eng!$B$1:$AU$68,Results_2019!$C16,FALSE)=$O16,$S16,"CHYBA")))))</f>
        <v>2</v>
      </c>
      <c r="X16" s="18">
        <f>IF(ISBLANK(HLOOKUP(X$2,Monitoring_eng!$B$1:$AU$68,Results_2019!$C16,FALSE)),"",IF(HLOOKUP(X$2,Monitoring_eng!$B$1:$AU$68,Results_2019!$C16,FALSE)=$I16,$P16,IF(HLOOKUP(X$2,Monitoring_eng!$B$1:$AU$68,Results_2019!$C16,FALSE)=$K16,$Q16,IF(HLOOKUP(X$2,Monitoring_eng!$B$1:$AU$68,Results_2019!$C16,FALSE)=$M16,$R16,IF(HLOOKUP(X$2,Monitoring_eng!$B$1:$AU$68,Results_2019!$C16,FALSE)=$O16,$S16,"CHYBA")))))</f>
        <v>0</v>
      </c>
      <c r="Y16" s="18">
        <f>IF(ISBLANK(HLOOKUP(Y$2,Monitoring_eng!$B$1:$AU$68,Results_2019!$C16,FALSE)),"",IF(HLOOKUP(Y$2,Monitoring_eng!$B$1:$AU$68,Results_2019!$C16,FALSE)=$I16,$P16,IF(HLOOKUP(Y$2,Monitoring_eng!$B$1:$AU$68,Results_2019!$C16,FALSE)=$K16,$Q16,IF(HLOOKUP(Y$2,Monitoring_eng!$B$1:$AU$68,Results_2019!$C16,FALSE)=$M16,$R16,IF(HLOOKUP(Y$2,Monitoring_eng!$B$1:$AU$68,Results_2019!$C16,FALSE)=$O16,$S16,"CHYBA")))))</f>
        <v>2</v>
      </c>
      <c r="Z16" s="18">
        <f>IF(ISBLANK(HLOOKUP(Z$2,Monitoring_eng!$B$1:$AU$68,Results_2019!$C16,FALSE)),"",IF(HLOOKUP(Z$2,Monitoring_eng!$B$1:$AU$68,Results_2019!$C16,FALSE)=$I16,$P16,IF(HLOOKUP(Z$2,Monitoring_eng!$B$1:$AU$68,Results_2019!$C16,FALSE)=$K16,$Q16,IF(HLOOKUP(Z$2,Monitoring_eng!$B$1:$AU$68,Results_2019!$C16,FALSE)=$M16,$R16,IF(HLOOKUP(Z$2,Monitoring_eng!$B$1:$AU$68,Results_2019!$C16,FALSE)=$O16,$S16,"CHYBA")))))</f>
        <v>0</v>
      </c>
      <c r="AA16" s="18">
        <f>IF(ISBLANK(HLOOKUP(AA$2,Monitoring_eng!$B$1:$AU$68,Results_2019!$C16,FALSE)),"",IF(HLOOKUP(AA$2,Monitoring_eng!$B$1:$AU$68,Results_2019!$C16,FALSE)=$I16,$P16,IF(HLOOKUP(AA$2,Monitoring_eng!$B$1:$AU$68,Results_2019!$C16,FALSE)=$K16,$Q16,IF(HLOOKUP(AA$2,Monitoring_eng!$B$1:$AU$68,Results_2019!$C16,FALSE)=$M16,$R16,IF(HLOOKUP(AA$2,Monitoring_eng!$B$1:$AU$68,Results_2019!$C16,FALSE)=$O16,$S16,"CHYBA")))))</f>
        <v>0</v>
      </c>
      <c r="AB16" s="18">
        <f>IF(ISBLANK(HLOOKUP(AB$2,Monitoring_eng!$B$1:$AU$68,Results_2019!$C16,FALSE)),"",IF(HLOOKUP(AB$2,Monitoring_eng!$B$1:$AU$68,Results_2019!$C16,FALSE)=$I16,$P16,IF(HLOOKUP(AB$2,Monitoring_eng!$B$1:$AU$68,Results_2019!$C16,FALSE)=$K16,$Q16,IF(HLOOKUP(AB$2,Monitoring_eng!$B$1:$AU$68,Results_2019!$C16,FALSE)=$M16,$R16,IF(HLOOKUP(AB$2,Monitoring_eng!$B$1:$AU$68,Results_2019!$C16,FALSE)=$O16,$S16,"CHYBA")))))</f>
        <v>2</v>
      </c>
      <c r="AC16" s="18">
        <f>IF(ISBLANK(HLOOKUP(AC$2,Monitoring_eng!$B$1:$AU$68,Results_2019!$C16,FALSE)),"",IF(HLOOKUP(AC$2,Monitoring_eng!$B$1:$AU$68,Results_2019!$C16,FALSE)=$I16,$P16,IF(HLOOKUP(AC$2,Monitoring_eng!$B$1:$AU$68,Results_2019!$C16,FALSE)=$K16,$Q16,IF(HLOOKUP(AC$2,Monitoring_eng!$B$1:$AU$68,Results_2019!$C16,FALSE)=$M16,$R16,IF(HLOOKUP(AC$2,Monitoring_eng!$B$1:$AU$68,Results_2019!$C16,FALSE)=$O16,$S16,"CHYBA")))))</f>
        <v>2</v>
      </c>
      <c r="AD16" s="18">
        <f>IF(ISBLANK(HLOOKUP(AD$2,Monitoring_eng!$B$1:$AU$68,Results_2019!$C16,FALSE)),"",IF(HLOOKUP(AD$2,Monitoring_eng!$B$1:$AU$68,Results_2019!$C16,FALSE)=$I16,$P16,IF(HLOOKUP(AD$2,Monitoring_eng!$B$1:$AU$68,Results_2019!$C16,FALSE)=$K16,$Q16,IF(HLOOKUP(AD$2,Monitoring_eng!$B$1:$AU$68,Results_2019!$C16,FALSE)=$M16,$R16,IF(HLOOKUP(AD$2,Monitoring_eng!$B$1:$AU$68,Results_2019!$C16,FALSE)=$O16,$S16,"CHYBA")))))</f>
        <v>2</v>
      </c>
      <c r="AE16" s="18">
        <f>IF(ISBLANK(HLOOKUP(AE$2,Monitoring_eng!$B$1:$AU$68,Results_2019!$C16,FALSE)),"",IF(HLOOKUP(AE$2,Monitoring_eng!$B$1:$AU$68,Results_2019!$C16,FALSE)=$I16,$P16,IF(HLOOKUP(AE$2,Monitoring_eng!$B$1:$AU$68,Results_2019!$C16,FALSE)=$K16,$Q16,IF(HLOOKUP(AE$2,Monitoring_eng!$B$1:$AU$68,Results_2019!$C16,FALSE)=$M16,$R16,IF(HLOOKUP(AE$2,Monitoring_eng!$B$1:$AU$68,Results_2019!$C16,FALSE)=$O16,$S16,"CHYBA")))))</f>
        <v>2</v>
      </c>
      <c r="AF16" s="18">
        <f>IF(ISBLANK(HLOOKUP(AF$2,Monitoring_eng!$B$1:$AU$68,Results_2019!$C16,FALSE)),"",IF(HLOOKUP(AF$2,Monitoring_eng!$B$1:$AU$68,Results_2019!$C16,FALSE)=$I16,$P16,IF(HLOOKUP(AF$2,Monitoring_eng!$B$1:$AU$68,Results_2019!$C16,FALSE)=$K16,$Q16,IF(HLOOKUP(AF$2,Monitoring_eng!$B$1:$AU$68,Results_2019!$C16,FALSE)=$M16,$R16,IF(HLOOKUP(AF$2,Monitoring_eng!$B$1:$AU$68,Results_2019!$C16,FALSE)=$O16,$S16,"CHYBA")))))</f>
        <v>0</v>
      </c>
      <c r="AG16" s="18">
        <f>IF(ISBLANK(HLOOKUP(AG$2,Monitoring_eng!$B$1:$AU$68,Results_2019!$C16,FALSE)),"",IF(HLOOKUP(AG$2,Monitoring_eng!$B$1:$AU$68,Results_2019!$C16,FALSE)=$I16,$P16,IF(HLOOKUP(AG$2,Monitoring_eng!$B$1:$AU$68,Results_2019!$C16,FALSE)=$K16,$Q16,IF(HLOOKUP(AG$2,Monitoring_eng!$B$1:$AU$68,Results_2019!$C16,FALSE)=$M16,$R16,IF(HLOOKUP(AG$2,Monitoring_eng!$B$1:$AU$68,Results_2019!$C16,FALSE)=$O16,$S16,"CHYBA")))))</f>
        <v>2</v>
      </c>
      <c r="AH16" s="18">
        <f>IF(ISBLANK(HLOOKUP(AH$2,Monitoring_eng!$B$1:$AU$68,Results_2019!$C16,FALSE)),"",IF(HLOOKUP(AH$2,Monitoring_eng!$B$1:$AU$68,Results_2019!$C16,FALSE)=$I16,$P16,IF(HLOOKUP(AH$2,Monitoring_eng!$B$1:$AU$68,Results_2019!$C16,FALSE)=$K16,$Q16,IF(HLOOKUP(AH$2,Monitoring_eng!$B$1:$AU$68,Results_2019!$C16,FALSE)=$M16,$R16,IF(HLOOKUP(AH$2,Monitoring_eng!$B$1:$AU$68,Results_2019!$C16,FALSE)=$O16,$S16,"CHYBA")))))</f>
        <v>2</v>
      </c>
      <c r="AI16" s="18">
        <f>IF(ISBLANK(HLOOKUP(AI$2,Monitoring_eng!$B$1:$AU$68,Results_2019!$C16,FALSE)),"",IF(HLOOKUP(AI$2,Monitoring_eng!$B$1:$AU$68,Results_2019!$C16,FALSE)=$I16,$P16,IF(HLOOKUP(AI$2,Monitoring_eng!$B$1:$AU$68,Results_2019!$C16,FALSE)=$K16,$Q16,IF(HLOOKUP(AI$2,Monitoring_eng!$B$1:$AU$68,Results_2019!$C16,FALSE)=$M16,$R16,IF(HLOOKUP(AI$2,Monitoring_eng!$B$1:$AU$68,Results_2019!$C16,FALSE)=$O16,$S16,"CHYBA")))))</f>
        <v>2</v>
      </c>
      <c r="AJ16" s="18">
        <f>IF(ISBLANK(HLOOKUP(AJ$2,Monitoring_eng!$B$1:$AU$68,Results_2019!$C16,FALSE)),"",IF(HLOOKUP(AJ$2,Monitoring_eng!$B$1:$AU$68,Results_2019!$C16,FALSE)=$I16,$P16,IF(HLOOKUP(AJ$2,Monitoring_eng!$B$1:$AU$68,Results_2019!$C16,FALSE)=$K16,$Q16,IF(HLOOKUP(AJ$2,Monitoring_eng!$B$1:$AU$68,Results_2019!$C16,FALSE)=$M16,$R16,IF(HLOOKUP(AJ$2,Monitoring_eng!$B$1:$AU$68,Results_2019!$C16,FALSE)=$O16,$S16,"CHYBA")))))</f>
        <v>1</v>
      </c>
      <c r="AK16" s="18">
        <f>IF(ISBLANK(HLOOKUP(AK$2,Monitoring_eng!$B$1:$AU$68,Results_2019!$C16,FALSE)),"",IF(HLOOKUP(AK$2,Monitoring_eng!$B$1:$AU$68,Results_2019!$C16,FALSE)=$I16,$P16,IF(HLOOKUP(AK$2,Monitoring_eng!$B$1:$AU$68,Results_2019!$C16,FALSE)=$K16,$Q16,IF(HLOOKUP(AK$2,Monitoring_eng!$B$1:$AU$68,Results_2019!$C16,FALSE)=$M16,$R16,IF(HLOOKUP(AK$2,Monitoring_eng!$B$1:$AU$68,Results_2019!$C16,FALSE)=$O16,$S16,"CHYBA")))))</f>
        <v>2</v>
      </c>
      <c r="AL16" s="18">
        <f>IF(ISBLANK(HLOOKUP(AL$2,Monitoring_eng!$B$1:$AU$68,Results_2019!$C16,FALSE)),"",IF(HLOOKUP(AL$2,Monitoring_eng!$B$1:$AU$68,Results_2019!$C16,FALSE)=$I16,$P16,IF(HLOOKUP(AL$2,Monitoring_eng!$B$1:$AU$68,Results_2019!$C16,FALSE)=$K16,$Q16,IF(HLOOKUP(AL$2,Monitoring_eng!$B$1:$AU$68,Results_2019!$C16,FALSE)=$M16,$R16,IF(HLOOKUP(AL$2,Monitoring_eng!$B$1:$AU$68,Results_2019!$C16,FALSE)=$O16,$S16,"CHYBA")))))</f>
        <v>2</v>
      </c>
      <c r="AM16" s="18">
        <f>IF(ISBLANK(HLOOKUP(AM$2,Monitoring_eng!$B$1:$AU$68,Results_2019!$C16,FALSE)),"",IF(HLOOKUP(AM$2,Monitoring_eng!$B$1:$AU$68,Results_2019!$C16,FALSE)=$I16,$P16,IF(HLOOKUP(AM$2,Monitoring_eng!$B$1:$AU$68,Results_2019!$C16,FALSE)=$K16,$Q16,IF(HLOOKUP(AM$2,Monitoring_eng!$B$1:$AU$68,Results_2019!$C16,FALSE)=$M16,$R16,IF(HLOOKUP(AM$2,Monitoring_eng!$B$1:$AU$68,Results_2019!$C16,FALSE)=$O16,$S16,"CHYBA")))))</f>
        <v>0</v>
      </c>
      <c r="AN16" s="18">
        <f>IF(ISBLANK(HLOOKUP(AN$2,Monitoring_eng!$B$1:$AU$68,Results_2019!$C16,FALSE)),"",IF(HLOOKUP(AN$2,Monitoring_eng!$B$1:$AU$68,Results_2019!$C16,FALSE)=$I16,$P16,IF(HLOOKUP(AN$2,Monitoring_eng!$B$1:$AU$68,Results_2019!$C16,FALSE)=$K16,$Q16,IF(HLOOKUP(AN$2,Monitoring_eng!$B$1:$AU$68,Results_2019!$C16,FALSE)=$M16,$R16,IF(HLOOKUP(AN$2,Monitoring_eng!$B$1:$AU$68,Results_2019!$C16,FALSE)=$O16,$S16,"CHYBA")))))</f>
        <v>2</v>
      </c>
      <c r="AO16" s="18">
        <f>IF(ISBLANK(HLOOKUP(AO$2,Monitoring_eng!$B$1:$AU$68,Results_2019!$C16,FALSE)),"",IF(HLOOKUP(AO$2,Monitoring_eng!$B$1:$AU$68,Results_2019!$C16,FALSE)=$I16,$P16,IF(HLOOKUP(AO$2,Monitoring_eng!$B$1:$AU$68,Results_2019!$C16,FALSE)=$K16,$Q16,IF(HLOOKUP(AO$2,Monitoring_eng!$B$1:$AU$68,Results_2019!$C16,FALSE)=$M16,$R16,IF(HLOOKUP(AO$2,Monitoring_eng!$B$1:$AU$68,Results_2019!$C16,FALSE)=$O16,$S16,"CHYBA")))))</f>
        <v>0</v>
      </c>
    </row>
    <row r="17" spans="1:41" x14ac:dyDescent="0.3">
      <c r="A17" s="83" t="s">
        <v>1310</v>
      </c>
      <c r="B17" s="18" t="s">
        <v>109</v>
      </c>
      <c r="C17" s="18">
        <v>16</v>
      </c>
      <c r="D17" s="19" t="s">
        <v>110</v>
      </c>
      <c r="E17" s="19" t="s">
        <v>358</v>
      </c>
      <c r="F17" s="19" t="s">
        <v>431</v>
      </c>
      <c r="G17" s="18">
        <v>2</v>
      </c>
      <c r="H17" s="18" t="s">
        <v>342</v>
      </c>
      <c r="I17" s="18" t="s">
        <v>49</v>
      </c>
      <c r="J17" s="18" t="s">
        <v>341</v>
      </c>
      <c r="K17" s="18" t="s">
        <v>48</v>
      </c>
      <c r="L17" s="18" t="s">
        <v>357</v>
      </c>
      <c r="M17" s="18" t="s">
        <v>108</v>
      </c>
      <c r="N17" s="18" t="s">
        <v>432</v>
      </c>
      <c r="O17" s="18" t="s">
        <v>432</v>
      </c>
      <c r="P17" s="18">
        <f t="shared" si="0"/>
        <v>2</v>
      </c>
      <c r="Q17" s="18">
        <v>0</v>
      </c>
      <c r="R17" s="18">
        <f t="shared" si="1"/>
        <v>1</v>
      </c>
      <c r="S17" s="18" t="s">
        <v>432</v>
      </c>
      <c r="T17" s="18">
        <f>IF(ISBLANK(HLOOKUP(T$2,Monitoring_eng!$B$1:$AU$68,Results_2019!$C17,FALSE)),"",IF(HLOOKUP(T$2,Monitoring_eng!$B$1:$AU$68,Results_2019!$C17,FALSE)=$I17,$P17,IF(HLOOKUP(T$2,Monitoring_eng!$B$1:$AU$68,Results_2019!$C17,FALSE)=$K17,$Q17,IF(HLOOKUP(T$2,Monitoring_eng!$B$1:$AU$68,Results_2019!$C17,FALSE)=$M17,$R17,IF(HLOOKUP(T$2,Monitoring_eng!$B$1:$AU$68,Results_2019!$C17,FALSE)=$O17,$S17,"CHYBA")))))</f>
        <v>1</v>
      </c>
      <c r="U17" s="18">
        <f>IF(ISBLANK(HLOOKUP(U$2,Monitoring_eng!$B$1:$AU$68,Results_2019!$C17,FALSE)),"",IF(HLOOKUP(U$2,Monitoring_eng!$B$1:$AU$68,Results_2019!$C17,FALSE)=$I17,$P17,IF(HLOOKUP(U$2,Monitoring_eng!$B$1:$AU$68,Results_2019!$C17,FALSE)=$K17,$Q17,IF(HLOOKUP(U$2,Monitoring_eng!$B$1:$AU$68,Results_2019!$C17,FALSE)=$M17,$R17,IF(HLOOKUP(U$2,Monitoring_eng!$B$1:$AU$68,Results_2019!$C17,FALSE)=$O17,$S17,"CHYBA")))))</f>
        <v>2</v>
      </c>
      <c r="V17" s="18">
        <f>IF(ISBLANK(HLOOKUP(V$2,Monitoring_eng!$B$1:$AU$68,Results_2019!$C17,FALSE)),"",IF(HLOOKUP(V$2,Monitoring_eng!$B$1:$AU$68,Results_2019!$C17,FALSE)=$I17,$P17,IF(HLOOKUP(V$2,Monitoring_eng!$B$1:$AU$68,Results_2019!$C17,FALSE)=$K17,$Q17,IF(HLOOKUP(V$2,Monitoring_eng!$B$1:$AU$68,Results_2019!$C17,FALSE)=$M17,$R17,IF(HLOOKUP(V$2,Monitoring_eng!$B$1:$AU$68,Results_2019!$C17,FALSE)=$O17,$S17,"CHYBA")))))</f>
        <v>2</v>
      </c>
      <c r="W17" s="18">
        <f>IF(ISBLANK(HLOOKUP(W$2,Monitoring_eng!$B$1:$AU$68,Results_2019!$C17,FALSE)),"",IF(HLOOKUP(W$2,Monitoring_eng!$B$1:$AU$68,Results_2019!$C17,FALSE)=$I17,$P17,IF(HLOOKUP(W$2,Monitoring_eng!$B$1:$AU$68,Results_2019!$C17,FALSE)=$K17,$Q17,IF(HLOOKUP(W$2,Monitoring_eng!$B$1:$AU$68,Results_2019!$C17,FALSE)=$M17,$R17,IF(HLOOKUP(W$2,Monitoring_eng!$B$1:$AU$68,Results_2019!$C17,FALSE)=$O17,$S17,"CHYBA")))))</f>
        <v>2</v>
      </c>
      <c r="X17" s="18">
        <f>IF(ISBLANK(HLOOKUP(X$2,Monitoring_eng!$B$1:$AU$68,Results_2019!$C17,FALSE)),"",IF(HLOOKUP(X$2,Monitoring_eng!$B$1:$AU$68,Results_2019!$C17,FALSE)=$I17,$P17,IF(HLOOKUP(X$2,Monitoring_eng!$B$1:$AU$68,Results_2019!$C17,FALSE)=$K17,$Q17,IF(HLOOKUP(X$2,Monitoring_eng!$B$1:$AU$68,Results_2019!$C17,FALSE)=$M17,$R17,IF(HLOOKUP(X$2,Monitoring_eng!$B$1:$AU$68,Results_2019!$C17,FALSE)=$O17,$S17,"CHYBA")))))</f>
        <v>2</v>
      </c>
      <c r="Y17" s="18">
        <f>IF(ISBLANK(HLOOKUP(Y$2,Monitoring_eng!$B$1:$AU$68,Results_2019!$C17,FALSE)),"",IF(HLOOKUP(Y$2,Monitoring_eng!$B$1:$AU$68,Results_2019!$C17,FALSE)=$I17,$P17,IF(HLOOKUP(Y$2,Monitoring_eng!$B$1:$AU$68,Results_2019!$C17,FALSE)=$K17,$Q17,IF(HLOOKUP(Y$2,Monitoring_eng!$B$1:$AU$68,Results_2019!$C17,FALSE)=$M17,$R17,IF(HLOOKUP(Y$2,Monitoring_eng!$B$1:$AU$68,Results_2019!$C17,FALSE)=$O17,$S17,"CHYBA")))))</f>
        <v>2</v>
      </c>
      <c r="Z17" s="18">
        <f>IF(ISBLANK(HLOOKUP(Z$2,Monitoring_eng!$B$1:$AU$68,Results_2019!$C17,FALSE)),"",IF(HLOOKUP(Z$2,Monitoring_eng!$B$1:$AU$68,Results_2019!$C17,FALSE)=$I17,$P17,IF(HLOOKUP(Z$2,Monitoring_eng!$B$1:$AU$68,Results_2019!$C17,FALSE)=$K17,$Q17,IF(HLOOKUP(Z$2,Monitoring_eng!$B$1:$AU$68,Results_2019!$C17,FALSE)=$M17,$R17,IF(HLOOKUP(Z$2,Monitoring_eng!$B$1:$AU$68,Results_2019!$C17,FALSE)=$O17,$S17,"CHYBA")))))</f>
        <v>2</v>
      </c>
      <c r="AA17" s="18">
        <f>IF(ISBLANK(HLOOKUP(AA$2,Monitoring_eng!$B$1:$AU$68,Results_2019!$C17,FALSE)),"",IF(HLOOKUP(AA$2,Monitoring_eng!$B$1:$AU$68,Results_2019!$C17,FALSE)=$I17,$P17,IF(HLOOKUP(AA$2,Monitoring_eng!$B$1:$AU$68,Results_2019!$C17,FALSE)=$K17,$Q17,IF(HLOOKUP(AA$2,Monitoring_eng!$B$1:$AU$68,Results_2019!$C17,FALSE)=$M17,$R17,IF(HLOOKUP(AA$2,Monitoring_eng!$B$1:$AU$68,Results_2019!$C17,FALSE)=$O17,$S17,"CHYBA")))))</f>
        <v>2</v>
      </c>
      <c r="AB17" s="18">
        <f>IF(ISBLANK(HLOOKUP(AB$2,Monitoring_eng!$B$1:$AU$68,Results_2019!$C17,FALSE)),"",IF(HLOOKUP(AB$2,Monitoring_eng!$B$1:$AU$68,Results_2019!$C17,FALSE)=$I17,$P17,IF(HLOOKUP(AB$2,Monitoring_eng!$B$1:$AU$68,Results_2019!$C17,FALSE)=$K17,$Q17,IF(HLOOKUP(AB$2,Monitoring_eng!$B$1:$AU$68,Results_2019!$C17,FALSE)=$M17,$R17,IF(HLOOKUP(AB$2,Monitoring_eng!$B$1:$AU$68,Results_2019!$C17,FALSE)=$O17,$S17,"CHYBA")))))</f>
        <v>2</v>
      </c>
      <c r="AC17" s="18">
        <f>IF(ISBLANK(HLOOKUP(AC$2,Monitoring_eng!$B$1:$AU$68,Results_2019!$C17,FALSE)),"",IF(HLOOKUP(AC$2,Monitoring_eng!$B$1:$AU$68,Results_2019!$C17,FALSE)=$I17,$P17,IF(HLOOKUP(AC$2,Monitoring_eng!$B$1:$AU$68,Results_2019!$C17,FALSE)=$K17,$Q17,IF(HLOOKUP(AC$2,Monitoring_eng!$B$1:$AU$68,Results_2019!$C17,FALSE)=$M17,$R17,IF(HLOOKUP(AC$2,Monitoring_eng!$B$1:$AU$68,Results_2019!$C17,FALSE)=$O17,$S17,"CHYBA")))))</f>
        <v>2</v>
      </c>
      <c r="AD17" s="18">
        <f>IF(ISBLANK(HLOOKUP(AD$2,Monitoring_eng!$B$1:$AU$68,Results_2019!$C17,FALSE)),"",IF(HLOOKUP(AD$2,Monitoring_eng!$B$1:$AU$68,Results_2019!$C17,FALSE)=$I17,$P17,IF(HLOOKUP(AD$2,Monitoring_eng!$B$1:$AU$68,Results_2019!$C17,FALSE)=$K17,$Q17,IF(HLOOKUP(AD$2,Monitoring_eng!$B$1:$AU$68,Results_2019!$C17,FALSE)=$M17,$R17,IF(HLOOKUP(AD$2,Monitoring_eng!$B$1:$AU$68,Results_2019!$C17,FALSE)=$O17,$S17,"CHYBA")))))</f>
        <v>2</v>
      </c>
      <c r="AE17" s="18">
        <f>IF(ISBLANK(HLOOKUP(AE$2,Monitoring_eng!$B$1:$AU$68,Results_2019!$C17,FALSE)),"",IF(HLOOKUP(AE$2,Monitoring_eng!$B$1:$AU$68,Results_2019!$C17,FALSE)=$I17,$P17,IF(HLOOKUP(AE$2,Monitoring_eng!$B$1:$AU$68,Results_2019!$C17,FALSE)=$K17,$Q17,IF(HLOOKUP(AE$2,Monitoring_eng!$B$1:$AU$68,Results_2019!$C17,FALSE)=$M17,$R17,IF(HLOOKUP(AE$2,Monitoring_eng!$B$1:$AU$68,Results_2019!$C17,FALSE)=$O17,$S17,"CHYBA")))))</f>
        <v>2</v>
      </c>
      <c r="AF17" s="18">
        <f>IF(ISBLANK(HLOOKUP(AF$2,Monitoring_eng!$B$1:$AU$68,Results_2019!$C17,FALSE)),"",IF(HLOOKUP(AF$2,Monitoring_eng!$B$1:$AU$68,Results_2019!$C17,FALSE)=$I17,$P17,IF(HLOOKUP(AF$2,Monitoring_eng!$B$1:$AU$68,Results_2019!$C17,FALSE)=$K17,$Q17,IF(HLOOKUP(AF$2,Monitoring_eng!$B$1:$AU$68,Results_2019!$C17,FALSE)=$M17,$R17,IF(HLOOKUP(AF$2,Monitoring_eng!$B$1:$AU$68,Results_2019!$C17,FALSE)=$O17,$S17,"CHYBA")))))</f>
        <v>2</v>
      </c>
      <c r="AG17" s="18">
        <f>IF(ISBLANK(HLOOKUP(AG$2,Monitoring_eng!$B$1:$AU$68,Results_2019!$C17,FALSE)),"",IF(HLOOKUP(AG$2,Monitoring_eng!$B$1:$AU$68,Results_2019!$C17,FALSE)=$I17,$P17,IF(HLOOKUP(AG$2,Monitoring_eng!$B$1:$AU$68,Results_2019!$C17,FALSE)=$K17,$Q17,IF(HLOOKUP(AG$2,Monitoring_eng!$B$1:$AU$68,Results_2019!$C17,FALSE)=$M17,$R17,IF(HLOOKUP(AG$2,Monitoring_eng!$B$1:$AU$68,Results_2019!$C17,FALSE)=$O17,$S17,"CHYBA")))))</f>
        <v>2</v>
      </c>
      <c r="AH17" s="18">
        <f>IF(ISBLANK(HLOOKUP(AH$2,Monitoring_eng!$B$1:$AU$68,Results_2019!$C17,FALSE)),"",IF(HLOOKUP(AH$2,Monitoring_eng!$B$1:$AU$68,Results_2019!$C17,FALSE)=$I17,$P17,IF(HLOOKUP(AH$2,Monitoring_eng!$B$1:$AU$68,Results_2019!$C17,FALSE)=$K17,$Q17,IF(HLOOKUP(AH$2,Monitoring_eng!$B$1:$AU$68,Results_2019!$C17,FALSE)=$M17,$R17,IF(HLOOKUP(AH$2,Monitoring_eng!$B$1:$AU$68,Results_2019!$C17,FALSE)=$O17,$S17,"CHYBA")))))</f>
        <v>2</v>
      </c>
      <c r="AI17" s="18">
        <f>IF(ISBLANK(HLOOKUP(AI$2,Monitoring_eng!$B$1:$AU$68,Results_2019!$C17,FALSE)),"",IF(HLOOKUP(AI$2,Monitoring_eng!$B$1:$AU$68,Results_2019!$C17,FALSE)=$I17,$P17,IF(HLOOKUP(AI$2,Monitoring_eng!$B$1:$AU$68,Results_2019!$C17,FALSE)=$K17,$Q17,IF(HLOOKUP(AI$2,Monitoring_eng!$B$1:$AU$68,Results_2019!$C17,FALSE)=$M17,$R17,IF(HLOOKUP(AI$2,Monitoring_eng!$B$1:$AU$68,Results_2019!$C17,FALSE)=$O17,$S17,"CHYBA")))))</f>
        <v>2</v>
      </c>
      <c r="AJ17" s="18">
        <f>IF(ISBLANK(HLOOKUP(AJ$2,Monitoring_eng!$B$1:$AU$68,Results_2019!$C17,FALSE)),"",IF(HLOOKUP(AJ$2,Monitoring_eng!$B$1:$AU$68,Results_2019!$C17,FALSE)=$I17,$P17,IF(HLOOKUP(AJ$2,Monitoring_eng!$B$1:$AU$68,Results_2019!$C17,FALSE)=$K17,$Q17,IF(HLOOKUP(AJ$2,Monitoring_eng!$B$1:$AU$68,Results_2019!$C17,FALSE)=$M17,$R17,IF(HLOOKUP(AJ$2,Monitoring_eng!$B$1:$AU$68,Results_2019!$C17,FALSE)=$O17,$S17,"CHYBA")))))</f>
        <v>1</v>
      </c>
      <c r="AK17" s="18">
        <f>IF(ISBLANK(HLOOKUP(AK$2,Monitoring_eng!$B$1:$AU$68,Results_2019!$C17,FALSE)),"",IF(HLOOKUP(AK$2,Monitoring_eng!$B$1:$AU$68,Results_2019!$C17,FALSE)=$I17,$P17,IF(HLOOKUP(AK$2,Monitoring_eng!$B$1:$AU$68,Results_2019!$C17,FALSE)=$K17,$Q17,IF(HLOOKUP(AK$2,Monitoring_eng!$B$1:$AU$68,Results_2019!$C17,FALSE)=$M17,$R17,IF(HLOOKUP(AK$2,Monitoring_eng!$B$1:$AU$68,Results_2019!$C17,FALSE)=$O17,$S17,"CHYBA")))))</f>
        <v>2</v>
      </c>
      <c r="AL17" s="18">
        <f>IF(ISBLANK(HLOOKUP(AL$2,Monitoring_eng!$B$1:$AU$68,Results_2019!$C17,FALSE)),"",IF(HLOOKUP(AL$2,Monitoring_eng!$B$1:$AU$68,Results_2019!$C17,FALSE)=$I17,$P17,IF(HLOOKUP(AL$2,Monitoring_eng!$B$1:$AU$68,Results_2019!$C17,FALSE)=$K17,$Q17,IF(HLOOKUP(AL$2,Monitoring_eng!$B$1:$AU$68,Results_2019!$C17,FALSE)=$M17,$R17,IF(HLOOKUP(AL$2,Monitoring_eng!$B$1:$AU$68,Results_2019!$C17,FALSE)=$O17,$S17,"CHYBA")))))</f>
        <v>2</v>
      </c>
      <c r="AM17" s="18">
        <f>IF(ISBLANK(HLOOKUP(AM$2,Monitoring_eng!$B$1:$AU$68,Results_2019!$C17,FALSE)),"",IF(HLOOKUP(AM$2,Monitoring_eng!$B$1:$AU$68,Results_2019!$C17,FALSE)=$I17,$P17,IF(HLOOKUP(AM$2,Monitoring_eng!$B$1:$AU$68,Results_2019!$C17,FALSE)=$K17,$Q17,IF(HLOOKUP(AM$2,Monitoring_eng!$B$1:$AU$68,Results_2019!$C17,FALSE)=$M17,$R17,IF(HLOOKUP(AM$2,Monitoring_eng!$B$1:$AU$68,Results_2019!$C17,FALSE)=$O17,$S17,"CHYBA")))))</f>
        <v>2</v>
      </c>
      <c r="AN17" s="18">
        <f>IF(ISBLANK(HLOOKUP(AN$2,Monitoring_eng!$B$1:$AU$68,Results_2019!$C17,FALSE)),"",IF(HLOOKUP(AN$2,Monitoring_eng!$B$1:$AU$68,Results_2019!$C17,FALSE)=$I17,$P17,IF(HLOOKUP(AN$2,Monitoring_eng!$B$1:$AU$68,Results_2019!$C17,FALSE)=$K17,$Q17,IF(HLOOKUP(AN$2,Monitoring_eng!$B$1:$AU$68,Results_2019!$C17,FALSE)=$M17,$R17,IF(HLOOKUP(AN$2,Monitoring_eng!$B$1:$AU$68,Results_2019!$C17,FALSE)=$O17,$S17,"CHYBA")))))</f>
        <v>2</v>
      </c>
      <c r="AO17" s="18">
        <f>IF(ISBLANK(HLOOKUP(AO$2,Monitoring_eng!$B$1:$AU$68,Results_2019!$C17,FALSE)),"",IF(HLOOKUP(AO$2,Monitoring_eng!$B$1:$AU$68,Results_2019!$C17,FALSE)=$I17,$P17,IF(HLOOKUP(AO$2,Monitoring_eng!$B$1:$AU$68,Results_2019!$C17,FALSE)=$K17,$Q17,IF(HLOOKUP(AO$2,Monitoring_eng!$B$1:$AU$68,Results_2019!$C17,FALSE)=$M17,$R17,IF(HLOOKUP(AO$2,Monitoring_eng!$B$1:$AU$68,Results_2019!$C17,FALSE)=$O17,$S17,"CHYBA")))))</f>
        <v>2</v>
      </c>
    </row>
    <row r="18" spans="1:41" x14ac:dyDescent="0.3">
      <c r="A18" s="83" t="s">
        <v>1311</v>
      </c>
      <c r="B18" s="18" t="s">
        <v>111</v>
      </c>
      <c r="C18" s="18">
        <v>17</v>
      </c>
      <c r="D18" s="19" t="s">
        <v>112</v>
      </c>
      <c r="E18" s="19" t="s">
        <v>359</v>
      </c>
      <c r="F18" s="19" t="s">
        <v>431</v>
      </c>
      <c r="G18" s="18">
        <v>1</v>
      </c>
      <c r="H18" s="18" t="s">
        <v>342</v>
      </c>
      <c r="I18" s="18" t="s">
        <v>49</v>
      </c>
      <c r="J18" s="18" t="s">
        <v>341</v>
      </c>
      <c r="K18" s="18" t="s">
        <v>48</v>
      </c>
      <c r="L18" s="18" t="s">
        <v>357</v>
      </c>
      <c r="M18" s="18" t="s">
        <v>108</v>
      </c>
      <c r="N18" s="18" t="s">
        <v>432</v>
      </c>
      <c r="O18" s="18" t="s">
        <v>432</v>
      </c>
      <c r="P18" s="18">
        <f t="shared" si="0"/>
        <v>1</v>
      </c>
      <c r="Q18" s="18">
        <v>0</v>
      </c>
      <c r="R18" s="18">
        <f t="shared" si="1"/>
        <v>0.5</v>
      </c>
      <c r="S18" s="18" t="s">
        <v>432</v>
      </c>
      <c r="T18" s="18">
        <f>IF(ISBLANK(HLOOKUP(T$2,Monitoring_eng!$B$1:$AU$68,Results_2019!$C18,FALSE)),"",IF(HLOOKUP(T$2,Monitoring_eng!$B$1:$AU$68,Results_2019!$C18,FALSE)=$I18,$P18,IF(HLOOKUP(T$2,Monitoring_eng!$B$1:$AU$68,Results_2019!$C18,FALSE)=$K18,$Q18,IF(HLOOKUP(T$2,Monitoring_eng!$B$1:$AU$68,Results_2019!$C18,FALSE)=$M18,$R18,IF(HLOOKUP(T$2,Monitoring_eng!$B$1:$AU$68,Results_2019!$C18,FALSE)=$O18,$S18,"CHYBA")))))</f>
        <v>1</v>
      </c>
      <c r="U18" s="18">
        <f>IF(ISBLANK(HLOOKUP(U$2,Monitoring_eng!$B$1:$AU$68,Results_2019!$C18,FALSE)),"",IF(HLOOKUP(U$2,Monitoring_eng!$B$1:$AU$68,Results_2019!$C18,FALSE)=$I18,$P18,IF(HLOOKUP(U$2,Monitoring_eng!$B$1:$AU$68,Results_2019!$C18,FALSE)=$K18,$Q18,IF(HLOOKUP(U$2,Monitoring_eng!$B$1:$AU$68,Results_2019!$C18,FALSE)=$M18,$R18,IF(HLOOKUP(U$2,Monitoring_eng!$B$1:$AU$68,Results_2019!$C18,FALSE)=$O18,$S18,"CHYBA")))))</f>
        <v>1</v>
      </c>
      <c r="V18" s="18">
        <f>IF(ISBLANK(HLOOKUP(V$2,Monitoring_eng!$B$1:$AU$68,Results_2019!$C18,FALSE)),"",IF(HLOOKUP(V$2,Monitoring_eng!$B$1:$AU$68,Results_2019!$C18,FALSE)=$I18,$P18,IF(HLOOKUP(V$2,Monitoring_eng!$B$1:$AU$68,Results_2019!$C18,FALSE)=$K18,$Q18,IF(HLOOKUP(V$2,Monitoring_eng!$B$1:$AU$68,Results_2019!$C18,FALSE)=$M18,$R18,IF(HLOOKUP(V$2,Monitoring_eng!$B$1:$AU$68,Results_2019!$C18,FALSE)=$O18,$S18,"CHYBA")))))</f>
        <v>1</v>
      </c>
      <c r="W18" s="18">
        <f>IF(ISBLANK(HLOOKUP(W$2,Monitoring_eng!$B$1:$AU$68,Results_2019!$C18,FALSE)),"",IF(HLOOKUP(W$2,Monitoring_eng!$B$1:$AU$68,Results_2019!$C18,FALSE)=$I18,$P18,IF(HLOOKUP(W$2,Monitoring_eng!$B$1:$AU$68,Results_2019!$C18,FALSE)=$K18,$Q18,IF(HLOOKUP(W$2,Monitoring_eng!$B$1:$AU$68,Results_2019!$C18,FALSE)=$M18,$R18,IF(HLOOKUP(W$2,Monitoring_eng!$B$1:$AU$68,Results_2019!$C18,FALSE)=$O18,$S18,"CHYBA")))))</f>
        <v>0</v>
      </c>
      <c r="X18" s="18">
        <f>IF(ISBLANK(HLOOKUP(X$2,Monitoring_eng!$B$1:$AU$68,Results_2019!$C18,FALSE)),"",IF(HLOOKUP(X$2,Monitoring_eng!$B$1:$AU$68,Results_2019!$C18,FALSE)=$I18,$P18,IF(HLOOKUP(X$2,Monitoring_eng!$B$1:$AU$68,Results_2019!$C18,FALSE)=$K18,$Q18,IF(HLOOKUP(X$2,Monitoring_eng!$B$1:$AU$68,Results_2019!$C18,FALSE)=$M18,$R18,IF(HLOOKUP(X$2,Monitoring_eng!$B$1:$AU$68,Results_2019!$C18,FALSE)=$O18,$S18,"CHYBA")))))</f>
        <v>1</v>
      </c>
      <c r="Y18" s="18">
        <f>IF(ISBLANK(HLOOKUP(Y$2,Monitoring_eng!$B$1:$AU$68,Results_2019!$C18,FALSE)),"",IF(HLOOKUP(Y$2,Monitoring_eng!$B$1:$AU$68,Results_2019!$C18,FALSE)=$I18,$P18,IF(HLOOKUP(Y$2,Monitoring_eng!$B$1:$AU$68,Results_2019!$C18,FALSE)=$K18,$Q18,IF(HLOOKUP(Y$2,Monitoring_eng!$B$1:$AU$68,Results_2019!$C18,FALSE)=$M18,$R18,IF(HLOOKUP(Y$2,Monitoring_eng!$B$1:$AU$68,Results_2019!$C18,FALSE)=$O18,$S18,"CHYBA")))))</f>
        <v>1</v>
      </c>
      <c r="Z18" s="18">
        <f>IF(ISBLANK(HLOOKUP(Z$2,Monitoring_eng!$B$1:$AU$68,Results_2019!$C18,FALSE)),"",IF(HLOOKUP(Z$2,Monitoring_eng!$B$1:$AU$68,Results_2019!$C18,FALSE)=$I18,$P18,IF(HLOOKUP(Z$2,Monitoring_eng!$B$1:$AU$68,Results_2019!$C18,FALSE)=$K18,$Q18,IF(HLOOKUP(Z$2,Monitoring_eng!$B$1:$AU$68,Results_2019!$C18,FALSE)=$M18,$R18,IF(HLOOKUP(Z$2,Monitoring_eng!$B$1:$AU$68,Results_2019!$C18,FALSE)=$O18,$S18,"CHYBA")))))</f>
        <v>1</v>
      </c>
      <c r="AA18" s="18">
        <f>IF(ISBLANK(HLOOKUP(AA$2,Monitoring_eng!$B$1:$AU$68,Results_2019!$C18,FALSE)),"",IF(HLOOKUP(AA$2,Monitoring_eng!$B$1:$AU$68,Results_2019!$C18,FALSE)=$I18,$P18,IF(HLOOKUP(AA$2,Monitoring_eng!$B$1:$AU$68,Results_2019!$C18,FALSE)=$K18,$Q18,IF(HLOOKUP(AA$2,Monitoring_eng!$B$1:$AU$68,Results_2019!$C18,FALSE)=$M18,$R18,IF(HLOOKUP(AA$2,Monitoring_eng!$B$1:$AU$68,Results_2019!$C18,FALSE)=$O18,$S18,"CHYBA")))))</f>
        <v>1</v>
      </c>
      <c r="AB18" s="18">
        <f>IF(ISBLANK(HLOOKUP(AB$2,Monitoring_eng!$B$1:$AU$68,Results_2019!$C18,FALSE)),"",IF(HLOOKUP(AB$2,Monitoring_eng!$B$1:$AU$68,Results_2019!$C18,FALSE)=$I18,$P18,IF(HLOOKUP(AB$2,Monitoring_eng!$B$1:$AU$68,Results_2019!$C18,FALSE)=$K18,$Q18,IF(HLOOKUP(AB$2,Monitoring_eng!$B$1:$AU$68,Results_2019!$C18,FALSE)=$M18,$R18,IF(HLOOKUP(AB$2,Monitoring_eng!$B$1:$AU$68,Results_2019!$C18,FALSE)=$O18,$S18,"CHYBA")))))</f>
        <v>0</v>
      </c>
      <c r="AC18" s="18">
        <f>IF(ISBLANK(HLOOKUP(AC$2,Monitoring_eng!$B$1:$AU$68,Results_2019!$C18,FALSE)),"",IF(HLOOKUP(AC$2,Monitoring_eng!$B$1:$AU$68,Results_2019!$C18,FALSE)=$I18,$P18,IF(HLOOKUP(AC$2,Monitoring_eng!$B$1:$AU$68,Results_2019!$C18,FALSE)=$K18,$Q18,IF(HLOOKUP(AC$2,Monitoring_eng!$B$1:$AU$68,Results_2019!$C18,FALSE)=$M18,$R18,IF(HLOOKUP(AC$2,Monitoring_eng!$B$1:$AU$68,Results_2019!$C18,FALSE)=$O18,$S18,"CHYBA")))))</f>
        <v>1</v>
      </c>
      <c r="AD18" s="18">
        <f>IF(ISBLANK(HLOOKUP(AD$2,Monitoring_eng!$B$1:$AU$68,Results_2019!$C18,FALSE)),"",IF(HLOOKUP(AD$2,Monitoring_eng!$B$1:$AU$68,Results_2019!$C18,FALSE)=$I18,$P18,IF(HLOOKUP(AD$2,Monitoring_eng!$B$1:$AU$68,Results_2019!$C18,FALSE)=$K18,$Q18,IF(HLOOKUP(AD$2,Monitoring_eng!$B$1:$AU$68,Results_2019!$C18,FALSE)=$M18,$R18,IF(HLOOKUP(AD$2,Monitoring_eng!$B$1:$AU$68,Results_2019!$C18,FALSE)=$O18,$S18,"CHYBA")))))</f>
        <v>0</v>
      </c>
      <c r="AE18" s="18">
        <f>IF(ISBLANK(HLOOKUP(AE$2,Monitoring_eng!$B$1:$AU$68,Results_2019!$C18,FALSE)),"",IF(HLOOKUP(AE$2,Monitoring_eng!$B$1:$AU$68,Results_2019!$C18,FALSE)=$I18,$P18,IF(HLOOKUP(AE$2,Monitoring_eng!$B$1:$AU$68,Results_2019!$C18,FALSE)=$K18,$Q18,IF(HLOOKUP(AE$2,Monitoring_eng!$B$1:$AU$68,Results_2019!$C18,FALSE)=$M18,$R18,IF(HLOOKUP(AE$2,Monitoring_eng!$B$1:$AU$68,Results_2019!$C18,FALSE)=$O18,$S18,"CHYBA")))))</f>
        <v>1</v>
      </c>
      <c r="AF18" s="18">
        <f>IF(ISBLANK(HLOOKUP(AF$2,Monitoring_eng!$B$1:$AU$68,Results_2019!$C18,FALSE)),"",IF(HLOOKUP(AF$2,Monitoring_eng!$B$1:$AU$68,Results_2019!$C18,FALSE)=$I18,$P18,IF(HLOOKUP(AF$2,Monitoring_eng!$B$1:$AU$68,Results_2019!$C18,FALSE)=$K18,$Q18,IF(HLOOKUP(AF$2,Monitoring_eng!$B$1:$AU$68,Results_2019!$C18,FALSE)=$M18,$R18,IF(HLOOKUP(AF$2,Monitoring_eng!$B$1:$AU$68,Results_2019!$C18,FALSE)=$O18,$S18,"CHYBA")))))</f>
        <v>1</v>
      </c>
      <c r="AG18" s="18">
        <f>IF(ISBLANK(HLOOKUP(AG$2,Monitoring_eng!$B$1:$AU$68,Results_2019!$C18,FALSE)),"",IF(HLOOKUP(AG$2,Monitoring_eng!$B$1:$AU$68,Results_2019!$C18,FALSE)=$I18,$P18,IF(HLOOKUP(AG$2,Monitoring_eng!$B$1:$AU$68,Results_2019!$C18,FALSE)=$K18,$Q18,IF(HLOOKUP(AG$2,Monitoring_eng!$B$1:$AU$68,Results_2019!$C18,FALSE)=$M18,$R18,IF(HLOOKUP(AG$2,Monitoring_eng!$B$1:$AU$68,Results_2019!$C18,FALSE)=$O18,$S18,"CHYBA")))))</f>
        <v>1</v>
      </c>
      <c r="AH18" s="18">
        <f>IF(ISBLANK(HLOOKUP(AH$2,Monitoring_eng!$B$1:$AU$68,Results_2019!$C18,FALSE)),"",IF(HLOOKUP(AH$2,Monitoring_eng!$B$1:$AU$68,Results_2019!$C18,FALSE)=$I18,$P18,IF(HLOOKUP(AH$2,Monitoring_eng!$B$1:$AU$68,Results_2019!$C18,FALSE)=$K18,$Q18,IF(HLOOKUP(AH$2,Monitoring_eng!$B$1:$AU$68,Results_2019!$C18,FALSE)=$M18,$R18,IF(HLOOKUP(AH$2,Monitoring_eng!$B$1:$AU$68,Results_2019!$C18,FALSE)=$O18,$S18,"CHYBA")))))</f>
        <v>0</v>
      </c>
      <c r="AI18" s="18">
        <f>IF(ISBLANK(HLOOKUP(AI$2,Monitoring_eng!$B$1:$AU$68,Results_2019!$C18,FALSE)),"",IF(HLOOKUP(AI$2,Monitoring_eng!$B$1:$AU$68,Results_2019!$C18,FALSE)=$I18,$P18,IF(HLOOKUP(AI$2,Monitoring_eng!$B$1:$AU$68,Results_2019!$C18,FALSE)=$K18,$Q18,IF(HLOOKUP(AI$2,Monitoring_eng!$B$1:$AU$68,Results_2019!$C18,FALSE)=$M18,$R18,IF(HLOOKUP(AI$2,Monitoring_eng!$B$1:$AU$68,Results_2019!$C18,FALSE)=$O18,$S18,"CHYBA")))))</f>
        <v>1</v>
      </c>
      <c r="AJ18" s="18">
        <f>IF(ISBLANK(HLOOKUP(AJ$2,Monitoring_eng!$B$1:$AU$68,Results_2019!$C18,FALSE)),"",IF(HLOOKUP(AJ$2,Monitoring_eng!$B$1:$AU$68,Results_2019!$C18,FALSE)=$I18,$P18,IF(HLOOKUP(AJ$2,Monitoring_eng!$B$1:$AU$68,Results_2019!$C18,FALSE)=$K18,$Q18,IF(HLOOKUP(AJ$2,Monitoring_eng!$B$1:$AU$68,Results_2019!$C18,FALSE)=$M18,$R18,IF(HLOOKUP(AJ$2,Monitoring_eng!$B$1:$AU$68,Results_2019!$C18,FALSE)=$O18,$S18,"CHYBA")))))</f>
        <v>0</v>
      </c>
      <c r="AK18" s="18">
        <f>IF(ISBLANK(HLOOKUP(AK$2,Monitoring_eng!$B$1:$AU$68,Results_2019!$C18,FALSE)),"",IF(HLOOKUP(AK$2,Monitoring_eng!$B$1:$AU$68,Results_2019!$C18,FALSE)=$I18,$P18,IF(HLOOKUP(AK$2,Monitoring_eng!$B$1:$AU$68,Results_2019!$C18,FALSE)=$K18,$Q18,IF(HLOOKUP(AK$2,Monitoring_eng!$B$1:$AU$68,Results_2019!$C18,FALSE)=$M18,$R18,IF(HLOOKUP(AK$2,Monitoring_eng!$B$1:$AU$68,Results_2019!$C18,FALSE)=$O18,$S18,"CHYBA")))))</f>
        <v>1</v>
      </c>
      <c r="AL18" s="18">
        <f>IF(ISBLANK(HLOOKUP(AL$2,Monitoring_eng!$B$1:$AU$68,Results_2019!$C18,FALSE)),"",IF(HLOOKUP(AL$2,Monitoring_eng!$B$1:$AU$68,Results_2019!$C18,FALSE)=$I18,$P18,IF(HLOOKUP(AL$2,Monitoring_eng!$B$1:$AU$68,Results_2019!$C18,FALSE)=$K18,$Q18,IF(HLOOKUP(AL$2,Monitoring_eng!$B$1:$AU$68,Results_2019!$C18,FALSE)=$M18,$R18,IF(HLOOKUP(AL$2,Monitoring_eng!$B$1:$AU$68,Results_2019!$C18,FALSE)=$O18,$S18,"CHYBA")))))</f>
        <v>1</v>
      </c>
      <c r="AM18" s="18">
        <f>IF(ISBLANK(HLOOKUP(AM$2,Monitoring_eng!$B$1:$AU$68,Results_2019!$C18,FALSE)),"",IF(HLOOKUP(AM$2,Monitoring_eng!$B$1:$AU$68,Results_2019!$C18,FALSE)=$I18,$P18,IF(HLOOKUP(AM$2,Monitoring_eng!$B$1:$AU$68,Results_2019!$C18,FALSE)=$K18,$Q18,IF(HLOOKUP(AM$2,Monitoring_eng!$B$1:$AU$68,Results_2019!$C18,FALSE)=$M18,$R18,IF(HLOOKUP(AM$2,Monitoring_eng!$B$1:$AU$68,Results_2019!$C18,FALSE)=$O18,$S18,"CHYBA")))))</f>
        <v>1</v>
      </c>
      <c r="AN18" s="18">
        <f>IF(ISBLANK(HLOOKUP(AN$2,Monitoring_eng!$B$1:$AU$68,Results_2019!$C18,FALSE)),"",IF(HLOOKUP(AN$2,Monitoring_eng!$B$1:$AU$68,Results_2019!$C18,FALSE)=$I18,$P18,IF(HLOOKUP(AN$2,Monitoring_eng!$B$1:$AU$68,Results_2019!$C18,FALSE)=$K18,$Q18,IF(HLOOKUP(AN$2,Monitoring_eng!$B$1:$AU$68,Results_2019!$C18,FALSE)=$M18,$R18,IF(HLOOKUP(AN$2,Monitoring_eng!$B$1:$AU$68,Results_2019!$C18,FALSE)=$O18,$S18,"CHYBA")))))</f>
        <v>0</v>
      </c>
      <c r="AO18" s="18">
        <f>IF(ISBLANK(HLOOKUP(AO$2,Monitoring_eng!$B$1:$AU$68,Results_2019!$C18,FALSE)),"",IF(HLOOKUP(AO$2,Monitoring_eng!$B$1:$AU$68,Results_2019!$C18,FALSE)=$I18,$P18,IF(HLOOKUP(AO$2,Monitoring_eng!$B$1:$AU$68,Results_2019!$C18,FALSE)=$K18,$Q18,IF(HLOOKUP(AO$2,Monitoring_eng!$B$1:$AU$68,Results_2019!$C18,FALSE)=$M18,$R18,IF(HLOOKUP(AO$2,Monitoring_eng!$B$1:$AU$68,Results_2019!$C18,FALSE)=$O18,$S18,"CHYBA")))))</f>
        <v>1</v>
      </c>
    </row>
    <row r="19" spans="1:41" x14ac:dyDescent="0.3">
      <c r="A19" s="83" t="s">
        <v>1312</v>
      </c>
      <c r="B19" s="18" t="s">
        <v>119</v>
      </c>
      <c r="C19" s="18">
        <v>18</v>
      </c>
      <c r="D19" s="19" t="s">
        <v>120</v>
      </c>
      <c r="E19" s="19" t="s">
        <v>361</v>
      </c>
      <c r="F19" s="19" t="s">
        <v>431</v>
      </c>
      <c r="G19" s="18">
        <v>1</v>
      </c>
      <c r="H19" s="18" t="s">
        <v>342</v>
      </c>
      <c r="I19" s="18" t="s">
        <v>49</v>
      </c>
      <c r="J19" s="18" t="s">
        <v>341</v>
      </c>
      <c r="K19" s="18" t="s">
        <v>48</v>
      </c>
      <c r="L19" s="18" t="s">
        <v>357</v>
      </c>
      <c r="M19" s="18" t="s">
        <v>108</v>
      </c>
      <c r="N19" s="18" t="s">
        <v>432</v>
      </c>
      <c r="O19" s="18" t="s">
        <v>432</v>
      </c>
      <c r="P19" s="18">
        <f t="shared" si="0"/>
        <v>1</v>
      </c>
      <c r="Q19" s="18">
        <v>0</v>
      </c>
      <c r="R19" s="18">
        <f t="shared" si="1"/>
        <v>0.5</v>
      </c>
      <c r="S19" s="18" t="s">
        <v>432</v>
      </c>
      <c r="T19" s="18">
        <f>IF(ISBLANK(HLOOKUP(T$2,Monitoring_eng!$B$1:$AU$68,Results_2019!$C19,FALSE)),"",IF(HLOOKUP(T$2,Monitoring_eng!$B$1:$AU$68,Results_2019!$C19,FALSE)=$I19,$P19,IF(HLOOKUP(T$2,Monitoring_eng!$B$1:$AU$68,Results_2019!$C19,FALSE)=$K19,$Q19,IF(HLOOKUP(T$2,Monitoring_eng!$B$1:$AU$68,Results_2019!$C19,FALSE)=$M19,$R19,IF(HLOOKUP(T$2,Monitoring_eng!$B$1:$AU$68,Results_2019!$C19,FALSE)=$O19,$S19,"CHYBA")))))</f>
        <v>1</v>
      </c>
      <c r="U19" s="18">
        <f>IF(ISBLANK(HLOOKUP(U$2,Monitoring_eng!$B$1:$AU$68,Results_2019!$C19,FALSE)),"",IF(HLOOKUP(U$2,Monitoring_eng!$B$1:$AU$68,Results_2019!$C19,FALSE)=$I19,$P19,IF(HLOOKUP(U$2,Monitoring_eng!$B$1:$AU$68,Results_2019!$C19,FALSE)=$K19,$Q19,IF(HLOOKUP(U$2,Monitoring_eng!$B$1:$AU$68,Results_2019!$C19,FALSE)=$M19,$R19,IF(HLOOKUP(U$2,Monitoring_eng!$B$1:$AU$68,Results_2019!$C19,FALSE)=$O19,$S19,"CHYBA")))))</f>
        <v>1</v>
      </c>
      <c r="V19" s="18">
        <f>IF(ISBLANK(HLOOKUP(V$2,Monitoring_eng!$B$1:$AU$68,Results_2019!$C19,FALSE)),"",IF(HLOOKUP(V$2,Monitoring_eng!$B$1:$AU$68,Results_2019!$C19,FALSE)=$I19,$P19,IF(HLOOKUP(V$2,Monitoring_eng!$B$1:$AU$68,Results_2019!$C19,FALSE)=$K19,$Q19,IF(HLOOKUP(V$2,Monitoring_eng!$B$1:$AU$68,Results_2019!$C19,FALSE)=$M19,$R19,IF(HLOOKUP(V$2,Monitoring_eng!$B$1:$AU$68,Results_2019!$C19,FALSE)=$O19,$S19,"CHYBA")))))</f>
        <v>0</v>
      </c>
      <c r="W19" s="18">
        <f>IF(ISBLANK(HLOOKUP(W$2,Monitoring_eng!$B$1:$AU$68,Results_2019!$C19,FALSE)),"",IF(HLOOKUP(W$2,Monitoring_eng!$B$1:$AU$68,Results_2019!$C19,FALSE)=$I19,$P19,IF(HLOOKUP(W$2,Monitoring_eng!$B$1:$AU$68,Results_2019!$C19,FALSE)=$K19,$Q19,IF(HLOOKUP(W$2,Monitoring_eng!$B$1:$AU$68,Results_2019!$C19,FALSE)=$M19,$R19,IF(HLOOKUP(W$2,Monitoring_eng!$B$1:$AU$68,Results_2019!$C19,FALSE)=$O19,$S19,"CHYBA")))))</f>
        <v>1</v>
      </c>
      <c r="X19" s="18">
        <f>IF(ISBLANK(HLOOKUP(X$2,Monitoring_eng!$B$1:$AU$68,Results_2019!$C19,FALSE)),"",IF(HLOOKUP(X$2,Monitoring_eng!$B$1:$AU$68,Results_2019!$C19,FALSE)=$I19,$P19,IF(HLOOKUP(X$2,Monitoring_eng!$B$1:$AU$68,Results_2019!$C19,FALSE)=$K19,$Q19,IF(HLOOKUP(X$2,Monitoring_eng!$B$1:$AU$68,Results_2019!$C19,FALSE)=$M19,$R19,IF(HLOOKUP(X$2,Monitoring_eng!$B$1:$AU$68,Results_2019!$C19,FALSE)=$O19,$S19,"CHYBA")))))</f>
        <v>1</v>
      </c>
      <c r="Y19" s="18">
        <f>IF(ISBLANK(HLOOKUP(Y$2,Monitoring_eng!$B$1:$AU$68,Results_2019!$C19,FALSE)),"",IF(HLOOKUP(Y$2,Monitoring_eng!$B$1:$AU$68,Results_2019!$C19,FALSE)=$I19,$P19,IF(HLOOKUP(Y$2,Monitoring_eng!$B$1:$AU$68,Results_2019!$C19,FALSE)=$K19,$Q19,IF(HLOOKUP(Y$2,Monitoring_eng!$B$1:$AU$68,Results_2019!$C19,FALSE)=$M19,$R19,IF(HLOOKUP(Y$2,Monitoring_eng!$B$1:$AU$68,Results_2019!$C19,FALSE)=$O19,$S19,"CHYBA")))))</f>
        <v>1</v>
      </c>
      <c r="Z19" s="18">
        <f>IF(ISBLANK(HLOOKUP(Z$2,Monitoring_eng!$B$1:$AU$68,Results_2019!$C19,FALSE)),"",IF(HLOOKUP(Z$2,Monitoring_eng!$B$1:$AU$68,Results_2019!$C19,FALSE)=$I19,$P19,IF(HLOOKUP(Z$2,Monitoring_eng!$B$1:$AU$68,Results_2019!$C19,FALSE)=$K19,$Q19,IF(HLOOKUP(Z$2,Monitoring_eng!$B$1:$AU$68,Results_2019!$C19,FALSE)=$M19,$R19,IF(HLOOKUP(Z$2,Monitoring_eng!$B$1:$AU$68,Results_2019!$C19,FALSE)=$O19,$S19,"CHYBA")))))</f>
        <v>1</v>
      </c>
      <c r="AA19" s="18">
        <f>IF(ISBLANK(HLOOKUP(AA$2,Monitoring_eng!$B$1:$AU$68,Results_2019!$C19,FALSE)),"",IF(HLOOKUP(AA$2,Monitoring_eng!$B$1:$AU$68,Results_2019!$C19,FALSE)=$I19,$P19,IF(HLOOKUP(AA$2,Monitoring_eng!$B$1:$AU$68,Results_2019!$C19,FALSE)=$K19,$Q19,IF(HLOOKUP(AA$2,Monitoring_eng!$B$1:$AU$68,Results_2019!$C19,FALSE)=$M19,$R19,IF(HLOOKUP(AA$2,Monitoring_eng!$B$1:$AU$68,Results_2019!$C19,FALSE)=$O19,$S19,"CHYBA")))))</f>
        <v>1</v>
      </c>
      <c r="AB19" s="18">
        <f>IF(ISBLANK(HLOOKUP(AB$2,Monitoring_eng!$B$1:$AU$68,Results_2019!$C19,FALSE)),"",IF(HLOOKUP(AB$2,Monitoring_eng!$B$1:$AU$68,Results_2019!$C19,FALSE)=$I19,$P19,IF(HLOOKUP(AB$2,Monitoring_eng!$B$1:$AU$68,Results_2019!$C19,FALSE)=$K19,$Q19,IF(HLOOKUP(AB$2,Monitoring_eng!$B$1:$AU$68,Results_2019!$C19,FALSE)=$M19,$R19,IF(HLOOKUP(AB$2,Monitoring_eng!$B$1:$AU$68,Results_2019!$C19,FALSE)=$O19,$S19,"CHYBA")))))</f>
        <v>1</v>
      </c>
      <c r="AC19" s="18">
        <f>IF(ISBLANK(HLOOKUP(AC$2,Monitoring_eng!$B$1:$AU$68,Results_2019!$C19,FALSE)),"",IF(HLOOKUP(AC$2,Monitoring_eng!$B$1:$AU$68,Results_2019!$C19,FALSE)=$I19,$P19,IF(HLOOKUP(AC$2,Monitoring_eng!$B$1:$AU$68,Results_2019!$C19,FALSE)=$K19,$Q19,IF(HLOOKUP(AC$2,Monitoring_eng!$B$1:$AU$68,Results_2019!$C19,FALSE)=$M19,$R19,IF(HLOOKUP(AC$2,Monitoring_eng!$B$1:$AU$68,Results_2019!$C19,FALSE)=$O19,$S19,"CHYBA")))))</f>
        <v>1</v>
      </c>
      <c r="AD19" s="18">
        <f>IF(ISBLANK(HLOOKUP(AD$2,Monitoring_eng!$B$1:$AU$68,Results_2019!$C19,FALSE)),"",IF(HLOOKUP(AD$2,Monitoring_eng!$B$1:$AU$68,Results_2019!$C19,FALSE)=$I19,$P19,IF(HLOOKUP(AD$2,Monitoring_eng!$B$1:$AU$68,Results_2019!$C19,FALSE)=$K19,$Q19,IF(HLOOKUP(AD$2,Monitoring_eng!$B$1:$AU$68,Results_2019!$C19,FALSE)=$M19,$R19,IF(HLOOKUP(AD$2,Monitoring_eng!$B$1:$AU$68,Results_2019!$C19,FALSE)=$O19,$S19,"CHYBA")))))</f>
        <v>1</v>
      </c>
      <c r="AE19" s="18">
        <f>IF(ISBLANK(HLOOKUP(AE$2,Monitoring_eng!$B$1:$AU$68,Results_2019!$C19,FALSE)),"",IF(HLOOKUP(AE$2,Monitoring_eng!$B$1:$AU$68,Results_2019!$C19,FALSE)=$I19,$P19,IF(HLOOKUP(AE$2,Monitoring_eng!$B$1:$AU$68,Results_2019!$C19,FALSE)=$K19,$Q19,IF(HLOOKUP(AE$2,Monitoring_eng!$B$1:$AU$68,Results_2019!$C19,FALSE)=$M19,$R19,IF(HLOOKUP(AE$2,Monitoring_eng!$B$1:$AU$68,Results_2019!$C19,FALSE)=$O19,$S19,"CHYBA")))))</f>
        <v>1</v>
      </c>
      <c r="AF19" s="18">
        <f>IF(ISBLANK(HLOOKUP(AF$2,Monitoring_eng!$B$1:$AU$68,Results_2019!$C19,FALSE)),"",IF(HLOOKUP(AF$2,Monitoring_eng!$B$1:$AU$68,Results_2019!$C19,FALSE)=$I19,$P19,IF(HLOOKUP(AF$2,Monitoring_eng!$B$1:$AU$68,Results_2019!$C19,FALSE)=$K19,$Q19,IF(HLOOKUP(AF$2,Monitoring_eng!$B$1:$AU$68,Results_2019!$C19,FALSE)=$M19,$R19,IF(HLOOKUP(AF$2,Monitoring_eng!$B$1:$AU$68,Results_2019!$C19,FALSE)=$O19,$S19,"CHYBA")))))</f>
        <v>1</v>
      </c>
      <c r="AG19" s="18">
        <f>IF(ISBLANK(HLOOKUP(AG$2,Monitoring_eng!$B$1:$AU$68,Results_2019!$C19,FALSE)),"",IF(HLOOKUP(AG$2,Monitoring_eng!$B$1:$AU$68,Results_2019!$C19,FALSE)=$I19,$P19,IF(HLOOKUP(AG$2,Monitoring_eng!$B$1:$AU$68,Results_2019!$C19,FALSE)=$K19,$Q19,IF(HLOOKUP(AG$2,Monitoring_eng!$B$1:$AU$68,Results_2019!$C19,FALSE)=$M19,$R19,IF(HLOOKUP(AG$2,Monitoring_eng!$B$1:$AU$68,Results_2019!$C19,FALSE)=$O19,$S19,"CHYBA")))))</f>
        <v>1</v>
      </c>
      <c r="AH19" s="18">
        <f>IF(ISBLANK(HLOOKUP(AH$2,Monitoring_eng!$B$1:$AU$68,Results_2019!$C19,FALSE)),"",IF(HLOOKUP(AH$2,Monitoring_eng!$B$1:$AU$68,Results_2019!$C19,FALSE)=$I19,$P19,IF(HLOOKUP(AH$2,Monitoring_eng!$B$1:$AU$68,Results_2019!$C19,FALSE)=$K19,$Q19,IF(HLOOKUP(AH$2,Monitoring_eng!$B$1:$AU$68,Results_2019!$C19,FALSE)=$M19,$R19,IF(HLOOKUP(AH$2,Monitoring_eng!$B$1:$AU$68,Results_2019!$C19,FALSE)=$O19,$S19,"CHYBA")))))</f>
        <v>1</v>
      </c>
      <c r="AI19" s="18">
        <f>IF(ISBLANK(HLOOKUP(AI$2,Monitoring_eng!$B$1:$AU$68,Results_2019!$C19,FALSE)),"",IF(HLOOKUP(AI$2,Monitoring_eng!$B$1:$AU$68,Results_2019!$C19,FALSE)=$I19,$P19,IF(HLOOKUP(AI$2,Monitoring_eng!$B$1:$AU$68,Results_2019!$C19,FALSE)=$K19,$Q19,IF(HLOOKUP(AI$2,Monitoring_eng!$B$1:$AU$68,Results_2019!$C19,FALSE)=$M19,$R19,IF(HLOOKUP(AI$2,Monitoring_eng!$B$1:$AU$68,Results_2019!$C19,FALSE)=$O19,$S19,"CHYBA")))))</f>
        <v>1</v>
      </c>
      <c r="AJ19" s="18">
        <f>IF(ISBLANK(HLOOKUP(AJ$2,Monitoring_eng!$B$1:$AU$68,Results_2019!$C19,FALSE)),"",IF(HLOOKUP(AJ$2,Monitoring_eng!$B$1:$AU$68,Results_2019!$C19,FALSE)=$I19,$P19,IF(HLOOKUP(AJ$2,Monitoring_eng!$B$1:$AU$68,Results_2019!$C19,FALSE)=$K19,$Q19,IF(HLOOKUP(AJ$2,Monitoring_eng!$B$1:$AU$68,Results_2019!$C19,FALSE)=$M19,$R19,IF(HLOOKUP(AJ$2,Monitoring_eng!$B$1:$AU$68,Results_2019!$C19,FALSE)=$O19,$S19,"CHYBA")))))</f>
        <v>1</v>
      </c>
      <c r="AK19" s="18">
        <f>IF(ISBLANK(HLOOKUP(AK$2,Monitoring_eng!$B$1:$AU$68,Results_2019!$C19,FALSE)),"",IF(HLOOKUP(AK$2,Monitoring_eng!$B$1:$AU$68,Results_2019!$C19,FALSE)=$I19,$P19,IF(HLOOKUP(AK$2,Monitoring_eng!$B$1:$AU$68,Results_2019!$C19,FALSE)=$K19,$Q19,IF(HLOOKUP(AK$2,Monitoring_eng!$B$1:$AU$68,Results_2019!$C19,FALSE)=$M19,$R19,IF(HLOOKUP(AK$2,Monitoring_eng!$B$1:$AU$68,Results_2019!$C19,FALSE)=$O19,$S19,"CHYBA")))))</f>
        <v>0</v>
      </c>
      <c r="AL19" s="18">
        <f>IF(ISBLANK(HLOOKUP(AL$2,Monitoring_eng!$B$1:$AU$68,Results_2019!$C19,FALSE)),"",IF(HLOOKUP(AL$2,Monitoring_eng!$B$1:$AU$68,Results_2019!$C19,FALSE)=$I19,$P19,IF(HLOOKUP(AL$2,Monitoring_eng!$B$1:$AU$68,Results_2019!$C19,FALSE)=$K19,$Q19,IF(HLOOKUP(AL$2,Monitoring_eng!$B$1:$AU$68,Results_2019!$C19,FALSE)=$M19,$R19,IF(HLOOKUP(AL$2,Monitoring_eng!$B$1:$AU$68,Results_2019!$C19,FALSE)=$O19,$S19,"CHYBA")))))</f>
        <v>1</v>
      </c>
      <c r="AM19" s="18">
        <f>IF(ISBLANK(HLOOKUP(AM$2,Monitoring_eng!$B$1:$AU$68,Results_2019!$C19,FALSE)),"",IF(HLOOKUP(AM$2,Monitoring_eng!$B$1:$AU$68,Results_2019!$C19,FALSE)=$I19,$P19,IF(HLOOKUP(AM$2,Monitoring_eng!$B$1:$AU$68,Results_2019!$C19,FALSE)=$K19,$Q19,IF(HLOOKUP(AM$2,Monitoring_eng!$B$1:$AU$68,Results_2019!$C19,FALSE)=$M19,$R19,IF(HLOOKUP(AM$2,Monitoring_eng!$B$1:$AU$68,Results_2019!$C19,FALSE)=$O19,$S19,"CHYBA")))))</f>
        <v>1</v>
      </c>
      <c r="AN19" s="18">
        <f>IF(ISBLANK(HLOOKUP(AN$2,Monitoring_eng!$B$1:$AU$68,Results_2019!$C19,FALSE)),"",IF(HLOOKUP(AN$2,Monitoring_eng!$B$1:$AU$68,Results_2019!$C19,FALSE)=$I19,$P19,IF(HLOOKUP(AN$2,Monitoring_eng!$B$1:$AU$68,Results_2019!$C19,FALSE)=$K19,$Q19,IF(HLOOKUP(AN$2,Monitoring_eng!$B$1:$AU$68,Results_2019!$C19,FALSE)=$M19,$R19,IF(HLOOKUP(AN$2,Monitoring_eng!$B$1:$AU$68,Results_2019!$C19,FALSE)=$O19,$S19,"CHYBA")))))</f>
        <v>1</v>
      </c>
      <c r="AO19" s="18">
        <f>IF(ISBLANK(HLOOKUP(AO$2,Monitoring_eng!$B$1:$AU$68,Results_2019!$C19,FALSE)),"",IF(HLOOKUP(AO$2,Monitoring_eng!$B$1:$AU$68,Results_2019!$C19,FALSE)=$I19,$P19,IF(HLOOKUP(AO$2,Monitoring_eng!$B$1:$AU$68,Results_2019!$C19,FALSE)=$K19,$Q19,IF(HLOOKUP(AO$2,Monitoring_eng!$B$1:$AU$68,Results_2019!$C19,FALSE)=$M19,$R19,IF(HLOOKUP(AO$2,Monitoring_eng!$B$1:$AU$68,Results_2019!$C19,FALSE)=$O19,$S19,"CHYBA")))))</f>
        <v>1</v>
      </c>
    </row>
    <row r="20" spans="1:41" x14ac:dyDescent="0.3">
      <c r="A20" s="83" t="s">
        <v>1313</v>
      </c>
      <c r="B20" s="18" t="s">
        <v>123</v>
      </c>
      <c r="C20" s="18">
        <v>19</v>
      </c>
      <c r="D20" s="19" t="s">
        <v>124</v>
      </c>
      <c r="E20" s="19" t="s">
        <v>362</v>
      </c>
      <c r="F20" s="19" t="s">
        <v>431</v>
      </c>
      <c r="G20" s="18">
        <v>1</v>
      </c>
      <c r="H20" s="18" t="s">
        <v>342</v>
      </c>
      <c r="I20" s="18" t="s">
        <v>49</v>
      </c>
      <c r="J20" s="18" t="s">
        <v>341</v>
      </c>
      <c r="K20" s="18" t="s">
        <v>48</v>
      </c>
      <c r="L20" s="18" t="s">
        <v>357</v>
      </c>
      <c r="M20" s="18" t="s">
        <v>108</v>
      </c>
      <c r="N20" s="18" t="s">
        <v>432</v>
      </c>
      <c r="O20" s="18" t="s">
        <v>432</v>
      </c>
      <c r="P20" s="18">
        <f t="shared" si="0"/>
        <v>1</v>
      </c>
      <c r="Q20" s="18">
        <v>0</v>
      </c>
      <c r="R20" s="18">
        <f t="shared" si="1"/>
        <v>0.5</v>
      </c>
      <c r="S20" s="18" t="s">
        <v>432</v>
      </c>
      <c r="T20" s="18">
        <f>IF(ISBLANK(HLOOKUP(T$2,Monitoring_eng!$B$1:$AU$68,Results_2019!$C20,FALSE)),"",IF(HLOOKUP(T$2,Monitoring_eng!$B$1:$AU$68,Results_2019!$C20,FALSE)=$I20,$P20,IF(HLOOKUP(T$2,Monitoring_eng!$B$1:$AU$68,Results_2019!$C20,FALSE)=$K20,$Q20,IF(HLOOKUP(T$2,Monitoring_eng!$B$1:$AU$68,Results_2019!$C20,FALSE)=$M20,$R20,IF(HLOOKUP(T$2,Monitoring_eng!$B$1:$AU$68,Results_2019!$C20,FALSE)=$O20,$S20,"CHYBA")))))</f>
        <v>1</v>
      </c>
      <c r="U20" s="18">
        <f>IF(ISBLANK(HLOOKUP(U$2,Monitoring_eng!$B$1:$AU$68,Results_2019!$C20,FALSE)),"",IF(HLOOKUP(U$2,Monitoring_eng!$B$1:$AU$68,Results_2019!$C20,FALSE)=$I20,$P20,IF(HLOOKUP(U$2,Monitoring_eng!$B$1:$AU$68,Results_2019!$C20,FALSE)=$K20,$Q20,IF(HLOOKUP(U$2,Monitoring_eng!$B$1:$AU$68,Results_2019!$C20,FALSE)=$M20,$R20,IF(HLOOKUP(U$2,Monitoring_eng!$B$1:$AU$68,Results_2019!$C20,FALSE)=$O20,$S20,"CHYBA")))))</f>
        <v>1</v>
      </c>
      <c r="V20" s="18">
        <f>IF(ISBLANK(HLOOKUP(V$2,Monitoring_eng!$B$1:$AU$68,Results_2019!$C20,FALSE)),"",IF(HLOOKUP(V$2,Monitoring_eng!$B$1:$AU$68,Results_2019!$C20,FALSE)=$I20,$P20,IF(HLOOKUP(V$2,Monitoring_eng!$B$1:$AU$68,Results_2019!$C20,FALSE)=$K20,$Q20,IF(HLOOKUP(V$2,Monitoring_eng!$B$1:$AU$68,Results_2019!$C20,FALSE)=$M20,$R20,IF(HLOOKUP(V$2,Monitoring_eng!$B$1:$AU$68,Results_2019!$C20,FALSE)=$O20,$S20,"CHYBA")))))</f>
        <v>1</v>
      </c>
      <c r="W20" s="18">
        <f>IF(ISBLANK(HLOOKUP(W$2,Monitoring_eng!$B$1:$AU$68,Results_2019!$C20,FALSE)),"",IF(HLOOKUP(W$2,Monitoring_eng!$B$1:$AU$68,Results_2019!$C20,FALSE)=$I20,$P20,IF(HLOOKUP(W$2,Monitoring_eng!$B$1:$AU$68,Results_2019!$C20,FALSE)=$K20,$Q20,IF(HLOOKUP(W$2,Monitoring_eng!$B$1:$AU$68,Results_2019!$C20,FALSE)=$M20,$R20,IF(HLOOKUP(W$2,Monitoring_eng!$B$1:$AU$68,Results_2019!$C20,FALSE)=$O20,$S20,"CHYBA")))))</f>
        <v>1</v>
      </c>
      <c r="X20" s="18">
        <f>IF(ISBLANK(HLOOKUP(X$2,Monitoring_eng!$B$1:$AU$68,Results_2019!$C20,FALSE)),"",IF(HLOOKUP(X$2,Monitoring_eng!$B$1:$AU$68,Results_2019!$C20,FALSE)=$I20,$P20,IF(HLOOKUP(X$2,Monitoring_eng!$B$1:$AU$68,Results_2019!$C20,FALSE)=$K20,$Q20,IF(HLOOKUP(X$2,Monitoring_eng!$B$1:$AU$68,Results_2019!$C20,FALSE)=$M20,$R20,IF(HLOOKUP(X$2,Monitoring_eng!$B$1:$AU$68,Results_2019!$C20,FALSE)=$O20,$S20,"CHYBA")))))</f>
        <v>0</v>
      </c>
      <c r="Y20" s="18">
        <f>IF(ISBLANK(HLOOKUP(Y$2,Monitoring_eng!$B$1:$AU$68,Results_2019!$C20,FALSE)),"",IF(HLOOKUP(Y$2,Monitoring_eng!$B$1:$AU$68,Results_2019!$C20,FALSE)=$I20,$P20,IF(HLOOKUP(Y$2,Monitoring_eng!$B$1:$AU$68,Results_2019!$C20,FALSE)=$K20,$Q20,IF(HLOOKUP(Y$2,Monitoring_eng!$B$1:$AU$68,Results_2019!$C20,FALSE)=$M20,$R20,IF(HLOOKUP(Y$2,Monitoring_eng!$B$1:$AU$68,Results_2019!$C20,FALSE)=$O20,$S20,"CHYBA")))))</f>
        <v>1</v>
      </c>
      <c r="Z20" s="18">
        <f>IF(ISBLANK(HLOOKUP(Z$2,Monitoring_eng!$B$1:$AU$68,Results_2019!$C20,FALSE)),"",IF(HLOOKUP(Z$2,Monitoring_eng!$B$1:$AU$68,Results_2019!$C20,FALSE)=$I20,$P20,IF(HLOOKUP(Z$2,Monitoring_eng!$B$1:$AU$68,Results_2019!$C20,FALSE)=$K20,$Q20,IF(HLOOKUP(Z$2,Monitoring_eng!$B$1:$AU$68,Results_2019!$C20,FALSE)=$M20,$R20,IF(HLOOKUP(Z$2,Monitoring_eng!$B$1:$AU$68,Results_2019!$C20,FALSE)=$O20,$S20,"CHYBA")))))</f>
        <v>1</v>
      </c>
      <c r="AA20" s="18">
        <f>IF(ISBLANK(HLOOKUP(AA$2,Monitoring_eng!$B$1:$AU$68,Results_2019!$C20,FALSE)),"",IF(HLOOKUP(AA$2,Monitoring_eng!$B$1:$AU$68,Results_2019!$C20,FALSE)=$I20,$P20,IF(HLOOKUP(AA$2,Monitoring_eng!$B$1:$AU$68,Results_2019!$C20,FALSE)=$K20,$Q20,IF(HLOOKUP(AA$2,Monitoring_eng!$B$1:$AU$68,Results_2019!$C20,FALSE)=$M20,$R20,IF(HLOOKUP(AA$2,Monitoring_eng!$B$1:$AU$68,Results_2019!$C20,FALSE)=$O20,$S20,"CHYBA")))))</f>
        <v>1</v>
      </c>
      <c r="AB20" s="18">
        <f>IF(ISBLANK(HLOOKUP(AB$2,Monitoring_eng!$B$1:$AU$68,Results_2019!$C20,FALSE)),"",IF(HLOOKUP(AB$2,Monitoring_eng!$B$1:$AU$68,Results_2019!$C20,FALSE)=$I20,$P20,IF(HLOOKUP(AB$2,Monitoring_eng!$B$1:$AU$68,Results_2019!$C20,FALSE)=$K20,$Q20,IF(HLOOKUP(AB$2,Monitoring_eng!$B$1:$AU$68,Results_2019!$C20,FALSE)=$M20,$R20,IF(HLOOKUP(AB$2,Monitoring_eng!$B$1:$AU$68,Results_2019!$C20,FALSE)=$O20,$S20,"CHYBA")))))</f>
        <v>1</v>
      </c>
      <c r="AC20" s="18">
        <f>IF(ISBLANK(HLOOKUP(AC$2,Monitoring_eng!$B$1:$AU$68,Results_2019!$C20,FALSE)),"",IF(HLOOKUP(AC$2,Monitoring_eng!$B$1:$AU$68,Results_2019!$C20,FALSE)=$I20,$P20,IF(HLOOKUP(AC$2,Monitoring_eng!$B$1:$AU$68,Results_2019!$C20,FALSE)=$K20,$Q20,IF(HLOOKUP(AC$2,Monitoring_eng!$B$1:$AU$68,Results_2019!$C20,FALSE)=$M20,$R20,IF(HLOOKUP(AC$2,Monitoring_eng!$B$1:$AU$68,Results_2019!$C20,FALSE)=$O20,$S20,"CHYBA")))))</f>
        <v>1</v>
      </c>
      <c r="AD20" s="18">
        <f>IF(ISBLANK(HLOOKUP(AD$2,Monitoring_eng!$B$1:$AU$68,Results_2019!$C20,FALSE)),"",IF(HLOOKUP(AD$2,Monitoring_eng!$B$1:$AU$68,Results_2019!$C20,FALSE)=$I20,$P20,IF(HLOOKUP(AD$2,Monitoring_eng!$B$1:$AU$68,Results_2019!$C20,FALSE)=$K20,$Q20,IF(HLOOKUP(AD$2,Monitoring_eng!$B$1:$AU$68,Results_2019!$C20,FALSE)=$M20,$R20,IF(HLOOKUP(AD$2,Monitoring_eng!$B$1:$AU$68,Results_2019!$C20,FALSE)=$O20,$S20,"CHYBA")))))</f>
        <v>1</v>
      </c>
      <c r="AE20" s="18">
        <f>IF(ISBLANK(HLOOKUP(AE$2,Monitoring_eng!$B$1:$AU$68,Results_2019!$C20,FALSE)),"",IF(HLOOKUP(AE$2,Monitoring_eng!$B$1:$AU$68,Results_2019!$C20,FALSE)=$I20,$P20,IF(HLOOKUP(AE$2,Monitoring_eng!$B$1:$AU$68,Results_2019!$C20,FALSE)=$K20,$Q20,IF(HLOOKUP(AE$2,Monitoring_eng!$B$1:$AU$68,Results_2019!$C20,FALSE)=$M20,$R20,IF(HLOOKUP(AE$2,Monitoring_eng!$B$1:$AU$68,Results_2019!$C20,FALSE)=$O20,$S20,"CHYBA")))))</f>
        <v>1</v>
      </c>
      <c r="AF20" s="18">
        <f>IF(ISBLANK(HLOOKUP(AF$2,Monitoring_eng!$B$1:$AU$68,Results_2019!$C20,FALSE)),"",IF(HLOOKUP(AF$2,Monitoring_eng!$B$1:$AU$68,Results_2019!$C20,FALSE)=$I20,$P20,IF(HLOOKUP(AF$2,Monitoring_eng!$B$1:$AU$68,Results_2019!$C20,FALSE)=$K20,$Q20,IF(HLOOKUP(AF$2,Monitoring_eng!$B$1:$AU$68,Results_2019!$C20,FALSE)=$M20,$R20,IF(HLOOKUP(AF$2,Monitoring_eng!$B$1:$AU$68,Results_2019!$C20,FALSE)=$O20,$S20,"CHYBA")))))</f>
        <v>1</v>
      </c>
      <c r="AG20" s="18">
        <f>IF(ISBLANK(HLOOKUP(AG$2,Monitoring_eng!$B$1:$AU$68,Results_2019!$C20,FALSE)),"",IF(HLOOKUP(AG$2,Monitoring_eng!$B$1:$AU$68,Results_2019!$C20,FALSE)=$I20,$P20,IF(HLOOKUP(AG$2,Monitoring_eng!$B$1:$AU$68,Results_2019!$C20,FALSE)=$K20,$Q20,IF(HLOOKUP(AG$2,Monitoring_eng!$B$1:$AU$68,Results_2019!$C20,FALSE)=$M20,$R20,IF(HLOOKUP(AG$2,Monitoring_eng!$B$1:$AU$68,Results_2019!$C20,FALSE)=$O20,$S20,"CHYBA")))))</f>
        <v>1</v>
      </c>
      <c r="AH20" s="18">
        <f>IF(ISBLANK(HLOOKUP(AH$2,Monitoring_eng!$B$1:$AU$68,Results_2019!$C20,FALSE)),"",IF(HLOOKUP(AH$2,Monitoring_eng!$B$1:$AU$68,Results_2019!$C20,FALSE)=$I20,$P20,IF(HLOOKUP(AH$2,Monitoring_eng!$B$1:$AU$68,Results_2019!$C20,FALSE)=$K20,$Q20,IF(HLOOKUP(AH$2,Monitoring_eng!$B$1:$AU$68,Results_2019!$C20,FALSE)=$M20,$R20,IF(HLOOKUP(AH$2,Monitoring_eng!$B$1:$AU$68,Results_2019!$C20,FALSE)=$O20,$S20,"CHYBA")))))</f>
        <v>0</v>
      </c>
      <c r="AI20" s="18">
        <f>IF(ISBLANK(HLOOKUP(AI$2,Monitoring_eng!$B$1:$AU$68,Results_2019!$C20,FALSE)),"",IF(HLOOKUP(AI$2,Monitoring_eng!$B$1:$AU$68,Results_2019!$C20,FALSE)=$I20,$P20,IF(HLOOKUP(AI$2,Monitoring_eng!$B$1:$AU$68,Results_2019!$C20,FALSE)=$K20,$Q20,IF(HLOOKUP(AI$2,Monitoring_eng!$B$1:$AU$68,Results_2019!$C20,FALSE)=$M20,$R20,IF(HLOOKUP(AI$2,Monitoring_eng!$B$1:$AU$68,Results_2019!$C20,FALSE)=$O20,$S20,"CHYBA")))))</f>
        <v>1</v>
      </c>
      <c r="AJ20" s="18">
        <f>IF(ISBLANK(HLOOKUP(AJ$2,Monitoring_eng!$B$1:$AU$68,Results_2019!$C20,FALSE)),"",IF(HLOOKUP(AJ$2,Monitoring_eng!$B$1:$AU$68,Results_2019!$C20,FALSE)=$I20,$P20,IF(HLOOKUP(AJ$2,Monitoring_eng!$B$1:$AU$68,Results_2019!$C20,FALSE)=$K20,$Q20,IF(HLOOKUP(AJ$2,Monitoring_eng!$B$1:$AU$68,Results_2019!$C20,FALSE)=$M20,$R20,IF(HLOOKUP(AJ$2,Monitoring_eng!$B$1:$AU$68,Results_2019!$C20,FALSE)=$O20,$S20,"CHYBA")))))</f>
        <v>0</v>
      </c>
      <c r="AK20" s="18">
        <f>IF(ISBLANK(HLOOKUP(AK$2,Monitoring_eng!$B$1:$AU$68,Results_2019!$C20,FALSE)),"",IF(HLOOKUP(AK$2,Monitoring_eng!$B$1:$AU$68,Results_2019!$C20,FALSE)=$I20,$P20,IF(HLOOKUP(AK$2,Monitoring_eng!$B$1:$AU$68,Results_2019!$C20,FALSE)=$K20,$Q20,IF(HLOOKUP(AK$2,Monitoring_eng!$B$1:$AU$68,Results_2019!$C20,FALSE)=$M20,$R20,IF(HLOOKUP(AK$2,Monitoring_eng!$B$1:$AU$68,Results_2019!$C20,FALSE)=$O20,$S20,"CHYBA")))))</f>
        <v>0</v>
      </c>
      <c r="AL20" s="18">
        <f>IF(ISBLANK(HLOOKUP(AL$2,Monitoring_eng!$B$1:$AU$68,Results_2019!$C20,FALSE)),"",IF(HLOOKUP(AL$2,Monitoring_eng!$B$1:$AU$68,Results_2019!$C20,FALSE)=$I20,$P20,IF(HLOOKUP(AL$2,Monitoring_eng!$B$1:$AU$68,Results_2019!$C20,FALSE)=$K20,$Q20,IF(HLOOKUP(AL$2,Monitoring_eng!$B$1:$AU$68,Results_2019!$C20,FALSE)=$M20,$R20,IF(HLOOKUP(AL$2,Monitoring_eng!$B$1:$AU$68,Results_2019!$C20,FALSE)=$O20,$S20,"CHYBA")))))</f>
        <v>1</v>
      </c>
      <c r="AM20" s="18">
        <f>IF(ISBLANK(HLOOKUP(AM$2,Monitoring_eng!$B$1:$AU$68,Results_2019!$C20,FALSE)),"",IF(HLOOKUP(AM$2,Monitoring_eng!$B$1:$AU$68,Results_2019!$C20,FALSE)=$I20,$P20,IF(HLOOKUP(AM$2,Monitoring_eng!$B$1:$AU$68,Results_2019!$C20,FALSE)=$K20,$Q20,IF(HLOOKUP(AM$2,Monitoring_eng!$B$1:$AU$68,Results_2019!$C20,FALSE)=$M20,$R20,IF(HLOOKUP(AM$2,Monitoring_eng!$B$1:$AU$68,Results_2019!$C20,FALSE)=$O20,$S20,"CHYBA")))))</f>
        <v>1</v>
      </c>
      <c r="AN20" s="18">
        <f>IF(ISBLANK(HLOOKUP(AN$2,Monitoring_eng!$B$1:$AU$68,Results_2019!$C20,FALSE)),"",IF(HLOOKUP(AN$2,Monitoring_eng!$B$1:$AU$68,Results_2019!$C20,FALSE)=$I20,$P20,IF(HLOOKUP(AN$2,Monitoring_eng!$B$1:$AU$68,Results_2019!$C20,FALSE)=$K20,$Q20,IF(HLOOKUP(AN$2,Monitoring_eng!$B$1:$AU$68,Results_2019!$C20,FALSE)=$M20,$R20,IF(HLOOKUP(AN$2,Monitoring_eng!$B$1:$AU$68,Results_2019!$C20,FALSE)=$O20,$S20,"CHYBA")))))</f>
        <v>1</v>
      </c>
      <c r="AO20" s="18">
        <f>IF(ISBLANK(HLOOKUP(AO$2,Monitoring_eng!$B$1:$AU$68,Results_2019!$C20,FALSE)),"",IF(HLOOKUP(AO$2,Monitoring_eng!$B$1:$AU$68,Results_2019!$C20,FALSE)=$I20,$P20,IF(HLOOKUP(AO$2,Monitoring_eng!$B$1:$AU$68,Results_2019!$C20,FALSE)=$K20,$Q20,IF(HLOOKUP(AO$2,Monitoring_eng!$B$1:$AU$68,Results_2019!$C20,FALSE)=$M20,$R20,IF(HLOOKUP(AO$2,Monitoring_eng!$B$1:$AU$68,Results_2019!$C20,FALSE)=$O20,$S20,"CHYBA")))))</f>
        <v>1</v>
      </c>
    </row>
    <row r="21" spans="1:41" x14ac:dyDescent="0.3">
      <c r="A21" s="83" t="s">
        <v>1314</v>
      </c>
      <c r="B21" s="18" t="s">
        <v>128</v>
      </c>
      <c r="C21" s="18">
        <v>20</v>
      </c>
      <c r="D21" s="19" t="s">
        <v>129</v>
      </c>
      <c r="E21" s="19" t="s">
        <v>363</v>
      </c>
      <c r="F21" s="19" t="s">
        <v>431</v>
      </c>
      <c r="G21" s="18">
        <v>1</v>
      </c>
      <c r="H21" s="18" t="s">
        <v>342</v>
      </c>
      <c r="I21" s="18" t="s">
        <v>49</v>
      </c>
      <c r="J21" s="18" t="s">
        <v>341</v>
      </c>
      <c r="K21" s="18" t="s">
        <v>48</v>
      </c>
      <c r="L21" s="18" t="s">
        <v>357</v>
      </c>
      <c r="M21" s="18" t="s">
        <v>108</v>
      </c>
      <c r="N21" s="18" t="s">
        <v>432</v>
      </c>
      <c r="O21" s="18" t="s">
        <v>432</v>
      </c>
      <c r="P21" s="18">
        <f t="shared" si="0"/>
        <v>1</v>
      </c>
      <c r="Q21" s="18">
        <v>0</v>
      </c>
      <c r="R21" s="18">
        <f t="shared" si="1"/>
        <v>0.5</v>
      </c>
      <c r="S21" s="18" t="s">
        <v>432</v>
      </c>
      <c r="T21" s="18">
        <f>IF(ISBLANK(HLOOKUP(T$2,Monitoring_eng!$B$1:$AU$68,Results_2019!$C21,FALSE)),"",IF(HLOOKUP(T$2,Monitoring_eng!$B$1:$AU$68,Results_2019!$C21,FALSE)=$I21,$P21,IF(HLOOKUP(T$2,Monitoring_eng!$B$1:$AU$68,Results_2019!$C21,FALSE)=$K21,$Q21,IF(HLOOKUP(T$2,Monitoring_eng!$B$1:$AU$68,Results_2019!$C21,FALSE)=$M21,$R21,IF(HLOOKUP(T$2,Monitoring_eng!$B$1:$AU$68,Results_2019!$C21,FALSE)=$O21,$S21,"CHYBA")))))</f>
        <v>1</v>
      </c>
      <c r="U21" s="18">
        <f>IF(ISBLANK(HLOOKUP(U$2,Monitoring_eng!$B$1:$AU$68,Results_2019!$C21,FALSE)),"",IF(HLOOKUP(U$2,Monitoring_eng!$B$1:$AU$68,Results_2019!$C21,FALSE)=$I21,$P21,IF(HLOOKUP(U$2,Monitoring_eng!$B$1:$AU$68,Results_2019!$C21,FALSE)=$K21,$Q21,IF(HLOOKUP(U$2,Monitoring_eng!$B$1:$AU$68,Results_2019!$C21,FALSE)=$M21,$R21,IF(HLOOKUP(U$2,Monitoring_eng!$B$1:$AU$68,Results_2019!$C21,FALSE)=$O21,$S21,"CHYBA")))))</f>
        <v>1</v>
      </c>
      <c r="V21" s="18">
        <f>IF(ISBLANK(HLOOKUP(V$2,Monitoring_eng!$B$1:$AU$68,Results_2019!$C21,FALSE)),"",IF(HLOOKUP(V$2,Monitoring_eng!$B$1:$AU$68,Results_2019!$C21,FALSE)=$I21,$P21,IF(HLOOKUP(V$2,Monitoring_eng!$B$1:$AU$68,Results_2019!$C21,FALSE)=$K21,$Q21,IF(HLOOKUP(V$2,Monitoring_eng!$B$1:$AU$68,Results_2019!$C21,FALSE)=$M21,$R21,IF(HLOOKUP(V$2,Monitoring_eng!$B$1:$AU$68,Results_2019!$C21,FALSE)=$O21,$S21,"CHYBA")))))</f>
        <v>1</v>
      </c>
      <c r="W21" s="18">
        <f>IF(ISBLANK(HLOOKUP(W$2,Monitoring_eng!$B$1:$AU$68,Results_2019!$C21,FALSE)),"",IF(HLOOKUP(W$2,Monitoring_eng!$B$1:$AU$68,Results_2019!$C21,FALSE)=$I21,$P21,IF(HLOOKUP(W$2,Monitoring_eng!$B$1:$AU$68,Results_2019!$C21,FALSE)=$K21,$Q21,IF(HLOOKUP(W$2,Monitoring_eng!$B$1:$AU$68,Results_2019!$C21,FALSE)=$M21,$R21,IF(HLOOKUP(W$2,Monitoring_eng!$B$1:$AU$68,Results_2019!$C21,FALSE)=$O21,$S21,"CHYBA")))))</f>
        <v>1</v>
      </c>
      <c r="X21" s="18">
        <f>IF(ISBLANK(HLOOKUP(X$2,Monitoring_eng!$B$1:$AU$68,Results_2019!$C21,FALSE)),"",IF(HLOOKUP(X$2,Monitoring_eng!$B$1:$AU$68,Results_2019!$C21,FALSE)=$I21,$P21,IF(HLOOKUP(X$2,Monitoring_eng!$B$1:$AU$68,Results_2019!$C21,FALSE)=$K21,$Q21,IF(HLOOKUP(X$2,Monitoring_eng!$B$1:$AU$68,Results_2019!$C21,FALSE)=$M21,$R21,IF(HLOOKUP(X$2,Monitoring_eng!$B$1:$AU$68,Results_2019!$C21,FALSE)=$O21,$S21,"CHYBA")))))</f>
        <v>1</v>
      </c>
      <c r="Y21" s="18">
        <f>IF(ISBLANK(HLOOKUP(Y$2,Monitoring_eng!$B$1:$AU$68,Results_2019!$C21,FALSE)),"",IF(HLOOKUP(Y$2,Monitoring_eng!$B$1:$AU$68,Results_2019!$C21,FALSE)=$I21,$P21,IF(HLOOKUP(Y$2,Monitoring_eng!$B$1:$AU$68,Results_2019!$C21,FALSE)=$K21,$Q21,IF(HLOOKUP(Y$2,Monitoring_eng!$B$1:$AU$68,Results_2019!$C21,FALSE)=$M21,$R21,IF(HLOOKUP(Y$2,Monitoring_eng!$B$1:$AU$68,Results_2019!$C21,FALSE)=$O21,$S21,"CHYBA")))))</f>
        <v>1</v>
      </c>
      <c r="Z21" s="18">
        <f>IF(ISBLANK(HLOOKUP(Z$2,Monitoring_eng!$B$1:$AU$68,Results_2019!$C21,FALSE)),"",IF(HLOOKUP(Z$2,Monitoring_eng!$B$1:$AU$68,Results_2019!$C21,FALSE)=$I21,$P21,IF(HLOOKUP(Z$2,Monitoring_eng!$B$1:$AU$68,Results_2019!$C21,FALSE)=$K21,$Q21,IF(HLOOKUP(Z$2,Monitoring_eng!$B$1:$AU$68,Results_2019!$C21,FALSE)=$M21,$R21,IF(HLOOKUP(Z$2,Monitoring_eng!$B$1:$AU$68,Results_2019!$C21,FALSE)=$O21,$S21,"CHYBA")))))</f>
        <v>1</v>
      </c>
      <c r="AA21" s="18">
        <f>IF(ISBLANK(HLOOKUP(AA$2,Monitoring_eng!$B$1:$AU$68,Results_2019!$C21,FALSE)),"",IF(HLOOKUP(AA$2,Monitoring_eng!$B$1:$AU$68,Results_2019!$C21,FALSE)=$I21,$P21,IF(HLOOKUP(AA$2,Monitoring_eng!$B$1:$AU$68,Results_2019!$C21,FALSE)=$K21,$Q21,IF(HLOOKUP(AA$2,Monitoring_eng!$B$1:$AU$68,Results_2019!$C21,FALSE)=$M21,$R21,IF(HLOOKUP(AA$2,Monitoring_eng!$B$1:$AU$68,Results_2019!$C21,FALSE)=$O21,$S21,"CHYBA")))))</f>
        <v>1</v>
      </c>
      <c r="AB21" s="18">
        <f>IF(ISBLANK(HLOOKUP(AB$2,Monitoring_eng!$B$1:$AU$68,Results_2019!$C21,FALSE)),"",IF(HLOOKUP(AB$2,Monitoring_eng!$B$1:$AU$68,Results_2019!$C21,FALSE)=$I21,$P21,IF(HLOOKUP(AB$2,Monitoring_eng!$B$1:$AU$68,Results_2019!$C21,FALSE)=$K21,$Q21,IF(HLOOKUP(AB$2,Monitoring_eng!$B$1:$AU$68,Results_2019!$C21,FALSE)=$M21,$R21,IF(HLOOKUP(AB$2,Monitoring_eng!$B$1:$AU$68,Results_2019!$C21,FALSE)=$O21,$S21,"CHYBA")))))</f>
        <v>1</v>
      </c>
      <c r="AC21" s="18">
        <f>IF(ISBLANK(HLOOKUP(AC$2,Monitoring_eng!$B$1:$AU$68,Results_2019!$C21,FALSE)),"",IF(HLOOKUP(AC$2,Monitoring_eng!$B$1:$AU$68,Results_2019!$C21,FALSE)=$I21,$P21,IF(HLOOKUP(AC$2,Monitoring_eng!$B$1:$AU$68,Results_2019!$C21,FALSE)=$K21,$Q21,IF(HLOOKUP(AC$2,Monitoring_eng!$B$1:$AU$68,Results_2019!$C21,FALSE)=$M21,$R21,IF(HLOOKUP(AC$2,Monitoring_eng!$B$1:$AU$68,Results_2019!$C21,FALSE)=$O21,$S21,"CHYBA")))))</f>
        <v>1</v>
      </c>
      <c r="AD21" s="18">
        <f>IF(ISBLANK(HLOOKUP(AD$2,Monitoring_eng!$B$1:$AU$68,Results_2019!$C21,FALSE)),"",IF(HLOOKUP(AD$2,Monitoring_eng!$B$1:$AU$68,Results_2019!$C21,FALSE)=$I21,$P21,IF(HLOOKUP(AD$2,Monitoring_eng!$B$1:$AU$68,Results_2019!$C21,FALSE)=$K21,$Q21,IF(HLOOKUP(AD$2,Monitoring_eng!$B$1:$AU$68,Results_2019!$C21,FALSE)=$M21,$R21,IF(HLOOKUP(AD$2,Monitoring_eng!$B$1:$AU$68,Results_2019!$C21,FALSE)=$O21,$S21,"CHYBA")))))</f>
        <v>1</v>
      </c>
      <c r="AE21" s="18">
        <f>IF(ISBLANK(HLOOKUP(AE$2,Monitoring_eng!$B$1:$AU$68,Results_2019!$C21,FALSE)),"",IF(HLOOKUP(AE$2,Monitoring_eng!$B$1:$AU$68,Results_2019!$C21,FALSE)=$I21,$P21,IF(HLOOKUP(AE$2,Monitoring_eng!$B$1:$AU$68,Results_2019!$C21,FALSE)=$K21,$Q21,IF(HLOOKUP(AE$2,Monitoring_eng!$B$1:$AU$68,Results_2019!$C21,FALSE)=$M21,$R21,IF(HLOOKUP(AE$2,Monitoring_eng!$B$1:$AU$68,Results_2019!$C21,FALSE)=$O21,$S21,"CHYBA")))))</f>
        <v>1</v>
      </c>
      <c r="AF21" s="18">
        <f>IF(ISBLANK(HLOOKUP(AF$2,Monitoring_eng!$B$1:$AU$68,Results_2019!$C21,FALSE)),"",IF(HLOOKUP(AF$2,Monitoring_eng!$B$1:$AU$68,Results_2019!$C21,FALSE)=$I21,$P21,IF(HLOOKUP(AF$2,Monitoring_eng!$B$1:$AU$68,Results_2019!$C21,FALSE)=$K21,$Q21,IF(HLOOKUP(AF$2,Monitoring_eng!$B$1:$AU$68,Results_2019!$C21,FALSE)=$M21,$R21,IF(HLOOKUP(AF$2,Monitoring_eng!$B$1:$AU$68,Results_2019!$C21,FALSE)=$O21,$S21,"CHYBA")))))</f>
        <v>1</v>
      </c>
      <c r="AG21" s="18">
        <f>IF(ISBLANK(HLOOKUP(AG$2,Monitoring_eng!$B$1:$AU$68,Results_2019!$C21,FALSE)),"",IF(HLOOKUP(AG$2,Monitoring_eng!$B$1:$AU$68,Results_2019!$C21,FALSE)=$I21,$P21,IF(HLOOKUP(AG$2,Monitoring_eng!$B$1:$AU$68,Results_2019!$C21,FALSE)=$K21,$Q21,IF(HLOOKUP(AG$2,Monitoring_eng!$B$1:$AU$68,Results_2019!$C21,FALSE)=$M21,$R21,IF(HLOOKUP(AG$2,Monitoring_eng!$B$1:$AU$68,Results_2019!$C21,FALSE)=$O21,$S21,"CHYBA")))))</f>
        <v>1</v>
      </c>
      <c r="AH21" s="18">
        <f>IF(ISBLANK(HLOOKUP(AH$2,Monitoring_eng!$B$1:$AU$68,Results_2019!$C21,FALSE)),"",IF(HLOOKUP(AH$2,Monitoring_eng!$B$1:$AU$68,Results_2019!$C21,FALSE)=$I21,$P21,IF(HLOOKUP(AH$2,Monitoring_eng!$B$1:$AU$68,Results_2019!$C21,FALSE)=$K21,$Q21,IF(HLOOKUP(AH$2,Monitoring_eng!$B$1:$AU$68,Results_2019!$C21,FALSE)=$M21,$R21,IF(HLOOKUP(AH$2,Monitoring_eng!$B$1:$AU$68,Results_2019!$C21,FALSE)=$O21,$S21,"CHYBA")))))</f>
        <v>1</v>
      </c>
      <c r="AI21" s="18">
        <f>IF(ISBLANK(HLOOKUP(AI$2,Monitoring_eng!$B$1:$AU$68,Results_2019!$C21,FALSE)),"",IF(HLOOKUP(AI$2,Monitoring_eng!$B$1:$AU$68,Results_2019!$C21,FALSE)=$I21,$P21,IF(HLOOKUP(AI$2,Monitoring_eng!$B$1:$AU$68,Results_2019!$C21,FALSE)=$K21,$Q21,IF(HLOOKUP(AI$2,Monitoring_eng!$B$1:$AU$68,Results_2019!$C21,FALSE)=$M21,$R21,IF(HLOOKUP(AI$2,Monitoring_eng!$B$1:$AU$68,Results_2019!$C21,FALSE)=$O21,$S21,"CHYBA")))))</f>
        <v>1</v>
      </c>
      <c r="AJ21" s="18">
        <f>IF(ISBLANK(HLOOKUP(AJ$2,Monitoring_eng!$B$1:$AU$68,Results_2019!$C21,FALSE)),"",IF(HLOOKUP(AJ$2,Monitoring_eng!$B$1:$AU$68,Results_2019!$C21,FALSE)=$I21,$P21,IF(HLOOKUP(AJ$2,Monitoring_eng!$B$1:$AU$68,Results_2019!$C21,FALSE)=$K21,$Q21,IF(HLOOKUP(AJ$2,Monitoring_eng!$B$1:$AU$68,Results_2019!$C21,FALSE)=$M21,$R21,IF(HLOOKUP(AJ$2,Monitoring_eng!$B$1:$AU$68,Results_2019!$C21,FALSE)=$O21,$S21,"CHYBA")))))</f>
        <v>0</v>
      </c>
      <c r="AK21" s="18">
        <f>IF(ISBLANK(HLOOKUP(AK$2,Monitoring_eng!$B$1:$AU$68,Results_2019!$C21,FALSE)),"",IF(HLOOKUP(AK$2,Monitoring_eng!$B$1:$AU$68,Results_2019!$C21,FALSE)=$I21,$P21,IF(HLOOKUP(AK$2,Monitoring_eng!$B$1:$AU$68,Results_2019!$C21,FALSE)=$K21,$Q21,IF(HLOOKUP(AK$2,Monitoring_eng!$B$1:$AU$68,Results_2019!$C21,FALSE)=$M21,$R21,IF(HLOOKUP(AK$2,Monitoring_eng!$B$1:$AU$68,Results_2019!$C21,FALSE)=$O21,$S21,"CHYBA")))))</f>
        <v>1</v>
      </c>
      <c r="AL21" s="18">
        <f>IF(ISBLANK(HLOOKUP(AL$2,Monitoring_eng!$B$1:$AU$68,Results_2019!$C21,FALSE)),"",IF(HLOOKUP(AL$2,Monitoring_eng!$B$1:$AU$68,Results_2019!$C21,FALSE)=$I21,$P21,IF(HLOOKUP(AL$2,Monitoring_eng!$B$1:$AU$68,Results_2019!$C21,FALSE)=$K21,$Q21,IF(HLOOKUP(AL$2,Monitoring_eng!$B$1:$AU$68,Results_2019!$C21,FALSE)=$M21,$R21,IF(HLOOKUP(AL$2,Monitoring_eng!$B$1:$AU$68,Results_2019!$C21,FALSE)=$O21,$S21,"CHYBA")))))</f>
        <v>1</v>
      </c>
      <c r="AM21" s="18">
        <f>IF(ISBLANK(HLOOKUP(AM$2,Monitoring_eng!$B$1:$AU$68,Results_2019!$C21,FALSE)),"",IF(HLOOKUP(AM$2,Monitoring_eng!$B$1:$AU$68,Results_2019!$C21,FALSE)=$I21,$P21,IF(HLOOKUP(AM$2,Monitoring_eng!$B$1:$AU$68,Results_2019!$C21,FALSE)=$K21,$Q21,IF(HLOOKUP(AM$2,Monitoring_eng!$B$1:$AU$68,Results_2019!$C21,FALSE)=$M21,$R21,IF(HLOOKUP(AM$2,Monitoring_eng!$B$1:$AU$68,Results_2019!$C21,FALSE)=$O21,$S21,"CHYBA")))))</f>
        <v>1</v>
      </c>
      <c r="AN21" s="18">
        <f>IF(ISBLANK(HLOOKUP(AN$2,Monitoring_eng!$B$1:$AU$68,Results_2019!$C21,FALSE)),"",IF(HLOOKUP(AN$2,Monitoring_eng!$B$1:$AU$68,Results_2019!$C21,FALSE)=$I21,$P21,IF(HLOOKUP(AN$2,Monitoring_eng!$B$1:$AU$68,Results_2019!$C21,FALSE)=$K21,$Q21,IF(HLOOKUP(AN$2,Monitoring_eng!$B$1:$AU$68,Results_2019!$C21,FALSE)=$M21,$R21,IF(HLOOKUP(AN$2,Monitoring_eng!$B$1:$AU$68,Results_2019!$C21,FALSE)=$O21,$S21,"CHYBA")))))</f>
        <v>1</v>
      </c>
      <c r="AO21" s="18">
        <f>IF(ISBLANK(HLOOKUP(AO$2,Monitoring_eng!$B$1:$AU$68,Results_2019!$C21,FALSE)),"",IF(HLOOKUP(AO$2,Monitoring_eng!$B$1:$AU$68,Results_2019!$C21,FALSE)=$I21,$P21,IF(HLOOKUP(AO$2,Monitoring_eng!$B$1:$AU$68,Results_2019!$C21,FALSE)=$K21,$Q21,IF(HLOOKUP(AO$2,Monitoring_eng!$B$1:$AU$68,Results_2019!$C21,FALSE)=$M21,$R21,IF(HLOOKUP(AO$2,Monitoring_eng!$B$1:$AU$68,Results_2019!$C21,FALSE)=$O21,$S21,"CHYBA")))))</f>
        <v>1</v>
      </c>
    </row>
    <row r="22" spans="1:41" x14ac:dyDescent="0.3">
      <c r="A22" s="83" t="s">
        <v>1315</v>
      </c>
      <c r="B22" s="18" t="s">
        <v>132</v>
      </c>
      <c r="C22" s="18">
        <v>21</v>
      </c>
      <c r="D22" s="19" t="s">
        <v>133</v>
      </c>
      <c r="E22" s="19" t="s">
        <v>365</v>
      </c>
      <c r="F22" s="19" t="s">
        <v>431</v>
      </c>
      <c r="G22" s="18">
        <v>1</v>
      </c>
      <c r="H22" s="18" t="s">
        <v>342</v>
      </c>
      <c r="I22" s="18" t="s">
        <v>49</v>
      </c>
      <c r="J22" s="18" t="s">
        <v>341</v>
      </c>
      <c r="K22" s="18" t="s">
        <v>48</v>
      </c>
      <c r="L22" s="18" t="s">
        <v>357</v>
      </c>
      <c r="M22" s="18" t="s">
        <v>108</v>
      </c>
      <c r="N22" s="18" t="s">
        <v>432</v>
      </c>
      <c r="O22" s="18" t="s">
        <v>432</v>
      </c>
      <c r="P22" s="18">
        <f t="shared" si="0"/>
        <v>1</v>
      </c>
      <c r="Q22" s="18">
        <v>0</v>
      </c>
      <c r="R22" s="18">
        <f t="shared" si="1"/>
        <v>0.5</v>
      </c>
      <c r="S22" s="18" t="s">
        <v>432</v>
      </c>
      <c r="T22" s="18">
        <f>IF(ISBLANK(HLOOKUP(T$2,Monitoring_eng!$B$1:$AU$68,Results_2019!$C22,FALSE)),"",IF(HLOOKUP(T$2,Monitoring_eng!$B$1:$AU$68,Results_2019!$C22,FALSE)=$I22,$P22,IF(HLOOKUP(T$2,Monitoring_eng!$B$1:$AU$68,Results_2019!$C22,FALSE)=$K22,$Q22,IF(HLOOKUP(T$2,Monitoring_eng!$B$1:$AU$68,Results_2019!$C22,FALSE)=$M22,$R22,IF(HLOOKUP(T$2,Monitoring_eng!$B$1:$AU$68,Results_2019!$C22,FALSE)=$O22,$S22,"CHYBA")))))</f>
        <v>1</v>
      </c>
      <c r="U22" s="18">
        <f>IF(ISBLANK(HLOOKUP(U$2,Monitoring_eng!$B$1:$AU$68,Results_2019!$C22,FALSE)),"",IF(HLOOKUP(U$2,Monitoring_eng!$B$1:$AU$68,Results_2019!$C22,FALSE)=$I22,$P22,IF(HLOOKUP(U$2,Monitoring_eng!$B$1:$AU$68,Results_2019!$C22,FALSE)=$K22,$Q22,IF(HLOOKUP(U$2,Monitoring_eng!$B$1:$AU$68,Results_2019!$C22,FALSE)=$M22,$R22,IF(HLOOKUP(U$2,Monitoring_eng!$B$1:$AU$68,Results_2019!$C22,FALSE)=$O22,$S22,"CHYBA")))))</f>
        <v>1</v>
      </c>
      <c r="V22" s="18">
        <f>IF(ISBLANK(HLOOKUP(V$2,Monitoring_eng!$B$1:$AU$68,Results_2019!$C22,FALSE)),"",IF(HLOOKUP(V$2,Monitoring_eng!$B$1:$AU$68,Results_2019!$C22,FALSE)=$I22,$P22,IF(HLOOKUP(V$2,Monitoring_eng!$B$1:$AU$68,Results_2019!$C22,FALSE)=$K22,$Q22,IF(HLOOKUP(V$2,Monitoring_eng!$B$1:$AU$68,Results_2019!$C22,FALSE)=$M22,$R22,IF(HLOOKUP(V$2,Monitoring_eng!$B$1:$AU$68,Results_2019!$C22,FALSE)=$O22,$S22,"CHYBA")))))</f>
        <v>1</v>
      </c>
      <c r="W22" s="18">
        <f>IF(ISBLANK(HLOOKUP(W$2,Monitoring_eng!$B$1:$AU$68,Results_2019!$C22,FALSE)),"",IF(HLOOKUP(W$2,Monitoring_eng!$B$1:$AU$68,Results_2019!$C22,FALSE)=$I22,$P22,IF(HLOOKUP(W$2,Monitoring_eng!$B$1:$AU$68,Results_2019!$C22,FALSE)=$K22,$Q22,IF(HLOOKUP(W$2,Monitoring_eng!$B$1:$AU$68,Results_2019!$C22,FALSE)=$M22,$R22,IF(HLOOKUP(W$2,Monitoring_eng!$B$1:$AU$68,Results_2019!$C22,FALSE)=$O22,$S22,"CHYBA")))))</f>
        <v>1</v>
      </c>
      <c r="X22" s="18">
        <f>IF(ISBLANK(HLOOKUP(X$2,Monitoring_eng!$B$1:$AU$68,Results_2019!$C22,FALSE)),"",IF(HLOOKUP(X$2,Monitoring_eng!$B$1:$AU$68,Results_2019!$C22,FALSE)=$I22,$P22,IF(HLOOKUP(X$2,Monitoring_eng!$B$1:$AU$68,Results_2019!$C22,FALSE)=$K22,$Q22,IF(HLOOKUP(X$2,Monitoring_eng!$B$1:$AU$68,Results_2019!$C22,FALSE)=$M22,$R22,IF(HLOOKUP(X$2,Monitoring_eng!$B$1:$AU$68,Results_2019!$C22,FALSE)=$O22,$S22,"CHYBA")))))</f>
        <v>1</v>
      </c>
      <c r="Y22" s="18">
        <f>IF(ISBLANK(HLOOKUP(Y$2,Monitoring_eng!$B$1:$AU$68,Results_2019!$C22,FALSE)),"",IF(HLOOKUP(Y$2,Monitoring_eng!$B$1:$AU$68,Results_2019!$C22,FALSE)=$I22,$P22,IF(HLOOKUP(Y$2,Monitoring_eng!$B$1:$AU$68,Results_2019!$C22,FALSE)=$K22,$Q22,IF(HLOOKUP(Y$2,Monitoring_eng!$B$1:$AU$68,Results_2019!$C22,FALSE)=$M22,$R22,IF(HLOOKUP(Y$2,Monitoring_eng!$B$1:$AU$68,Results_2019!$C22,FALSE)=$O22,$S22,"CHYBA")))))</f>
        <v>1</v>
      </c>
      <c r="Z22" s="18">
        <f>IF(ISBLANK(HLOOKUP(Z$2,Monitoring_eng!$B$1:$AU$68,Results_2019!$C22,FALSE)),"",IF(HLOOKUP(Z$2,Monitoring_eng!$B$1:$AU$68,Results_2019!$C22,FALSE)=$I22,$P22,IF(HLOOKUP(Z$2,Monitoring_eng!$B$1:$AU$68,Results_2019!$C22,FALSE)=$K22,$Q22,IF(HLOOKUP(Z$2,Monitoring_eng!$B$1:$AU$68,Results_2019!$C22,FALSE)=$M22,$R22,IF(HLOOKUP(Z$2,Monitoring_eng!$B$1:$AU$68,Results_2019!$C22,FALSE)=$O22,$S22,"CHYBA")))))</f>
        <v>0</v>
      </c>
      <c r="AA22" s="18">
        <f>IF(ISBLANK(HLOOKUP(AA$2,Monitoring_eng!$B$1:$AU$68,Results_2019!$C22,FALSE)),"",IF(HLOOKUP(AA$2,Monitoring_eng!$B$1:$AU$68,Results_2019!$C22,FALSE)=$I22,$P22,IF(HLOOKUP(AA$2,Monitoring_eng!$B$1:$AU$68,Results_2019!$C22,FALSE)=$K22,$Q22,IF(HLOOKUP(AA$2,Monitoring_eng!$B$1:$AU$68,Results_2019!$C22,FALSE)=$M22,$R22,IF(HLOOKUP(AA$2,Monitoring_eng!$B$1:$AU$68,Results_2019!$C22,FALSE)=$O22,$S22,"CHYBA")))))</f>
        <v>1</v>
      </c>
      <c r="AB22" s="18">
        <f>IF(ISBLANK(HLOOKUP(AB$2,Monitoring_eng!$B$1:$AU$68,Results_2019!$C22,FALSE)),"",IF(HLOOKUP(AB$2,Monitoring_eng!$B$1:$AU$68,Results_2019!$C22,FALSE)=$I22,$P22,IF(HLOOKUP(AB$2,Monitoring_eng!$B$1:$AU$68,Results_2019!$C22,FALSE)=$K22,$Q22,IF(HLOOKUP(AB$2,Monitoring_eng!$B$1:$AU$68,Results_2019!$C22,FALSE)=$M22,$R22,IF(HLOOKUP(AB$2,Monitoring_eng!$B$1:$AU$68,Results_2019!$C22,FALSE)=$O22,$S22,"CHYBA")))))</f>
        <v>1</v>
      </c>
      <c r="AC22" s="18">
        <f>IF(ISBLANK(HLOOKUP(AC$2,Monitoring_eng!$B$1:$AU$68,Results_2019!$C22,FALSE)),"",IF(HLOOKUP(AC$2,Monitoring_eng!$B$1:$AU$68,Results_2019!$C22,FALSE)=$I22,$P22,IF(HLOOKUP(AC$2,Monitoring_eng!$B$1:$AU$68,Results_2019!$C22,FALSE)=$K22,$Q22,IF(HLOOKUP(AC$2,Monitoring_eng!$B$1:$AU$68,Results_2019!$C22,FALSE)=$M22,$R22,IF(HLOOKUP(AC$2,Monitoring_eng!$B$1:$AU$68,Results_2019!$C22,FALSE)=$O22,$S22,"CHYBA")))))</f>
        <v>1</v>
      </c>
      <c r="AD22" s="18">
        <f>IF(ISBLANK(HLOOKUP(AD$2,Monitoring_eng!$B$1:$AU$68,Results_2019!$C22,FALSE)),"",IF(HLOOKUP(AD$2,Monitoring_eng!$B$1:$AU$68,Results_2019!$C22,FALSE)=$I22,$P22,IF(HLOOKUP(AD$2,Monitoring_eng!$B$1:$AU$68,Results_2019!$C22,FALSE)=$K22,$Q22,IF(HLOOKUP(AD$2,Monitoring_eng!$B$1:$AU$68,Results_2019!$C22,FALSE)=$M22,$R22,IF(HLOOKUP(AD$2,Monitoring_eng!$B$1:$AU$68,Results_2019!$C22,FALSE)=$O22,$S22,"CHYBA")))))</f>
        <v>1</v>
      </c>
      <c r="AE22" s="18">
        <f>IF(ISBLANK(HLOOKUP(AE$2,Monitoring_eng!$B$1:$AU$68,Results_2019!$C22,FALSE)),"",IF(HLOOKUP(AE$2,Monitoring_eng!$B$1:$AU$68,Results_2019!$C22,FALSE)=$I22,$P22,IF(HLOOKUP(AE$2,Monitoring_eng!$B$1:$AU$68,Results_2019!$C22,FALSE)=$K22,$Q22,IF(HLOOKUP(AE$2,Monitoring_eng!$B$1:$AU$68,Results_2019!$C22,FALSE)=$M22,$R22,IF(HLOOKUP(AE$2,Monitoring_eng!$B$1:$AU$68,Results_2019!$C22,FALSE)=$O22,$S22,"CHYBA")))))</f>
        <v>1</v>
      </c>
      <c r="AF22" s="18">
        <f>IF(ISBLANK(HLOOKUP(AF$2,Monitoring_eng!$B$1:$AU$68,Results_2019!$C22,FALSE)),"",IF(HLOOKUP(AF$2,Monitoring_eng!$B$1:$AU$68,Results_2019!$C22,FALSE)=$I22,$P22,IF(HLOOKUP(AF$2,Monitoring_eng!$B$1:$AU$68,Results_2019!$C22,FALSE)=$K22,$Q22,IF(HLOOKUP(AF$2,Monitoring_eng!$B$1:$AU$68,Results_2019!$C22,FALSE)=$M22,$R22,IF(HLOOKUP(AF$2,Monitoring_eng!$B$1:$AU$68,Results_2019!$C22,FALSE)=$O22,$S22,"CHYBA")))))</f>
        <v>1</v>
      </c>
      <c r="AG22" s="18">
        <f>IF(ISBLANK(HLOOKUP(AG$2,Monitoring_eng!$B$1:$AU$68,Results_2019!$C22,FALSE)),"",IF(HLOOKUP(AG$2,Monitoring_eng!$B$1:$AU$68,Results_2019!$C22,FALSE)=$I22,$P22,IF(HLOOKUP(AG$2,Monitoring_eng!$B$1:$AU$68,Results_2019!$C22,FALSE)=$K22,$Q22,IF(HLOOKUP(AG$2,Monitoring_eng!$B$1:$AU$68,Results_2019!$C22,FALSE)=$M22,$R22,IF(HLOOKUP(AG$2,Monitoring_eng!$B$1:$AU$68,Results_2019!$C22,FALSE)=$O22,$S22,"CHYBA")))))</f>
        <v>1</v>
      </c>
      <c r="AH22" s="18">
        <f>IF(ISBLANK(HLOOKUP(AH$2,Monitoring_eng!$B$1:$AU$68,Results_2019!$C22,FALSE)),"",IF(HLOOKUP(AH$2,Monitoring_eng!$B$1:$AU$68,Results_2019!$C22,FALSE)=$I22,$P22,IF(HLOOKUP(AH$2,Monitoring_eng!$B$1:$AU$68,Results_2019!$C22,FALSE)=$K22,$Q22,IF(HLOOKUP(AH$2,Monitoring_eng!$B$1:$AU$68,Results_2019!$C22,FALSE)=$M22,$R22,IF(HLOOKUP(AH$2,Monitoring_eng!$B$1:$AU$68,Results_2019!$C22,FALSE)=$O22,$S22,"CHYBA")))))</f>
        <v>1</v>
      </c>
      <c r="AI22" s="18">
        <f>IF(ISBLANK(HLOOKUP(AI$2,Monitoring_eng!$B$1:$AU$68,Results_2019!$C22,FALSE)),"",IF(HLOOKUP(AI$2,Monitoring_eng!$B$1:$AU$68,Results_2019!$C22,FALSE)=$I22,$P22,IF(HLOOKUP(AI$2,Monitoring_eng!$B$1:$AU$68,Results_2019!$C22,FALSE)=$K22,$Q22,IF(HLOOKUP(AI$2,Monitoring_eng!$B$1:$AU$68,Results_2019!$C22,FALSE)=$M22,$R22,IF(HLOOKUP(AI$2,Monitoring_eng!$B$1:$AU$68,Results_2019!$C22,FALSE)=$O22,$S22,"CHYBA")))))</f>
        <v>1</v>
      </c>
      <c r="AJ22" s="18">
        <f>IF(ISBLANK(HLOOKUP(AJ$2,Monitoring_eng!$B$1:$AU$68,Results_2019!$C22,FALSE)),"",IF(HLOOKUP(AJ$2,Monitoring_eng!$B$1:$AU$68,Results_2019!$C22,FALSE)=$I22,$P22,IF(HLOOKUP(AJ$2,Monitoring_eng!$B$1:$AU$68,Results_2019!$C22,FALSE)=$K22,$Q22,IF(HLOOKUP(AJ$2,Monitoring_eng!$B$1:$AU$68,Results_2019!$C22,FALSE)=$M22,$R22,IF(HLOOKUP(AJ$2,Monitoring_eng!$B$1:$AU$68,Results_2019!$C22,FALSE)=$O22,$S22,"CHYBA")))))</f>
        <v>1</v>
      </c>
      <c r="AK22" s="18">
        <f>IF(ISBLANK(HLOOKUP(AK$2,Monitoring_eng!$B$1:$AU$68,Results_2019!$C22,FALSE)),"",IF(HLOOKUP(AK$2,Monitoring_eng!$B$1:$AU$68,Results_2019!$C22,FALSE)=$I22,$P22,IF(HLOOKUP(AK$2,Monitoring_eng!$B$1:$AU$68,Results_2019!$C22,FALSE)=$K22,$Q22,IF(HLOOKUP(AK$2,Monitoring_eng!$B$1:$AU$68,Results_2019!$C22,FALSE)=$M22,$R22,IF(HLOOKUP(AK$2,Monitoring_eng!$B$1:$AU$68,Results_2019!$C22,FALSE)=$O22,$S22,"CHYBA")))))</f>
        <v>0</v>
      </c>
      <c r="AL22" s="18">
        <f>IF(ISBLANK(HLOOKUP(AL$2,Monitoring_eng!$B$1:$AU$68,Results_2019!$C22,FALSE)),"",IF(HLOOKUP(AL$2,Monitoring_eng!$B$1:$AU$68,Results_2019!$C22,FALSE)=$I22,$P22,IF(HLOOKUP(AL$2,Monitoring_eng!$B$1:$AU$68,Results_2019!$C22,FALSE)=$K22,$Q22,IF(HLOOKUP(AL$2,Monitoring_eng!$B$1:$AU$68,Results_2019!$C22,FALSE)=$M22,$R22,IF(HLOOKUP(AL$2,Monitoring_eng!$B$1:$AU$68,Results_2019!$C22,FALSE)=$O22,$S22,"CHYBA")))))</f>
        <v>1</v>
      </c>
      <c r="AM22" s="18">
        <f>IF(ISBLANK(HLOOKUP(AM$2,Monitoring_eng!$B$1:$AU$68,Results_2019!$C22,FALSE)),"",IF(HLOOKUP(AM$2,Monitoring_eng!$B$1:$AU$68,Results_2019!$C22,FALSE)=$I22,$P22,IF(HLOOKUP(AM$2,Monitoring_eng!$B$1:$AU$68,Results_2019!$C22,FALSE)=$K22,$Q22,IF(HLOOKUP(AM$2,Monitoring_eng!$B$1:$AU$68,Results_2019!$C22,FALSE)=$M22,$R22,IF(HLOOKUP(AM$2,Monitoring_eng!$B$1:$AU$68,Results_2019!$C22,FALSE)=$O22,$S22,"CHYBA")))))</f>
        <v>1</v>
      </c>
      <c r="AN22" s="18">
        <f>IF(ISBLANK(HLOOKUP(AN$2,Monitoring_eng!$B$1:$AU$68,Results_2019!$C22,FALSE)),"",IF(HLOOKUP(AN$2,Monitoring_eng!$B$1:$AU$68,Results_2019!$C22,FALSE)=$I22,$P22,IF(HLOOKUP(AN$2,Monitoring_eng!$B$1:$AU$68,Results_2019!$C22,FALSE)=$K22,$Q22,IF(HLOOKUP(AN$2,Monitoring_eng!$B$1:$AU$68,Results_2019!$C22,FALSE)=$M22,$R22,IF(HLOOKUP(AN$2,Monitoring_eng!$B$1:$AU$68,Results_2019!$C22,FALSE)=$O22,$S22,"CHYBA")))))</f>
        <v>1</v>
      </c>
      <c r="AO22" s="18">
        <f>IF(ISBLANK(HLOOKUP(AO$2,Monitoring_eng!$B$1:$AU$68,Results_2019!$C22,FALSE)),"",IF(HLOOKUP(AO$2,Monitoring_eng!$B$1:$AU$68,Results_2019!$C22,FALSE)=$I22,$P22,IF(HLOOKUP(AO$2,Monitoring_eng!$B$1:$AU$68,Results_2019!$C22,FALSE)=$K22,$Q22,IF(HLOOKUP(AO$2,Monitoring_eng!$B$1:$AU$68,Results_2019!$C22,FALSE)=$M22,$R22,IF(HLOOKUP(AO$2,Monitoring_eng!$B$1:$AU$68,Results_2019!$C22,FALSE)=$O22,$S22,"CHYBA")))))</f>
        <v>1</v>
      </c>
    </row>
    <row r="23" spans="1:41" x14ac:dyDescent="0.3">
      <c r="A23" s="83" t="s">
        <v>1316</v>
      </c>
      <c r="B23" s="18" t="s">
        <v>143</v>
      </c>
      <c r="C23" s="18">
        <v>22</v>
      </c>
      <c r="D23" s="20" t="s">
        <v>144</v>
      </c>
      <c r="E23" s="20" t="s">
        <v>366</v>
      </c>
      <c r="F23" s="43" t="s">
        <v>434</v>
      </c>
      <c r="G23" s="18">
        <v>2</v>
      </c>
      <c r="H23" s="18" t="s">
        <v>342</v>
      </c>
      <c r="I23" s="18" t="s">
        <v>49</v>
      </c>
      <c r="J23" s="18" t="s">
        <v>341</v>
      </c>
      <c r="K23" s="18" t="s">
        <v>48</v>
      </c>
      <c r="L23" s="18" t="s">
        <v>357</v>
      </c>
      <c r="M23" s="18" t="s">
        <v>108</v>
      </c>
      <c r="N23" s="18" t="s">
        <v>432</v>
      </c>
      <c r="O23" s="18" t="s">
        <v>432</v>
      </c>
      <c r="P23" s="18">
        <f t="shared" si="0"/>
        <v>2</v>
      </c>
      <c r="Q23" s="18">
        <v>0</v>
      </c>
      <c r="R23" s="18">
        <f t="shared" si="1"/>
        <v>1</v>
      </c>
      <c r="S23" s="18" t="s">
        <v>432</v>
      </c>
      <c r="T23" s="18">
        <f>IF(ISBLANK(HLOOKUP(T$2,Monitoring_eng!$B$1:$AU$68,Results_2019!$C23,FALSE)),"",IF(HLOOKUP(T$2,Monitoring_eng!$B$1:$AU$68,Results_2019!$C23,FALSE)=$I23,$P23,IF(HLOOKUP(T$2,Monitoring_eng!$B$1:$AU$68,Results_2019!$C23,FALSE)=$K23,$Q23,IF(HLOOKUP(T$2,Monitoring_eng!$B$1:$AU$68,Results_2019!$C23,FALSE)=$M23,$R23,IF(HLOOKUP(T$2,Monitoring_eng!$B$1:$AU$68,Results_2019!$C23,FALSE)=$O23,$S23,"CHYBA")))))</f>
        <v>2</v>
      </c>
      <c r="U23" s="18">
        <f>IF(ISBLANK(HLOOKUP(U$2,Monitoring_eng!$B$1:$AU$68,Results_2019!$C23,FALSE)),"",IF(HLOOKUP(U$2,Monitoring_eng!$B$1:$AU$68,Results_2019!$C23,FALSE)=$I23,$P23,IF(HLOOKUP(U$2,Monitoring_eng!$B$1:$AU$68,Results_2019!$C23,FALSE)=$K23,$Q23,IF(HLOOKUP(U$2,Monitoring_eng!$B$1:$AU$68,Results_2019!$C23,FALSE)=$M23,$R23,IF(HLOOKUP(U$2,Monitoring_eng!$B$1:$AU$68,Results_2019!$C23,FALSE)=$O23,$S23,"CHYBA")))))</f>
        <v>2</v>
      </c>
      <c r="V23" s="18">
        <f>IF(ISBLANK(HLOOKUP(V$2,Monitoring_eng!$B$1:$AU$68,Results_2019!$C23,FALSE)),"",IF(HLOOKUP(V$2,Monitoring_eng!$B$1:$AU$68,Results_2019!$C23,FALSE)=$I23,$P23,IF(HLOOKUP(V$2,Monitoring_eng!$B$1:$AU$68,Results_2019!$C23,FALSE)=$K23,$Q23,IF(HLOOKUP(V$2,Monitoring_eng!$B$1:$AU$68,Results_2019!$C23,FALSE)=$M23,$R23,IF(HLOOKUP(V$2,Monitoring_eng!$B$1:$AU$68,Results_2019!$C23,FALSE)=$O23,$S23,"CHYBA")))))</f>
        <v>2</v>
      </c>
      <c r="W23" s="18">
        <f>IF(ISBLANK(HLOOKUP(W$2,Monitoring_eng!$B$1:$AU$68,Results_2019!$C23,FALSE)),"",IF(HLOOKUP(W$2,Monitoring_eng!$B$1:$AU$68,Results_2019!$C23,FALSE)=$I23,$P23,IF(HLOOKUP(W$2,Monitoring_eng!$B$1:$AU$68,Results_2019!$C23,FALSE)=$K23,$Q23,IF(HLOOKUP(W$2,Monitoring_eng!$B$1:$AU$68,Results_2019!$C23,FALSE)=$M23,$R23,IF(HLOOKUP(W$2,Monitoring_eng!$B$1:$AU$68,Results_2019!$C23,FALSE)=$O23,$S23,"CHYBA")))))</f>
        <v>2</v>
      </c>
      <c r="X23" s="18">
        <f>IF(ISBLANK(HLOOKUP(X$2,Monitoring_eng!$B$1:$AU$68,Results_2019!$C23,FALSE)),"",IF(HLOOKUP(X$2,Monitoring_eng!$B$1:$AU$68,Results_2019!$C23,FALSE)=$I23,$P23,IF(HLOOKUP(X$2,Monitoring_eng!$B$1:$AU$68,Results_2019!$C23,FALSE)=$K23,$Q23,IF(HLOOKUP(X$2,Monitoring_eng!$B$1:$AU$68,Results_2019!$C23,FALSE)=$M23,$R23,IF(HLOOKUP(X$2,Monitoring_eng!$B$1:$AU$68,Results_2019!$C23,FALSE)=$O23,$S23,"CHYBA")))))</f>
        <v>2</v>
      </c>
      <c r="Y23" s="18">
        <f>IF(ISBLANK(HLOOKUP(Y$2,Monitoring_eng!$B$1:$AU$68,Results_2019!$C23,FALSE)),"",IF(HLOOKUP(Y$2,Monitoring_eng!$B$1:$AU$68,Results_2019!$C23,FALSE)=$I23,$P23,IF(HLOOKUP(Y$2,Monitoring_eng!$B$1:$AU$68,Results_2019!$C23,FALSE)=$K23,$Q23,IF(HLOOKUP(Y$2,Monitoring_eng!$B$1:$AU$68,Results_2019!$C23,FALSE)=$M23,$R23,IF(HLOOKUP(Y$2,Monitoring_eng!$B$1:$AU$68,Results_2019!$C23,FALSE)=$O23,$S23,"CHYBA")))))</f>
        <v>0</v>
      </c>
      <c r="Z23" s="18">
        <f>IF(ISBLANK(HLOOKUP(Z$2,Monitoring_eng!$B$1:$AU$68,Results_2019!$C23,FALSE)),"",IF(HLOOKUP(Z$2,Monitoring_eng!$B$1:$AU$68,Results_2019!$C23,FALSE)=$I23,$P23,IF(HLOOKUP(Z$2,Monitoring_eng!$B$1:$AU$68,Results_2019!$C23,FALSE)=$K23,$Q23,IF(HLOOKUP(Z$2,Monitoring_eng!$B$1:$AU$68,Results_2019!$C23,FALSE)=$M23,$R23,IF(HLOOKUP(Z$2,Monitoring_eng!$B$1:$AU$68,Results_2019!$C23,FALSE)=$O23,$S23,"CHYBA")))))</f>
        <v>2</v>
      </c>
      <c r="AA23" s="18">
        <f>IF(ISBLANK(HLOOKUP(AA$2,Monitoring_eng!$B$1:$AU$68,Results_2019!$C23,FALSE)),"",IF(HLOOKUP(AA$2,Monitoring_eng!$B$1:$AU$68,Results_2019!$C23,FALSE)=$I23,$P23,IF(HLOOKUP(AA$2,Monitoring_eng!$B$1:$AU$68,Results_2019!$C23,FALSE)=$K23,$Q23,IF(HLOOKUP(AA$2,Monitoring_eng!$B$1:$AU$68,Results_2019!$C23,FALSE)=$M23,$R23,IF(HLOOKUP(AA$2,Monitoring_eng!$B$1:$AU$68,Results_2019!$C23,FALSE)=$O23,$S23,"CHYBA")))))</f>
        <v>2</v>
      </c>
      <c r="AB23" s="18">
        <f>IF(ISBLANK(HLOOKUP(AB$2,Monitoring_eng!$B$1:$AU$68,Results_2019!$C23,FALSE)),"",IF(HLOOKUP(AB$2,Monitoring_eng!$B$1:$AU$68,Results_2019!$C23,FALSE)=$I23,$P23,IF(HLOOKUP(AB$2,Monitoring_eng!$B$1:$AU$68,Results_2019!$C23,FALSE)=$K23,$Q23,IF(HLOOKUP(AB$2,Monitoring_eng!$B$1:$AU$68,Results_2019!$C23,FALSE)=$M23,$R23,IF(HLOOKUP(AB$2,Monitoring_eng!$B$1:$AU$68,Results_2019!$C23,FALSE)=$O23,$S23,"CHYBA")))))</f>
        <v>0</v>
      </c>
      <c r="AC23" s="18">
        <f>IF(ISBLANK(HLOOKUP(AC$2,Monitoring_eng!$B$1:$AU$68,Results_2019!$C23,FALSE)),"",IF(HLOOKUP(AC$2,Monitoring_eng!$B$1:$AU$68,Results_2019!$C23,FALSE)=$I23,$P23,IF(HLOOKUP(AC$2,Monitoring_eng!$B$1:$AU$68,Results_2019!$C23,FALSE)=$K23,$Q23,IF(HLOOKUP(AC$2,Monitoring_eng!$B$1:$AU$68,Results_2019!$C23,FALSE)=$M23,$R23,IF(HLOOKUP(AC$2,Monitoring_eng!$B$1:$AU$68,Results_2019!$C23,FALSE)=$O23,$S23,"CHYBA")))))</f>
        <v>0</v>
      </c>
      <c r="AD23" s="18">
        <f>IF(ISBLANK(HLOOKUP(AD$2,Monitoring_eng!$B$1:$AU$68,Results_2019!$C23,FALSE)),"",IF(HLOOKUP(AD$2,Monitoring_eng!$B$1:$AU$68,Results_2019!$C23,FALSE)=$I23,$P23,IF(HLOOKUP(AD$2,Monitoring_eng!$B$1:$AU$68,Results_2019!$C23,FALSE)=$K23,$Q23,IF(HLOOKUP(AD$2,Monitoring_eng!$B$1:$AU$68,Results_2019!$C23,FALSE)=$M23,$R23,IF(HLOOKUP(AD$2,Monitoring_eng!$B$1:$AU$68,Results_2019!$C23,FALSE)=$O23,$S23,"CHYBA")))))</f>
        <v>0</v>
      </c>
      <c r="AE23" s="18">
        <f>IF(ISBLANK(HLOOKUP(AE$2,Monitoring_eng!$B$1:$AU$68,Results_2019!$C23,FALSE)),"",IF(HLOOKUP(AE$2,Monitoring_eng!$B$1:$AU$68,Results_2019!$C23,FALSE)=$I23,$P23,IF(HLOOKUP(AE$2,Monitoring_eng!$B$1:$AU$68,Results_2019!$C23,FALSE)=$K23,$Q23,IF(HLOOKUP(AE$2,Monitoring_eng!$B$1:$AU$68,Results_2019!$C23,FALSE)=$M23,$R23,IF(HLOOKUP(AE$2,Monitoring_eng!$B$1:$AU$68,Results_2019!$C23,FALSE)=$O23,$S23,"CHYBA")))))</f>
        <v>2</v>
      </c>
      <c r="AF23" s="18">
        <f>IF(ISBLANK(HLOOKUP(AF$2,Monitoring_eng!$B$1:$AU$68,Results_2019!$C23,FALSE)),"",IF(HLOOKUP(AF$2,Monitoring_eng!$B$1:$AU$68,Results_2019!$C23,FALSE)=$I23,$P23,IF(HLOOKUP(AF$2,Monitoring_eng!$B$1:$AU$68,Results_2019!$C23,FALSE)=$K23,$Q23,IF(HLOOKUP(AF$2,Monitoring_eng!$B$1:$AU$68,Results_2019!$C23,FALSE)=$M23,$R23,IF(HLOOKUP(AF$2,Monitoring_eng!$B$1:$AU$68,Results_2019!$C23,FALSE)=$O23,$S23,"CHYBA")))))</f>
        <v>0</v>
      </c>
      <c r="AG23" s="18">
        <f>IF(ISBLANK(HLOOKUP(AG$2,Monitoring_eng!$B$1:$AU$68,Results_2019!$C23,FALSE)),"",IF(HLOOKUP(AG$2,Monitoring_eng!$B$1:$AU$68,Results_2019!$C23,FALSE)=$I23,$P23,IF(HLOOKUP(AG$2,Monitoring_eng!$B$1:$AU$68,Results_2019!$C23,FALSE)=$K23,$Q23,IF(HLOOKUP(AG$2,Monitoring_eng!$B$1:$AU$68,Results_2019!$C23,FALSE)=$M23,$R23,IF(HLOOKUP(AG$2,Monitoring_eng!$B$1:$AU$68,Results_2019!$C23,FALSE)=$O23,$S23,"CHYBA")))))</f>
        <v>2</v>
      </c>
      <c r="AH23" s="18">
        <f>IF(ISBLANK(HLOOKUP(AH$2,Monitoring_eng!$B$1:$AU$68,Results_2019!$C23,FALSE)),"",IF(HLOOKUP(AH$2,Monitoring_eng!$B$1:$AU$68,Results_2019!$C23,FALSE)=$I23,$P23,IF(HLOOKUP(AH$2,Monitoring_eng!$B$1:$AU$68,Results_2019!$C23,FALSE)=$K23,$Q23,IF(HLOOKUP(AH$2,Monitoring_eng!$B$1:$AU$68,Results_2019!$C23,FALSE)=$M23,$R23,IF(HLOOKUP(AH$2,Monitoring_eng!$B$1:$AU$68,Results_2019!$C23,FALSE)=$O23,$S23,"CHYBA")))))</f>
        <v>2</v>
      </c>
      <c r="AI23" s="18">
        <f>IF(ISBLANK(HLOOKUP(AI$2,Monitoring_eng!$B$1:$AU$68,Results_2019!$C23,FALSE)),"",IF(HLOOKUP(AI$2,Monitoring_eng!$B$1:$AU$68,Results_2019!$C23,FALSE)=$I23,$P23,IF(HLOOKUP(AI$2,Monitoring_eng!$B$1:$AU$68,Results_2019!$C23,FALSE)=$K23,$Q23,IF(HLOOKUP(AI$2,Monitoring_eng!$B$1:$AU$68,Results_2019!$C23,FALSE)=$M23,$R23,IF(HLOOKUP(AI$2,Monitoring_eng!$B$1:$AU$68,Results_2019!$C23,FALSE)=$O23,$S23,"CHYBA")))))</f>
        <v>2</v>
      </c>
      <c r="AJ23" s="18">
        <f>IF(ISBLANK(HLOOKUP(AJ$2,Monitoring_eng!$B$1:$AU$68,Results_2019!$C23,FALSE)),"",IF(HLOOKUP(AJ$2,Monitoring_eng!$B$1:$AU$68,Results_2019!$C23,FALSE)=$I23,$P23,IF(HLOOKUP(AJ$2,Monitoring_eng!$B$1:$AU$68,Results_2019!$C23,FALSE)=$K23,$Q23,IF(HLOOKUP(AJ$2,Monitoring_eng!$B$1:$AU$68,Results_2019!$C23,FALSE)=$M23,$R23,IF(HLOOKUP(AJ$2,Monitoring_eng!$B$1:$AU$68,Results_2019!$C23,FALSE)=$O23,$S23,"CHYBA")))))</f>
        <v>2</v>
      </c>
      <c r="AK23" s="18">
        <f>IF(ISBLANK(HLOOKUP(AK$2,Monitoring_eng!$B$1:$AU$68,Results_2019!$C23,FALSE)),"",IF(HLOOKUP(AK$2,Monitoring_eng!$B$1:$AU$68,Results_2019!$C23,FALSE)=$I23,$P23,IF(HLOOKUP(AK$2,Monitoring_eng!$B$1:$AU$68,Results_2019!$C23,FALSE)=$K23,$Q23,IF(HLOOKUP(AK$2,Monitoring_eng!$B$1:$AU$68,Results_2019!$C23,FALSE)=$M23,$R23,IF(HLOOKUP(AK$2,Monitoring_eng!$B$1:$AU$68,Results_2019!$C23,FALSE)=$O23,$S23,"CHYBA")))))</f>
        <v>2</v>
      </c>
      <c r="AL23" s="18">
        <f>IF(ISBLANK(HLOOKUP(AL$2,Monitoring_eng!$B$1:$AU$68,Results_2019!$C23,FALSE)),"",IF(HLOOKUP(AL$2,Monitoring_eng!$B$1:$AU$68,Results_2019!$C23,FALSE)=$I23,$P23,IF(HLOOKUP(AL$2,Monitoring_eng!$B$1:$AU$68,Results_2019!$C23,FALSE)=$K23,$Q23,IF(HLOOKUP(AL$2,Monitoring_eng!$B$1:$AU$68,Results_2019!$C23,FALSE)=$M23,$R23,IF(HLOOKUP(AL$2,Monitoring_eng!$B$1:$AU$68,Results_2019!$C23,FALSE)=$O23,$S23,"CHYBA")))))</f>
        <v>2</v>
      </c>
      <c r="AM23" s="18">
        <f>IF(ISBLANK(HLOOKUP(AM$2,Monitoring_eng!$B$1:$AU$68,Results_2019!$C23,FALSE)),"",IF(HLOOKUP(AM$2,Monitoring_eng!$B$1:$AU$68,Results_2019!$C23,FALSE)=$I23,$P23,IF(HLOOKUP(AM$2,Monitoring_eng!$B$1:$AU$68,Results_2019!$C23,FALSE)=$K23,$Q23,IF(HLOOKUP(AM$2,Monitoring_eng!$B$1:$AU$68,Results_2019!$C23,FALSE)=$M23,$R23,IF(HLOOKUP(AM$2,Monitoring_eng!$B$1:$AU$68,Results_2019!$C23,FALSE)=$O23,$S23,"CHYBA")))))</f>
        <v>2</v>
      </c>
      <c r="AN23" s="18">
        <f>IF(ISBLANK(HLOOKUP(AN$2,Monitoring_eng!$B$1:$AU$68,Results_2019!$C23,FALSE)),"",IF(HLOOKUP(AN$2,Monitoring_eng!$B$1:$AU$68,Results_2019!$C23,FALSE)=$I23,$P23,IF(HLOOKUP(AN$2,Monitoring_eng!$B$1:$AU$68,Results_2019!$C23,FALSE)=$K23,$Q23,IF(HLOOKUP(AN$2,Monitoring_eng!$B$1:$AU$68,Results_2019!$C23,FALSE)=$M23,$R23,IF(HLOOKUP(AN$2,Monitoring_eng!$B$1:$AU$68,Results_2019!$C23,FALSE)=$O23,$S23,"CHYBA")))))</f>
        <v>0</v>
      </c>
      <c r="AO23" s="18">
        <f>IF(ISBLANK(HLOOKUP(AO$2,Monitoring_eng!$B$1:$AU$68,Results_2019!$C23,FALSE)),"",IF(HLOOKUP(AO$2,Monitoring_eng!$B$1:$AU$68,Results_2019!$C23,FALSE)=$I23,$P23,IF(HLOOKUP(AO$2,Monitoring_eng!$B$1:$AU$68,Results_2019!$C23,FALSE)=$K23,$Q23,IF(HLOOKUP(AO$2,Monitoring_eng!$B$1:$AU$68,Results_2019!$C23,FALSE)=$M23,$R23,IF(HLOOKUP(AO$2,Monitoring_eng!$B$1:$AU$68,Results_2019!$C23,FALSE)=$O23,$S23,"CHYBA")))))</f>
        <v>2</v>
      </c>
    </row>
    <row r="24" spans="1:41" x14ac:dyDescent="0.3">
      <c r="A24" s="83" t="s">
        <v>1317</v>
      </c>
      <c r="B24" s="18" t="s">
        <v>145</v>
      </c>
      <c r="C24" s="18">
        <v>23</v>
      </c>
      <c r="D24" s="20" t="s">
        <v>146</v>
      </c>
      <c r="E24" s="20" t="s">
        <v>367</v>
      </c>
      <c r="F24" s="43" t="s">
        <v>434</v>
      </c>
      <c r="G24" s="34">
        <v>3</v>
      </c>
      <c r="H24" s="18" t="s">
        <v>342</v>
      </c>
      <c r="I24" s="18" t="s">
        <v>49</v>
      </c>
      <c r="J24" s="18" t="s">
        <v>341</v>
      </c>
      <c r="K24" s="18" t="s">
        <v>48</v>
      </c>
      <c r="L24" s="18" t="s">
        <v>357</v>
      </c>
      <c r="M24" s="18" t="s">
        <v>108</v>
      </c>
      <c r="N24" s="18" t="s">
        <v>432</v>
      </c>
      <c r="O24" s="18" t="s">
        <v>432</v>
      </c>
      <c r="P24" s="18">
        <f t="shared" si="0"/>
        <v>3</v>
      </c>
      <c r="Q24" s="18">
        <v>0</v>
      </c>
      <c r="R24" s="18">
        <f t="shared" si="1"/>
        <v>1.5</v>
      </c>
      <c r="S24" s="18" t="s">
        <v>432</v>
      </c>
      <c r="T24" s="18">
        <f>IF(ISBLANK(HLOOKUP(T$2,Monitoring_eng!$B$1:$AU$68,Results_2019!$C24,FALSE)),"",IF(HLOOKUP(T$2,Monitoring_eng!$B$1:$AU$68,Results_2019!$C24,FALSE)=$I24,$P24,IF(HLOOKUP(T$2,Monitoring_eng!$B$1:$AU$68,Results_2019!$C24,FALSE)=$K24,$Q24,IF(HLOOKUP(T$2,Monitoring_eng!$B$1:$AU$68,Results_2019!$C24,FALSE)=$M24,$R24,IF(HLOOKUP(T$2,Monitoring_eng!$B$1:$AU$68,Results_2019!$C24,FALSE)=$O24,$S24,"CHYBA")))))</f>
        <v>3</v>
      </c>
      <c r="U24" s="18">
        <f>IF(ISBLANK(HLOOKUP(U$2,Monitoring_eng!$B$1:$AU$68,Results_2019!$C24,FALSE)),"",IF(HLOOKUP(U$2,Monitoring_eng!$B$1:$AU$68,Results_2019!$C24,FALSE)=$I24,$P24,IF(HLOOKUP(U$2,Monitoring_eng!$B$1:$AU$68,Results_2019!$C24,FALSE)=$K24,$Q24,IF(HLOOKUP(U$2,Monitoring_eng!$B$1:$AU$68,Results_2019!$C24,FALSE)=$M24,$R24,IF(HLOOKUP(U$2,Monitoring_eng!$B$1:$AU$68,Results_2019!$C24,FALSE)=$O24,$S24,"CHYBA")))))</f>
        <v>3</v>
      </c>
      <c r="V24" s="18">
        <f>IF(ISBLANK(HLOOKUP(V$2,Monitoring_eng!$B$1:$AU$68,Results_2019!$C24,FALSE)),"",IF(HLOOKUP(V$2,Monitoring_eng!$B$1:$AU$68,Results_2019!$C24,FALSE)=$I24,$P24,IF(HLOOKUP(V$2,Monitoring_eng!$B$1:$AU$68,Results_2019!$C24,FALSE)=$K24,$Q24,IF(HLOOKUP(V$2,Monitoring_eng!$B$1:$AU$68,Results_2019!$C24,FALSE)=$M24,$R24,IF(HLOOKUP(V$2,Monitoring_eng!$B$1:$AU$68,Results_2019!$C24,FALSE)=$O24,$S24,"CHYBA")))))</f>
        <v>3</v>
      </c>
      <c r="W24" s="18">
        <f>IF(ISBLANK(HLOOKUP(W$2,Monitoring_eng!$B$1:$AU$68,Results_2019!$C24,FALSE)),"",IF(HLOOKUP(W$2,Monitoring_eng!$B$1:$AU$68,Results_2019!$C24,FALSE)=$I24,$P24,IF(HLOOKUP(W$2,Monitoring_eng!$B$1:$AU$68,Results_2019!$C24,FALSE)=$K24,$Q24,IF(HLOOKUP(W$2,Monitoring_eng!$B$1:$AU$68,Results_2019!$C24,FALSE)=$M24,$R24,IF(HLOOKUP(W$2,Monitoring_eng!$B$1:$AU$68,Results_2019!$C24,FALSE)=$O24,$S24,"CHYBA")))))</f>
        <v>3</v>
      </c>
      <c r="X24" s="18">
        <f>IF(ISBLANK(HLOOKUP(X$2,Monitoring_eng!$B$1:$AU$68,Results_2019!$C24,FALSE)),"",IF(HLOOKUP(X$2,Monitoring_eng!$B$1:$AU$68,Results_2019!$C24,FALSE)=$I24,$P24,IF(HLOOKUP(X$2,Monitoring_eng!$B$1:$AU$68,Results_2019!$C24,FALSE)=$K24,$Q24,IF(HLOOKUP(X$2,Monitoring_eng!$B$1:$AU$68,Results_2019!$C24,FALSE)=$M24,$R24,IF(HLOOKUP(X$2,Monitoring_eng!$B$1:$AU$68,Results_2019!$C24,FALSE)=$O24,$S24,"CHYBA")))))</f>
        <v>0</v>
      </c>
      <c r="Y24" s="18">
        <f>IF(ISBLANK(HLOOKUP(Y$2,Monitoring_eng!$B$1:$AU$68,Results_2019!$C24,FALSE)),"",IF(HLOOKUP(Y$2,Monitoring_eng!$B$1:$AU$68,Results_2019!$C24,FALSE)=$I24,$P24,IF(HLOOKUP(Y$2,Monitoring_eng!$B$1:$AU$68,Results_2019!$C24,FALSE)=$K24,$Q24,IF(HLOOKUP(Y$2,Monitoring_eng!$B$1:$AU$68,Results_2019!$C24,FALSE)=$M24,$R24,IF(HLOOKUP(Y$2,Monitoring_eng!$B$1:$AU$68,Results_2019!$C24,FALSE)=$O24,$S24,"CHYBA")))))</f>
        <v>3</v>
      </c>
      <c r="Z24" s="18">
        <f>IF(ISBLANK(HLOOKUP(Z$2,Monitoring_eng!$B$1:$AU$68,Results_2019!$C24,FALSE)),"",IF(HLOOKUP(Z$2,Monitoring_eng!$B$1:$AU$68,Results_2019!$C24,FALSE)=$I24,$P24,IF(HLOOKUP(Z$2,Monitoring_eng!$B$1:$AU$68,Results_2019!$C24,FALSE)=$K24,$Q24,IF(HLOOKUP(Z$2,Monitoring_eng!$B$1:$AU$68,Results_2019!$C24,FALSE)=$M24,$R24,IF(HLOOKUP(Z$2,Monitoring_eng!$B$1:$AU$68,Results_2019!$C24,FALSE)=$O24,$S24,"CHYBA")))))</f>
        <v>3</v>
      </c>
      <c r="AA24" s="18">
        <f>IF(ISBLANK(HLOOKUP(AA$2,Monitoring_eng!$B$1:$AU$68,Results_2019!$C24,FALSE)),"",IF(HLOOKUP(AA$2,Monitoring_eng!$B$1:$AU$68,Results_2019!$C24,FALSE)=$I24,$P24,IF(HLOOKUP(AA$2,Monitoring_eng!$B$1:$AU$68,Results_2019!$C24,FALSE)=$K24,$Q24,IF(HLOOKUP(AA$2,Monitoring_eng!$B$1:$AU$68,Results_2019!$C24,FALSE)=$M24,$R24,IF(HLOOKUP(AA$2,Monitoring_eng!$B$1:$AU$68,Results_2019!$C24,FALSE)=$O24,$S24,"CHYBA")))))</f>
        <v>3</v>
      </c>
      <c r="AB24" s="18">
        <f>IF(ISBLANK(HLOOKUP(AB$2,Monitoring_eng!$B$1:$AU$68,Results_2019!$C24,FALSE)),"",IF(HLOOKUP(AB$2,Monitoring_eng!$B$1:$AU$68,Results_2019!$C24,FALSE)=$I24,$P24,IF(HLOOKUP(AB$2,Monitoring_eng!$B$1:$AU$68,Results_2019!$C24,FALSE)=$K24,$Q24,IF(HLOOKUP(AB$2,Monitoring_eng!$B$1:$AU$68,Results_2019!$C24,FALSE)=$M24,$R24,IF(HLOOKUP(AB$2,Monitoring_eng!$B$1:$AU$68,Results_2019!$C24,FALSE)=$O24,$S24,"CHYBA")))))</f>
        <v>3</v>
      </c>
      <c r="AC24" s="18">
        <f>IF(ISBLANK(HLOOKUP(AC$2,Monitoring_eng!$B$1:$AU$68,Results_2019!$C24,FALSE)),"",IF(HLOOKUP(AC$2,Monitoring_eng!$B$1:$AU$68,Results_2019!$C24,FALSE)=$I24,$P24,IF(HLOOKUP(AC$2,Monitoring_eng!$B$1:$AU$68,Results_2019!$C24,FALSE)=$K24,$Q24,IF(HLOOKUP(AC$2,Monitoring_eng!$B$1:$AU$68,Results_2019!$C24,FALSE)=$M24,$R24,IF(HLOOKUP(AC$2,Monitoring_eng!$B$1:$AU$68,Results_2019!$C24,FALSE)=$O24,$S24,"CHYBA")))))</f>
        <v>3</v>
      </c>
      <c r="AD24" s="18">
        <f>IF(ISBLANK(HLOOKUP(AD$2,Monitoring_eng!$B$1:$AU$68,Results_2019!$C24,FALSE)),"",IF(HLOOKUP(AD$2,Monitoring_eng!$B$1:$AU$68,Results_2019!$C24,FALSE)=$I24,$P24,IF(HLOOKUP(AD$2,Monitoring_eng!$B$1:$AU$68,Results_2019!$C24,FALSE)=$K24,$Q24,IF(HLOOKUP(AD$2,Monitoring_eng!$B$1:$AU$68,Results_2019!$C24,FALSE)=$M24,$R24,IF(HLOOKUP(AD$2,Monitoring_eng!$B$1:$AU$68,Results_2019!$C24,FALSE)=$O24,$S24,"CHYBA")))))</f>
        <v>3</v>
      </c>
      <c r="AE24" s="18">
        <f>IF(ISBLANK(HLOOKUP(AE$2,Monitoring_eng!$B$1:$AU$68,Results_2019!$C24,FALSE)),"",IF(HLOOKUP(AE$2,Monitoring_eng!$B$1:$AU$68,Results_2019!$C24,FALSE)=$I24,$P24,IF(HLOOKUP(AE$2,Monitoring_eng!$B$1:$AU$68,Results_2019!$C24,FALSE)=$K24,$Q24,IF(HLOOKUP(AE$2,Monitoring_eng!$B$1:$AU$68,Results_2019!$C24,FALSE)=$M24,$R24,IF(HLOOKUP(AE$2,Monitoring_eng!$B$1:$AU$68,Results_2019!$C24,FALSE)=$O24,$S24,"CHYBA")))))</f>
        <v>0</v>
      </c>
      <c r="AF24" s="18">
        <f>IF(ISBLANK(HLOOKUP(AF$2,Monitoring_eng!$B$1:$AU$68,Results_2019!$C24,FALSE)),"",IF(HLOOKUP(AF$2,Monitoring_eng!$B$1:$AU$68,Results_2019!$C24,FALSE)=$I24,$P24,IF(HLOOKUP(AF$2,Monitoring_eng!$B$1:$AU$68,Results_2019!$C24,FALSE)=$K24,$Q24,IF(HLOOKUP(AF$2,Monitoring_eng!$B$1:$AU$68,Results_2019!$C24,FALSE)=$M24,$R24,IF(HLOOKUP(AF$2,Monitoring_eng!$B$1:$AU$68,Results_2019!$C24,FALSE)=$O24,$S24,"CHYBA")))))</f>
        <v>0</v>
      </c>
      <c r="AG24" s="18">
        <f>IF(ISBLANK(HLOOKUP(AG$2,Monitoring_eng!$B$1:$AU$68,Results_2019!$C24,FALSE)),"",IF(HLOOKUP(AG$2,Monitoring_eng!$B$1:$AU$68,Results_2019!$C24,FALSE)=$I24,$P24,IF(HLOOKUP(AG$2,Monitoring_eng!$B$1:$AU$68,Results_2019!$C24,FALSE)=$K24,$Q24,IF(HLOOKUP(AG$2,Monitoring_eng!$B$1:$AU$68,Results_2019!$C24,FALSE)=$M24,$R24,IF(HLOOKUP(AG$2,Monitoring_eng!$B$1:$AU$68,Results_2019!$C24,FALSE)=$O24,$S24,"CHYBA")))))</f>
        <v>3</v>
      </c>
      <c r="AH24" s="18">
        <f>IF(ISBLANK(HLOOKUP(AH$2,Monitoring_eng!$B$1:$AU$68,Results_2019!$C24,FALSE)),"",IF(HLOOKUP(AH$2,Monitoring_eng!$B$1:$AU$68,Results_2019!$C24,FALSE)=$I24,$P24,IF(HLOOKUP(AH$2,Monitoring_eng!$B$1:$AU$68,Results_2019!$C24,FALSE)=$K24,$Q24,IF(HLOOKUP(AH$2,Monitoring_eng!$B$1:$AU$68,Results_2019!$C24,FALSE)=$M24,$R24,IF(HLOOKUP(AH$2,Monitoring_eng!$B$1:$AU$68,Results_2019!$C24,FALSE)=$O24,$S24,"CHYBA")))))</f>
        <v>3</v>
      </c>
      <c r="AI24" s="18">
        <f>IF(ISBLANK(HLOOKUP(AI$2,Monitoring_eng!$B$1:$AU$68,Results_2019!$C24,FALSE)),"",IF(HLOOKUP(AI$2,Monitoring_eng!$B$1:$AU$68,Results_2019!$C24,FALSE)=$I24,$P24,IF(HLOOKUP(AI$2,Monitoring_eng!$B$1:$AU$68,Results_2019!$C24,FALSE)=$K24,$Q24,IF(HLOOKUP(AI$2,Monitoring_eng!$B$1:$AU$68,Results_2019!$C24,FALSE)=$M24,$R24,IF(HLOOKUP(AI$2,Monitoring_eng!$B$1:$AU$68,Results_2019!$C24,FALSE)=$O24,$S24,"CHYBA")))))</f>
        <v>3</v>
      </c>
      <c r="AJ24" s="18">
        <f>IF(ISBLANK(HLOOKUP(AJ$2,Monitoring_eng!$B$1:$AU$68,Results_2019!$C24,FALSE)),"",IF(HLOOKUP(AJ$2,Monitoring_eng!$B$1:$AU$68,Results_2019!$C24,FALSE)=$I24,$P24,IF(HLOOKUP(AJ$2,Monitoring_eng!$B$1:$AU$68,Results_2019!$C24,FALSE)=$K24,$Q24,IF(HLOOKUP(AJ$2,Monitoring_eng!$B$1:$AU$68,Results_2019!$C24,FALSE)=$M24,$R24,IF(HLOOKUP(AJ$2,Monitoring_eng!$B$1:$AU$68,Results_2019!$C24,FALSE)=$O24,$S24,"CHYBA")))))</f>
        <v>3</v>
      </c>
      <c r="AK24" s="18">
        <f>IF(ISBLANK(HLOOKUP(AK$2,Monitoring_eng!$B$1:$AU$68,Results_2019!$C24,FALSE)),"",IF(HLOOKUP(AK$2,Monitoring_eng!$B$1:$AU$68,Results_2019!$C24,FALSE)=$I24,$P24,IF(HLOOKUP(AK$2,Monitoring_eng!$B$1:$AU$68,Results_2019!$C24,FALSE)=$K24,$Q24,IF(HLOOKUP(AK$2,Monitoring_eng!$B$1:$AU$68,Results_2019!$C24,FALSE)=$M24,$R24,IF(HLOOKUP(AK$2,Monitoring_eng!$B$1:$AU$68,Results_2019!$C24,FALSE)=$O24,$S24,"CHYBA")))))</f>
        <v>3</v>
      </c>
      <c r="AL24" s="18">
        <f>IF(ISBLANK(HLOOKUP(AL$2,Monitoring_eng!$B$1:$AU$68,Results_2019!$C24,FALSE)),"",IF(HLOOKUP(AL$2,Monitoring_eng!$B$1:$AU$68,Results_2019!$C24,FALSE)=$I24,$P24,IF(HLOOKUP(AL$2,Monitoring_eng!$B$1:$AU$68,Results_2019!$C24,FALSE)=$K24,$Q24,IF(HLOOKUP(AL$2,Monitoring_eng!$B$1:$AU$68,Results_2019!$C24,FALSE)=$M24,$R24,IF(HLOOKUP(AL$2,Monitoring_eng!$B$1:$AU$68,Results_2019!$C24,FALSE)=$O24,$S24,"CHYBA")))))</f>
        <v>3</v>
      </c>
      <c r="AM24" s="18">
        <f>IF(ISBLANK(HLOOKUP(AM$2,Monitoring_eng!$B$1:$AU$68,Results_2019!$C24,FALSE)),"",IF(HLOOKUP(AM$2,Monitoring_eng!$B$1:$AU$68,Results_2019!$C24,FALSE)=$I24,$P24,IF(HLOOKUP(AM$2,Monitoring_eng!$B$1:$AU$68,Results_2019!$C24,FALSE)=$K24,$Q24,IF(HLOOKUP(AM$2,Monitoring_eng!$B$1:$AU$68,Results_2019!$C24,FALSE)=$M24,$R24,IF(HLOOKUP(AM$2,Monitoring_eng!$B$1:$AU$68,Results_2019!$C24,FALSE)=$O24,$S24,"CHYBA")))))</f>
        <v>3</v>
      </c>
      <c r="AN24" s="18">
        <f>IF(ISBLANK(HLOOKUP(AN$2,Monitoring_eng!$B$1:$AU$68,Results_2019!$C24,FALSE)),"",IF(HLOOKUP(AN$2,Monitoring_eng!$B$1:$AU$68,Results_2019!$C24,FALSE)=$I24,$P24,IF(HLOOKUP(AN$2,Monitoring_eng!$B$1:$AU$68,Results_2019!$C24,FALSE)=$K24,$Q24,IF(HLOOKUP(AN$2,Monitoring_eng!$B$1:$AU$68,Results_2019!$C24,FALSE)=$M24,$R24,IF(HLOOKUP(AN$2,Monitoring_eng!$B$1:$AU$68,Results_2019!$C24,FALSE)=$O24,$S24,"CHYBA")))))</f>
        <v>0</v>
      </c>
      <c r="AO24" s="18">
        <f>IF(ISBLANK(HLOOKUP(AO$2,Monitoring_eng!$B$1:$AU$68,Results_2019!$C24,FALSE)),"",IF(HLOOKUP(AO$2,Monitoring_eng!$B$1:$AU$68,Results_2019!$C24,FALSE)=$I24,$P24,IF(HLOOKUP(AO$2,Monitoring_eng!$B$1:$AU$68,Results_2019!$C24,FALSE)=$K24,$Q24,IF(HLOOKUP(AO$2,Monitoring_eng!$B$1:$AU$68,Results_2019!$C24,FALSE)=$M24,$R24,IF(HLOOKUP(AO$2,Monitoring_eng!$B$1:$AU$68,Results_2019!$C24,FALSE)=$O24,$S24,"CHYBA")))))</f>
        <v>3</v>
      </c>
    </row>
    <row r="25" spans="1:41" x14ac:dyDescent="0.3">
      <c r="A25" s="83" t="s">
        <v>1318</v>
      </c>
      <c r="B25" s="18" t="s">
        <v>149</v>
      </c>
      <c r="C25" s="18">
        <v>24</v>
      </c>
      <c r="D25" s="20" t="s">
        <v>150</v>
      </c>
      <c r="E25" s="20" t="s">
        <v>369</v>
      </c>
      <c r="F25" s="43" t="s">
        <v>434</v>
      </c>
      <c r="G25" s="34">
        <v>2</v>
      </c>
      <c r="H25" s="18" t="s">
        <v>342</v>
      </c>
      <c r="I25" s="18" t="s">
        <v>49</v>
      </c>
      <c r="J25" s="18" t="s">
        <v>341</v>
      </c>
      <c r="K25" s="18" t="s">
        <v>48</v>
      </c>
      <c r="L25" s="18" t="s">
        <v>357</v>
      </c>
      <c r="M25" s="18" t="s">
        <v>108</v>
      </c>
      <c r="N25" s="18" t="s">
        <v>432</v>
      </c>
      <c r="O25" s="18" t="s">
        <v>432</v>
      </c>
      <c r="P25" s="18">
        <f t="shared" si="0"/>
        <v>2</v>
      </c>
      <c r="Q25" s="18">
        <v>0</v>
      </c>
      <c r="R25" s="18">
        <f t="shared" si="1"/>
        <v>1</v>
      </c>
      <c r="S25" s="18" t="s">
        <v>432</v>
      </c>
      <c r="T25" s="18">
        <f>IF(ISBLANK(HLOOKUP(T$2,Monitoring_eng!$B$1:$AU$68,Results_2019!$C25,FALSE)),"",IF(HLOOKUP(T$2,Monitoring_eng!$B$1:$AU$68,Results_2019!$C25,FALSE)=$I25,$P25,IF(HLOOKUP(T$2,Monitoring_eng!$B$1:$AU$68,Results_2019!$C25,FALSE)=$K25,$Q25,IF(HLOOKUP(T$2,Monitoring_eng!$B$1:$AU$68,Results_2019!$C25,FALSE)=$M25,$R25,IF(HLOOKUP(T$2,Monitoring_eng!$B$1:$AU$68,Results_2019!$C25,FALSE)=$O25,$S25,"CHYBA")))))</f>
        <v>2</v>
      </c>
      <c r="U25" s="18">
        <f>IF(ISBLANK(HLOOKUP(U$2,Monitoring_eng!$B$1:$AU$68,Results_2019!$C25,FALSE)),"",IF(HLOOKUP(U$2,Monitoring_eng!$B$1:$AU$68,Results_2019!$C25,FALSE)=$I25,$P25,IF(HLOOKUP(U$2,Monitoring_eng!$B$1:$AU$68,Results_2019!$C25,FALSE)=$K25,$Q25,IF(HLOOKUP(U$2,Monitoring_eng!$B$1:$AU$68,Results_2019!$C25,FALSE)=$M25,$R25,IF(HLOOKUP(U$2,Monitoring_eng!$B$1:$AU$68,Results_2019!$C25,FALSE)=$O25,$S25,"CHYBA")))))</f>
        <v>2</v>
      </c>
      <c r="V25" s="18">
        <f>IF(ISBLANK(HLOOKUP(V$2,Monitoring_eng!$B$1:$AU$68,Results_2019!$C25,FALSE)),"",IF(HLOOKUP(V$2,Monitoring_eng!$B$1:$AU$68,Results_2019!$C25,FALSE)=$I25,$P25,IF(HLOOKUP(V$2,Monitoring_eng!$B$1:$AU$68,Results_2019!$C25,FALSE)=$K25,$Q25,IF(HLOOKUP(V$2,Monitoring_eng!$B$1:$AU$68,Results_2019!$C25,FALSE)=$M25,$R25,IF(HLOOKUP(V$2,Monitoring_eng!$B$1:$AU$68,Results_2019!$C25,FALSE)=$O25,$S25,"CHYBA")))))</f>
        <v>0</v>
      </c>
      <c r="W25" s="18">
        <f>IF(ISBLANK(HLOOKUP(W$2,Monitoring_eng!$B$1:$AU$68,Results_2019!$C25,FALSE)),"",IF(HLOOKUP(W$2,Monitoring_eng!$B$1:$AU$68,Results_2019!$C25,FALSE)=$I25,$P25,IF(HLOOKUP(W$2,Monitoring_eng!$B$1:$AU$68,Results_2019!$C25,FALSE)=$K25,$Q25,IF(HLOOKUP(W$2,Monitoring_eng!$B$1:$AU$68,Results_2019!$C25,FALSE)=$M25,$R25,IF(HLOOKUP(W$2,Monitoring_eng!$B$1:$AU$68,Results_2019!$C25,FALSE)=$O25,$S25,"CHYBA")))))</f>
        <v>0</v>
      </c>
      <c r="X25" s="18">
        <f>IF(ISBLANK(HLOOKUP(X$2,Monitoring_eng!$B$1:$AU$68,Results_2019!$C25,FALSE)),"",IF(HLOOKUP(X$2,Monitoring_eng!$B$1:$AU$68,Results_2019!$C25,FALSE)=$I25,$P25,IF(HLOOKUP(X$2,Monitoring_eng!$B$1:$AU$68,Results_2019!$C25,FALSE)=$K25,$Q25,IF(HLOOKUP(X$2,Monitoring_eng!$B$1:$AU$68,Results_2019!$C25,FALSE)=$M25,$R25,IF(HLOOKUP(X$2,Monitoring_eng!$B$1:$AU$68,Results_2019!$C25,FALSE)=$O25,$S25,"CHYBA")))))</f>
        <v>0</v>
      </c>
      <c r="Y25" s="18">
        <f>IF(ISBLANK(HLOOKUP(Y$2,Monitoring_eng!$B$1:$AU$68,Results_2019!$C25,FALSE)),"",IF(HLOOKUP(Y$2,Monitoring_eng!$B$1:$AU$68,Results_2019!$C25,FALSE)=$I25,$P25,IF(HLOOKUP(Y$2,Monitoring_eng!$B$1:$AU$68,Results_2019!$C25,FALSE)=$K25,$Q25,IF(HLOOKUP(Y$2,Monitoring_eng!$B$1:$AU$68,Results_2019!$C25,FALSE)=$M25,$R25,IF(HLOOKUP(Y$2,Monitoring_eng!$B$1:$AU$68,Results_2019!$C25,FALSE)=$O25,$S25,"CHYBA")))))</f>
        <v>0</v>
      </c>
      <c r="Z25" s="18">
        <f>IF(ISBLANK(HLOOKUP(Z$2,Monitoring_eng!$B$1:$AU$68,Results_2019!$C25,FALSE)),"",IF(HLOOKUP(Z$2,Monitoring_eng!$B$1:$AU$68,Results_2019!$C25,FALSE)=$I25,$P25,IF(HLOOKUP(Z$2,Monitoring_eng!$B$1:$AU$68,Results_2019!$C25,FALSE)=$K25,$Q25,IF(HLOOKUP(Z$2,Monitoring_eng!$B$1:$AU$68,Results_2019!$C25,FALSE)=$M25,$R25,IF(HLOOKUP(Z$2,Monitoring_eng!$B$1:$AU$68,Results_2019!$C25,FALSE)=$O25,$S25,"CHYBA")))))</f>
        <v>2</v>
      </c>
      <c r="AA25" s="18">
        <f>IF(ISBLANK(HLOOKUP(AA$2,Monitoring_eng!$B$1:$AU$68,Results_2019!$C25,FALSE)),"",IF(HLOOKUP(AA$2,Monitoring_eng!$B$1:$AU$68,Results_2019!$C25,FALSE)=$I25,$P25,IF(HLOOKUP(AA$2,Monitoring_eng!$B$1:$AU$68,Results_2019!$C25,FALSE)=$K25,$Q25,IF(HLOOKUP(AA$2,Monitoring_eng!$B$1:$AU$68,Results_2019!$C25,FALSE)=$M25,$R25,IF(HLOOKUP(AA$2,Monitoring_eng!$B$1:$AU$68,Results_2019!$C25,FALSE)=$O25,$S25,"CHYBA")))))</f>
        <v>2</v>
      </c>
      <c r="AB25" s="18">
        <f>IF(ISBLANK(HLOOKUP(AB$2,Monitoring_eng!$B$1:$AU$68,Results_2019!$C25,FALSE)),"",IF(HLOOKUP(AB$2,Monitoring_eng!$B$1:$AU$68,Results_2019!$C25,FALSE)=$I25,$P25,IF(HLOOKUP(AB$2,Monitoring_eng!$B$1:$AU$68,Results_2019!$C25,FALSE)=$K25,$Q25,IF(HLOOKUP(AB$2,Monitoring_eng!$B$1:$AU$68,Results_2019!$C25,FALSE)=$M25,$R25,IF(HLOOKUP(AB$2,Monitoring_eng!$B$1:$AU$68,Results_2019!$C25,FALSE)=$O25,$S25,"CHYBA")))))</f>
        <v>0</v>
      </c>
      <c r="AC25" s="18">
        <f>IF(ISBLANK(HLOOKUP(AC$2,Monitoring_eng!$B$1:$AU$68,Results_2019!$C25,FALSE)),"",IF(HLOOKUP(AC$2,Monitoring_eng!$B$1:$AU$68,Results_2019!$C25,FALSE)=$I25,$P25,IF(HLOOKUP(AC$2,Monitoring_eng!$B$1:$AU$68,Results_2019!$C25,FALSE)=$K25,$Q25,IF(HLOOKUP(AC$2,Monitoring_eng!$B$1:$AU$68,Results_2019!$C25,FALSE)=$M25,$R25,IF(HLOOKUP(AC$2,Monitoring_eng!$B$1:$AU$68,Results_2019!$C25,FALSE)=$O25,$S25,"CHYBA")))))</f>
        <v>0</v>
      </c>
      <c r="AD25" s="18">
        <f>IF(ISBLANK(HLOOKUP(AD$2,Monitoring_eng!$B$1:$AU$68,Results_2019!$C25,FALSE)),"",IF(HLOOKUP(AD$2,Monitoring_eng!$B$1:$AU$68,Results_2019!$C25,FALSE)=$I25,$P25,IF(HLOOKUP(AD$2,Monitoring_eng!$B$1:$AU$68,Results_2019!$C25,FALSE)=$K25,$Q25,IF(HLOOKUP(AD$2,Monitoring_eng!$B$1:$AU$68,Results_2019!$C25,FALSE)=$M25,$R25,IF(HLOOKUP(AD$2,Monitoring_eng!$B$1:$AU$68,Results_2019!$C25,FALSE)=$O25,$S25,"CHYBA")))))</f>
        <v>0</v>
      </c>
      <c r="AE25" s="18">
        <f>IF(ISBLANK(HLOOKUP(AE$2,Monitoring_eng!$B$1:$AU$68,Results_2019!$C25,FALSE)),"",IF(HLOOKUP(AE$2,Monitoring_eng!$B$1:$AU$68,Results_2019!$C25,FALSE)=$I25,$P25,IF(HLOOKUP(AE$2,Monitoring_eng!$B$1:$AU$68,Results_2019!$C25,FALSE)=$K25,$Q25,IF(HLOOKUP(AE$2,Monitoring_eng!$B$1:$AU$68,Results_2019!$C25,FALSE)=$M25,$R25,IF(HLOOKUP(AE$2,Monitoring_eng!$B$1:$AU$68,Results_2019!$C25,FALSE)=$O25,$S25,"CHYBA")))))</f>
        <v>2</v>
      </c>
      <c r="AF25" s="18">
        <f>IF(ISBLANK(HLOOKUP(AF$2,Monitoring_eng!$B$1:$AU$68,Results_2019!$C25,FALSE)),"",IF(HLOOKUP(AF$2,Monitoring_eng!$B$1:$AU$68,Results_2019!$C25,FALSE)=$I25,$P25,IF(HLOOKUP(AF$2,Monitoring_eng!$B$1:$AU$68,Results_2019!$C25,FALSE)=$K25,$Q25,IF(HLOOKUP(AF$2,Monitoring_eng!$B$1:$AU$68,Results_2019!$C25,FALSE)=$M25,$R25,IF(HLOOKUP(AF$2,Monitoring_eng!$B$1:$AU$68,Results_2019!$C25,FALSE)=$O25,$S25,"CHYBA")))))</f>
        <v>0</v>
      </c>
      <c r="AG25" s="18">
        <f>IF(ISBLANK(HLOOKUP(AG$2,Monitoring_eng!$B$1:$AU$68,Results_2019!$C25,FALSE)),"",IF(HLOOKUP(AG$2,Monitoring_eng!$B$1:$AU$68,Results_2019!$C25,FALSE)=$I25,$P25,IF(HLOOKUP(AG$2,Monitoring_eng!$B$1:$AU$68,Results_2019!$C25,FALSE)=$K25,$Q25,IF(HLOOKUP(AG$2,Monitoring_eng!$B$1:$AU$68,Results_2019!$C25,FALSE)=$M25,$R25,IF(HLOOKUP(AG$2,Monitoring_eng!$B$1:$AU$68,Results_2019!$C25,FALSE)=$O25,$S25,"CHYBA")))))</f>
        <v>2</v>
      </c>
      <c r="AH25" s="18">
        <f>IF(ISBLANK(HLOOKUP(AH$2,Monitoring_eng!$B$1:$AU$68,Results_2019!$C25,FALSE)),"",IF(HLOOKUP(AH$2,Monitoring_eng!$B$1:$AU$68,Results_2019!$C25,FALSE)=$I25,$P25,IF(HLOOKUP(AH$2,Monitoring_eng!$B$1:$AU$68,Results_2019!$C25,FALSE)=$K25,$Q25,IF(HLOOKUP(AH$2,Monitoring_eng!$B$1:$AU$68,Results_2019!$C25,FALSE)=$M25,$R25,IF(HLOOKUP(AH$2,Monitoring_eng!$B$1:$AU$68,Results_2019!$C25,FALSE)=$O25,$S25,"CHYBA")))))</f>
        <v>2</v>
      </c>
      <c r="AI25" s="18">
        <f>IF(ISBLANK(HLOOKUP(AI$2,Monitoring_eng!$B$1:$AU$68,Results_2019!$C25,FALSE)),"",IF(HLOOKUP(AI$2,Monitoring_eng!$B$1:$AU$68,Results_2019!$C25,FALSE)=$I25,$P25,IF(HLOOKUP(AI$2,Monitoring_eng!$B$1:$AU$68,Results_2019!$C25,FALSE)=$K25,$Q25,IF(HLOOKUP(AI$2,Monitoring_eng!$B$1:$AU$68,Results_2019!$C25,FALSE)=$M25,$R25,IF(HLOOKUP(AI$2,Monitoring_eng!$B$1:$AU$68,Results_2019!$C25,FALSE)=$O25,$S25,"CHYBA")))))</f>
        <v>0</v>
      </c>
      <c r="AJ25" s="18">
        <f>IF(ISBLANK(HLOOKUP(AJ$2,Monitoring_eng!$B$1:$AU$68,Results_2019!$C25,FALSE)),"",IF(HLOOKUP(AJ$2,Monitoring_eng!$B$1:$AU$68,Results_2019!$C25,FALSE)=$I25,$P25,IF(HLOOKUP(AJ$2,Monitoring_eng!$B$1:$AU$68,Results_2019!$C25,FALSE)=$K25,$Q25,IF(HLOOKUP(AJ$2,Monitoring_eng!$B$1:$AU$68,Results_2019!$C25,FALSE)=$M25,$R25,IF(HLOOKUP(AJ$2,Monitoring_eng!$B$1:$AU$68,Results_2019!$C25,FALSE)=$O25,$S25,"CHYBA")))))</f>
        <v>2</v>
      </c>
      <c r="AK25" s="18">
        <f>IF(ISBLANK(HLOOKUP(AK$2,Monitoring_eng!$B$1:$AU$68,Results_2019!$C25,FALSE)),"",IF(HLOOKUP(AK$2,Monitoring_eng!$B$1:$AU$68,Results_2019!$C25,FALSE)=$I25,$P25,IF(HLOOKUP(AK$2,Monitoring_eng!$B$1:$AU$68,Results_2019!$C25,FALSE)=$K25,$Q25,IF(HLOOKUP(AK$2,Monitoring_eng!$B$1:$AU$68,Results_2019!$C25,FALSE)=$M25,$R25,IF(HLOOKUP(AK$2,Monitoring_eng!$B$1:$AU$68,Results_2019!$C25,FALSE)=$O25,$S25,"CHYBA")))))</f>
        <v>2</v>
      </c>
      <c r="AL25" s="18">
        <f>IF(ISBLANK(HLOOKUP(AL$2,Monitoring_eng!$B$1:$AU$68,Results_2019!$C25,FALSE)),"",IF(HLOOKUP(AL$2,Monitoring_eng!$B$1:$AU$68,Results_2019!$C25,FALSE)=$I25,$P25,IF(HLOOKUP(AL$2,Monitoring_eng!$B$1:$AU$68,Results_2019!$C25,FALSE)=$K25,$Q25,IF(HLOOKUP(AL$2,Monitoring_eng!$B$1:$AU$68,Results_2019!$C25,FALSE)=$M25,$R25,IF(HLOOKUP(AL$2,Monitoring_eng!$B$1:$AU$68,Results_2019!$C25,FALSE)=$O25,$S25,"CHYBA")))))</f>
        <v>2</v>
      </c>
      <c r="AM25" s="18">
        <f>IF(ISBLANK(HLOOKUP(AM$2,Monitoring_eng!$B$1:$AU$68,Results_2019!$C25,FALSE)),"",IF(HLOOKUP(AM$2,Monitoring_eng!$B$1:$AU$68,Results_2019!$C25,FALSE)=$I25,$P25,IF(HLOOKUP(AM$2,Monitoring_eng!$B$1:$AU$68,Results_2019!$C25,FALSE)=$K25,$Q25,IF(HLOOKUP(AM$2,Monitoring_eng!$B$1:$AU$68,Results_2019!$C25,FALSE)=$M25,$R25,IF(HLOOKUP(AM$2,Monitoring_eng!$B$1:$AU$68,Results_2019!$C25,FALSE)=$O25,$S25,"CHYBA")))))</f>
        <v>0</v>
      </c>
      <c r="AN25" s="18">
        <f>IF(ISBLANK(HLOOKUP(AN$2,Monitoring_eng!$B$1:$AU$68,Results_2019!$C25,FALSE)),"",IF(HLOOKUP(AN$2,Monitoring_eng!$B$1:$AU$68,Results_2019!$C25,FALSE)=$I25,$P25,IF(HLOOKUP(AN$2,Monitoring_eng!$B$1:$AU$68,Results_2019!$C25,FALSE)=$K25,$Q25,IF(HLOOKUP(AN$2,Monitoring_eng!$B$1:$AU$68,Results_2019!$C25,FALSE)=$M25,$R25,IF(HLOOKUP(AN$2,Monitoring_eng!$B$1:$AU$68,Results_2019!$C25,FALSE)=$O25,$S25,"CHYBA")))))</f>
        <v>0</v>
      </c>
      <c r="AO25" s="18">
        <f>IF(ISBLANK(HLOOKUP(AO$2,Monitoring_eng!$B$1:$AU$68,Results_2019!$C25,FALSE)),"",IF(HLOOKUP(AO$2,Monitoring_eng!$B$1:$AU$68,Results_2019!$C25,FALSE)=$I25,$P25,IF(HLOOKUP(AO$2,Monitoring_eng!$B$1:$AU$68,Results_2019!$C25,FALSE)=$K25,$Q25,IF(HLOOKUP(AO$2,Monitoring_eng!$B$1:$AU$68,Results_2019!$C25,FALSE)=$M25,$R25,IF(HLOOKUP(AO$2,Monitoring_eng!$B$1:$AU$68,Results_2019!$C25,FALSE)=$O25,$S25,"CHYBA")))))</f>
        <v>2</v>
      </c>
    </row>
    <row r="26" spans="1:41" x14ac:dyDescent="0.3">
      <c r="A26" s="83" t="s">
        <v>1319</v>
      </c>
      <c r="B26" s="18" t="s">
        <v>153</v>
      </c>
      <c r="C26" s="18">
        <v>25</v>
      </c>
      <c r="D26" s="20" t="s">
        <v>154</v>
      </c>
      <c r="E26" s="20" t="s">
        <v>370</v>
      </c>
      <c r="F26" s="43" t="s">
        <v>434</v>
      </c>
      <c r="G26" s="34">
        <v>1</v>
      </c>
      <c r="H26" s="18" t="s">
        <v>342</v>
      </c>
      <c r="I26" s="18" t="s">
        <v>49</v>
      </c>
      <c r="J26" s="18" t="s">
        <v>341</v>
      </c>
      <c r="K26" s="18" t="s">
        <v>48</v>
      </c>
      <c r="L26" s="18" t="s">
        <v>357</v>
      </c>
      <c r="M26" s="18" t="s">
        <v>108</v>
      </c>
      <c r="N26" s="18" t="s">
        <v>432</v>
      </c>
      <c r="O26" s="18" t="s">
        <v>432</v>
      </c>
      <c r="P26" s="18">
        <f t="shared" si="0"/>
        <v>1</v>
      </c>
      <c r="Q26" s="18">
        <v>0</v>
      </c>
      <c r="R26" s="18">
        <f t="shared" si="1"/>
        <v>0.5</v>
      </c>
      <c r="S26" s="18" t="s">
        <v>432</v>
      </c>
      <c r="T26" s="18">
        <f>IF(ISBLANK(HLOOKUP(T$2,Monitoring_eng!$B$1:$AU$68,Results_2019!$C26,FALSE)),"",IF(HLOOKUP(T$2,Monitoring_eng!$B$1:$AU$68,Results_2019!$C26,FALSE)=$I26,$P26,IF(HLOOKUP(T$2,Monitoring_eng!$B$1:$AU$68,Results_2019!$C26,FALSE)=$K26,$Q26,IF(HLOOKUP(T$2,Monitoring_eng!$B$1:$AU$68,Results_2019!$C26,FALSE)=$M26,$R26,IF(HLOOKUP(T$2,Monitoring_eng!$B$1:$AU$68,Results_2019!$C26,FALSE)=$O26,$S26,"CHYBA")))))</f>
        <v>1</v>
      </c>
      <c r="U26" s="18">
        <f>IF(ISBLANK(HLOOKUP(U$2,Monitoring_eng!$B$1:$AU$68,Results_2019!$C26,FALSE)),"",IF(HLOOKUP(U$2,Monitoring_eng!$B$1:$AU$68,Results_2019!$C26,FALSE)=$I26,$P26,IF(HLOOKUP(U$2,Monitoring_eng!$B$1:$AU$68,Results_2019!$C26,FALSE)=$K26,$Q26,IF(HLOOKUP(U$2,Monitoring_eng!$B$1:$AU$68,Results_2019!$C26,FALSE)=$M26,$R26,IF(HLOOKUP(U$2,Monitoring_eng!$B$1:$AU$68,Results_2019!$C26,FALSE)=$O26,$S26,"CHYBA")))))</f>
        <v>1</v>
      </c>
      <c r="V26" s="18">
        <f>IF(ISBLANK(HLOOKUP(V$2,Monitoring_eng!$B$1:$AU$68,Results_2019!$C26,FALSE)),"",IF(HLOOKUP(V$2,Monitoring_eng!$B$1:$AU$68,Results_2019!$C26,FALSE)=$I26,$P26,IF(HLOOKUP(V$2,Monitoring_eng!$B$1:$AU$68,Results_2019!$C26,FALSE)=$K26,$Q26,IF(HLOOKUP(V$2,Monitoring_eng!$B$1:$AU$68,Results_2019!$C26,FALSE)=$M26,$R26,IF(HLOOKUP(V$2,Monitoring_eng!$B$1:$AU$68,Results_2019!$C26,FALSE)=$O26,$S26,"CHYBA")))))</f>
        <v>0</v>
      </c>
      <c r="W26" s="18">
        <f>IF(ISBLANK(HLOOKUP(W$2,Monitoring_eng!$B$1:$AU$68,Results_2019!$C26,FALSE)),"",IF(HLOOKUP(W$2,Monitoring_eng!$B$1:$AU$68,Results_2019!$C26,FALSE)=$I26,$P26,IF(HLOOKUP(W$2,Monitoring_eng!$B$1:$AU$68,Results_2019!$C26,FALSE)=$K26,$Q26,IF(HLOOKUP(W$2,Monitoring_eng!$B$1:$AU$68,Results_2019!$C26,FALSE)=$M26,$R26,IF(HLOOKUP(W$2,Monitoring_eng!$B$1:$AU$68,Results_2019!$C26,FALSE)=$O26,$S26,"CHYBA")))))</f>
        <v>0</v>
      </c>
      <c r="X26" s="18">
        <f>IF(ISBLANK(HLOOKUP(X$2,Monitoring_eng!$B$1:$AU$68,Results_2019!$C26,FALSE)),"",IF(HLOOKUP(X$2,Monitoring_eng!$B$1:$AU$68,Results_2019!$C26,FALSE)=$I26,$P26,IF(HLOOKUP(X$2,Monitoring_eng!$B$1:$AU$68,Results_2019!$C26,FALSE)=$K26,$Q26,IF(HLOOKUP(X$2,Monitoring_eng!$B$1:$AU$68,Results_2019!$C26,FALSE)=$M26,$R26,IF(HLOOKUP(X$2,Monitoring_eng!$B$1:$AU$68,Results_2019!$C26,FALSE)=$O26,$S26,"CHYBA")))))</f>
        <v>0</v>
      </c>
      <c r="Y26" s="18">
        <f>IF(ISBLANK(HLOOKUP(Y$2,Monitoring_eng!$B$1:$AU$68,Results_2019!$C26,FALSE)),"",IF(HLOOKUP(Y$2,Monitoring_eng!$B$1:$AU$68,Results_2019!$C26,FALSE)=$I26,$P26,IF(HLOOKUP(Y$2,Monitoring_eng!$B$1:$AU$68,Results_2019!$C26,FALSE)=$K26,$Q26,IF(HLOOKUP(Y$2,Monitoring_eng!$B$1:$AU$68,Results_2019!$C26,FALSE)=$M26,$R26,IF(HLOOKUP(Y$2,Monitoring_eng!$B$1:$AU$68,Results_2019!$C26,FALSE)=$O26,$S26,"CHYBA")))))</f>
        <v>0</v>
      </c>
      <c r="Z26" s="18">
        <f>IF(ISBLANK(HLOOKUP(Z$2,Monitoring_eng!$B$1:$AU$68,Results_2019!$C26,FALSE)),"",IF(HLOOKUP(Z$2,Monitoring_eng!$B$1:$AU$68,Results_2019!$C26,FALSE)=$I26,$P26,IF(HLOOKUP(Z$2,Monitoring_eng!$B$1:$AU$68,Results_2019!$C26,FALSE)=$K26,$Q26,IF(HLOOKUP(Z$2,Monitoring_eng!$B$1:$AU$68,Results_2019!$C26,FALSE)=$M26,$R26,IF(HLOOKUP(Z$2,Monitoring_eng!$B$1:$AU$68,Results_2019!$C26,FALSE)=$O26,$S26,"CHYBA")))))</f>
        <v>0</v>
      </c>
      <c r="AA26" s="18">
        <f>IF(ISBLANK(HLOOKUP(AA$2,Monitoring_eng!$B$1:$AU$68,Results_2019!$C26,FALSE)),"",IF(HLOOKUP(AA$2,Monitoring_eng!$B$1:$AU$68,Results_2019!$C26,FALSE)=$I26,$P26,IF(HLOOKUP(AA$2,Monitoring_eng!$B$1:$AU$68,Results_2019!$C26,FALSE)=$K26,$Q26,IF(HLOOKUP(AA$2,Monitoring_eng!$B$1:$AU$68,Results_2019!$C26,FALSE)=$M26,$R26,IF(HLOOKUP(AA$2,Monitoring_eng!$B$1:$AU$68,Results_2019!$C26,FALSE)=$O26,$S26,"CHYBA")))))</f>
        <v>1</v>
      </c>
      <c r="AB26" s="18">
        <f>IF(ISBLANK(HLOOKUP(AB$2,Monitoring_eng!$B$1:$AU$68,Results_2019!$C26,FALSE)),"",IF(HLOOKUP(AB$2,Monitoring_eng!$B$1:$AU$68,Results_2019!$C26,FALSE)=$I26,$P26,IF(HLOOKUP(AB$2,Monitoring_eng!$B$1:$AU$68,Results_2019!$C26,FALSE)=$K26,$Q26,IF(HLOOKUP(AB$2,Monitoring_eng!$B$1:$AU$68,Results_2019!$C26,FALSE)=$M26,$R26,IF(HLOOKUP(AB$2,Monitoring_eng!$B$1:$AU$68,Results_2019!$C26,FALSE)=$O26,$S26,"CHYBA")))))</f>
        <v>0</v>
      </c>
      <c r="AC26" s="18">
        <f>IF(ISBLANK(HLOOKUP(AC$2,Monitoring_eng!$B$1:$AU$68,Results_2019!$C26,FALSE)),"",IF(HLOOKUP(AC$2,Monitoring_eng!$B$1:$AU$68,Results_2019!$C26,FALSE)=$I26,$P26,IF(HLOOKUP(AC$2,Monitoring_eng!$B$1:$AU$68,Results_2019!$C26,FALSE)=$K26,$Q26,IF(HLOOKUP(AC$2,Monitoring_eng!$B$1:$AU$68,Results_2019!$C26,FALSE)=$M26,$R26,IF(HLOOKUP(AC$2,Monitoring_eng!$B$1:$AU$68,Results_2019!$C26,FALSE)=$O26,$S26,"CHYBA")))))</f>
        <v>0</v>
      </c>
      <c r="AD26" s="18">
        <f>IF(ISBLANK(HLOOKUP(AD$2,Monitoring_eng!$B$1:$AU$68,Results_2019!$C26,FALSE)),"",IF(HLOOKUP(AD$2,Monitoring_eng!$B$1:$AU$68,Results_2019!$C26,FALSE)=$I26,$P26,IF(HLOOKUP(AD$2,Monitoring_eng!$B$1:$AU$68,Results_2019!$C26,FALSE)=$K26,$Q26,IF(HLOOKUP(AD$2,Monitoring_eng!$B$1:$AU$68,Results_2019!$C26,FALSE)=$M26,$R26,IF(HLOOKUP(AD$2,Monitoring_eng!$B$1:$AU$68,Results_2019!$C26,FALSE)=$O26,$S26,"CHYBA")))))</f>
        <v>0</v>
      </c>
      <c r="AE26" s="18">
        <f>IF(ISBLANK(HLOOKUP(AE$2,Monitoring_eng!$B$1:$AU$68,Results_2019!$C26,FALSE)),"",IF(HLOOKUP(AE$2,Monitoring_eng!$B$1:$AU$68,Results_2019!$C26,FALSE)=$I26,$P26,IF(HLOOKUP(AE$2,Monitoring_eng!$B$1:$AU$68,Results_2019!$C26,FALSE)=$K26,$Q26,IF(HLOOKUP(AE$2,Monitoring_eng!$B$1:$AU$68,Results_2019!$C26,FALSE)=$M26,$R26,IF(HLOOKUP(AE$2,Monitoring_eng!$B$1:$AU$68,Results_2019!$C26,FALSE)=$O26,$S26,"CHYBA")))))</f>
        <v>0</v>
      </c>
      <c r="AF26" s="18">
        <f>IF(ISBLANK(HLOOKUP(AF$2,Monitoring_eng!$B$1:$AU$68,Results_2019!$C26,FALSE)),"",IF(HLOOKUP(AF$2,Monitoring_eng!$B$1:$AU$68,Results_2019!$C26,FALSE)=$I26,$P26,IF(HLOOKUP(AF$2,Monitoring_eng!$B$1:$AU$68,Results_2019!$C26,FALSE)=$K26,$Q26,IF(HLOOKUP(AF$2,Monitoring_eng!$B$1:$AU$68,Results_2019!$C26,FALSE)=$M26,$R26,IF(HLOOKUP(AF$2,Monitoring_eng!$B$1:$AU$68,Results_2019!$C26,FALSE)=$O26,$S26,"CHYBA")))))</f>
        <v>1</v>
      </c>
      <c r="AG26" s="18">
        <f>IF(ISBLANK(HLOOKUP(AG$2,Monitoring_eng!$B$1:$AU$68,Results_2019!$C26,FALSE)),"",IF(HLOOKUP(AG$2,Monitoring_eng!$B$1:$AU$68,Results_2019!$C26,FALSE)=$I26,$P26,IF(HLOOKUP(AG$2,Monitoring_eng!$B$1:$AU$68,Results_2019!$C26,FALSE)=$K26,$Q26,IF(HLOOKUP(AG$2,Monitoring_eng!$B$1:$AU$68,Results_2019!$C26,FALSE)=$M26,$R26,IF(HLOOKUP(AG$2,Monitoring_eng!$B$1:$AU$68,Results_2019!$C26,FALSE)=$O26,$S26,"CHYBA")))))</f>
        <v>1</v>
      </c>
      <c r="AH26" s="18">
        <f>IF(ISBLANK(HLOOKUP(AH$2,Monitoring_eng!$B$1:$AU$68,Results_2019!$C26,FALSE)),"",IF(HLOOKUP(AH$2,Monitoring_eng!$B$1:$AU$68,Results_2019!$C26,FALSE)=$I26,$P26,IF(HLOOKUP(AH$2,Monitoring_eng!$B$1:$AU$68,Results_2019!$C26,FALSE)=$K26,$Q26,IF(HLOOKUP(AH$2,Monitoring_eng!$B$1:$AU$68,Results_2019!$C26,FALSE)=$M26,$R26,IF(HLOOKUP(AH$2,Monitoring_eng!$B$1:$AU$68,Results_2019!$C26,FALSE)=$O26,$S26,"CHYBA")))))</f>
        <v>1</v>
      </c>
      <c r="AI26" s="18">
        <f>IF(ISBLANK(HLOOKUP(AI$2,Monitoring_eng!$B$1:$AU$68,Results_2019!$C26,FALSE)),"",IF(HLOOKUP(AI$2,Monitoring_eng!$B$1:$AU$68,Results_2019!$C26,FALSE)=$I26,$P26,IF(HLOOKUP(AI$2,Monitoring_eng!$B$1:$AU$68,Results_2019!$C26,FALSE)=$K26,$Q26,IF(HLOOKUP(AI$2,Monitoring_eng!$B$1:$AU$68,Results_2019!$C26,FALSE)=$M26,$R26,IF(HLOOKUP(AI$2,Monitoring_eng!$B$1:$AU$68,Results_2019!$C26,FALSE)=$O26,$S26,"CHYBA")))))</f>
        <v>0</v>
      </c>
      <c r="AJ26" s="18">
        <f>IF(ISBLANK(HLOOKUP(AJ$2,Monitoring_eng!$B$1:$AU$68,Results_2019!$C26,FALSE)),"",IF(HLOOKUP(AJ$2,Monitoring_eng!$B$1:$AU$68,Results_2019!$C26,FALSE)=$I26,$P26,IF(HLOOKUP(AJ$2,Monitoring_eng!$B$1:$AU$68,Results_2019!$C26,FALSE)=$K26,$Q26,IF(HLOOKUP(AJ$2,Monitoring_eng!$B$1:$AU$68,Results_2019!$C26,FALSE)=$M26,$R26,IF(HLOOKUP(AJ$2,Monitoring_eng!$B$1:$AU$68,Results_2019!$C26,FALSE)=$O26,$S26,"CHYBA")))))</f>
        <v>1</v>
      </c>
      <c r="AK26" s="18">
        <f>IF(ISBLANK(HLOOKUP(AK$2,Monitoring_eng!$B$1:$AU$68,Results_2019!$C26,FALSE)),"",IF(HLOOKUP(AK$2,Monitoring_eng!$B$1:$AU$68,Results_2019!$C26,FALSE)=$I26,$P26,IF(HLOOKUP(AK$2,Monitoring_eng!$B$1:$AU$68,Results_2019!$C26,FALSE)=$K26,$Q26,IF(HLOOKUP(AK$2,Monitoring_eng!$B$1:$AU$68,Results_2019!$C26,FALSE)=$M26,$R26,IF(HLOOKUP(AK$2,Monitoring_eng!$B$1:$AU$68,Results_2019!$C26,FALSE)=$O26,$S26,"CHYBA")))))</f>
        <v>0</v>
      </c>
      <c r="AL26" s="18">
        <f>IF(ISBLANK(HLOOKUP(AL$2,Monitoring_eng!$B$1:$AU$68,Results_2019!$C26,FALSE)),"",IF(HLOOKUP(AL$2,Monitoring_eng!$B$1:$AU$68,Results_2019!$C26,FALSE)=$I26,$P26,IF(HLOOKUP(AL$2,Monitoring_eng!$B$1:$AU$68,Results_2019!$C26,FALSE)=$K26,$Q26,IF(HLOOKUP(AL$2,Monitoring_eng!$B$1:$AU$68,Results_2019!$C26,FALSE)=$M26,$R26,IF(HLOOKUP(AL$2,Monitoring_eng!$B$1:$AU$68,Results_2019!$C26,FALSE)=$O26,$S26,"CHYBA")))))</f>
        <v>1</v>
      </c>
      <c r="AM26" s="18">
        <f>IF(ISBLANK(HLOOKUP(AM$2,Monitoring_eng!$B$1:$AU$68,Results_2019!$C26,FALSE)),"",IF(HLOOKUP(AM$2,Monitoring_eng!$B$1:$AU$68,Results_2019!$C26,FALSE)=$I26,$P26,IF(HLOOKUP(AM$2,Monitoring_eng!$B$1:$AU$68,Results_2019!$C26,FALSE)=$K26,$Q26,IF(HLOOKUP(AM$2,Monitoring_eng!$B$1:$AU$68,Results_2019!$C26,FALSE)=$M26,$R26,IF(HLOOKUP(AM$2,Monitoring_eng!$B$1:$AU$68,Results_2019!$C26,FALSE)=$O26,$S26,"CHYBA")))))</f>
        <v>0</v>
      </c>
      <c r="AN26" s="18">
        <f>IF(ISBLANK(HLOOKUP(AN$2,Monitoring_eng!$B$1:$AU$68,Results_2019!$C26,FALSE)),"",IF(HLOOKUP(AN$2,Monitoring_eng!$B$1:$AU$68,Results_2019!$C26,FALSE)=$I26,$P26,IF(HLOOKUP(AN$2,Monitoring_eng!$B$1:$AU$68,Results_2019!$C26,FALSE)=$K26,$Q26,IF(HLOOKUP(AN$2,Monitoring_eng!$B$1:$AU$68,Results_2019!$C26,FALSE)=$M26,$R26,IF(HLOOKUP(AN$2,Monitoring_eng!$B$1:$AU$68,Results_2019!$C26,FALSE)=$O26,$S26,"CHYBA")))))</f>
        <v>0</v>
      </c>
      <c r="AO26" s="18">
        <f>IF(ISBLANK(HLOOKUP(AO$2,Monitoring_eng!$B$1:$AU$68,Results_2019!$C26,FALSE)),"",IF(HLOOKUP(AO$2,Monitoring_eng!$B$1:$AU$68,Results_2019!$C26,FALSE)=$I26,$P26,IF(HLOOKUP(AO$2,Monitoring_eng!$B$1:$AU$68,Results_2019!$C26,FALSE)=$K26,$Q26,IF(HLOOKUP(AO$2,Monitoring_eng!$B$1:$AU$68,Results_2019!$C26,FALSE)=$M26,$R26,IF(HLOOKUP(AO$2,Monitoring_eng!$B$1:$AU$68,Results_2019!$C26,FALSE)=$O26,$S26,"CHYBA")))))</f>
        <v>1</v>
      </c>
    </row>
    <row r="27" spans="1:41" x14ac:dyDescent="0.3">
      <c r="A27" s="83" t="s">
        <v>1320</v>
      </c>
      <c r="B27" s="18" t="s">
        <v>155</v>
      </c>
      <c r="C27" s="18">
        <v>26</v>
      </c>
      <c r="D27" s="20" t="s">
        <v>156</v>
      </c>
      <c r="E27" s="20" t="s">
        <v>371</v>
      </c>
      <c r="F27" s="43" t="s">
        <v>434</v>
      </c>
      <c r="G27" s="34">
        <v>1</v>
      </c>
      <c r="H27" s="18" t="s">
        <v>342</v>
      </c>
      <c r="I27" s="18" t="s">
        <v>49</v>
      </c>
      <c r="J27" s="18" t="s">
        <v>341</v>
      </c>
      <c r="K27" s="18" t="s">
        <v>48</v>
      </c>
      <c r="L27" s="18" t="s">
        <v>357</v>
      </c>
      <c r="M27" s="18" t="s">
        <v>108</v>
      </c>
      <c r="N27" s="18" t="s">
        <v>432</v>
      </c>
      <c r="O27" s="18" t="s">
        <v>432</v>
      </c>
      <c r="P27" s="18">
        <f t="shared" si="0"/>
        <v>1</v>
      </c>
      <c r="Q27" s="18">
        <v>0</v>
      </c>
      <c r="R27" s="18">
        <f t="shared" si="1"/>
        <v>0.5</v>
      </c>
      <c r="S27" s="18" t="s">
        <v>432</v>
      </c>
      <c r="T27" s="18">
        <f>IF(ISBLANK(HLOOKUP(T$2,Monitoring_eng!$B$1:$AU$68,Results_2019!$C27,FALSE)),"",IF(HLOOKUP(T$2,Monitoring_eng!$B$1:$AU$68,Results_2019!$C27,FALSE)=$I27,$P27,IF(HLOOKUP(T$2,Monitoring_eng!$B$1:$AU$68,Results_2019!$C27,FALSE)=$K27,$Q27,IF(HLOOKUP(T$2,Monitoring_eng!$B$1:$AU$68,Results_2019!$C27,FALSE)=$M27,$R27,IF(HLOOKUP(T$2,Monitoring_eng!$B$1:$AU$68,Results_2019!$C27,FALSE)=$O27,$S27,"CHYBA")))))</f>
        <v>0</v>
      </c>
      <c r="U27" s="18">
        <f>IF(ISBLANK(HLOOKUP(U$2,Monitoring_eng!$B$1:$AU$68,Results_2019!$C27,FALSE)),"",IF(HLOOKUP(U$2,Monitoring_eng!$B$1:$AU$68,Results_2019!$C27,FALSE)=$I27,$P27,IF(HLOOKUP(U$2,Monitoring_eng!$B$1:$AU$68,Results_2019!$C27,FALSE)=$K27,$Q27,IF(HLOOKUP(U$2,Monitoring_eng!$B$1:$AU$68,Results_2019!$C27,FALSE)=$M27,$R27,IF(HLOOKUP(U$2,Monitoring_eng!$B$1:$AU$68,Results_2019!$C27,FALSE)=$O27,$S27,"CHYBA")))))</f>
        <v>1</v>
      </c>
      <c r="V27" s="18">
        <f>IF(ISBLANK(HLOOKUP(V$2,Monitoring_eng!$B$1:$AU$68,Results_2019!$C27,FALSE)),"",IF(HLOOKUP(V$2,Monitoring_eng!$B$1:$AU$68,Results_2019!$C27,FALSE)=$I27,$P27,IF(HLOOKUP(V$2,Monitoring_eng!$B$1:$AU$68,Results_2019!$C27,FALSE)=$K27,$Q27,IF(HLOOKUP(V$2,Monitoring_eng!$B$1:$AU$68,Results_2019!$C27,FALSE)=$M27,$R27,IF(HLOOKUP(V$2,Monitoring_eng!$B$1:$AU$68,Results_2019!$C27,FALSE)=$O27,$S27,"CHYBA")))))</f>
        <v>0</v>
      </c>
      <c r="W27" s="18">
        <f>IF(ISBLANK(HLOOKUP(W$2,Monitoring_eng!$B$1:$AU$68,Results_2019!$C27,FALSE)),"",IF(HLOOKUP(W$2,Monitoring_eng!$B$1:$AU$68,Results_2019!$C27,FALSE)=$I27,$P27,IF(HLOOKUP(W$2,Monitoring_eng!$B$1:$AU$68,Results_2019!$C27,FALSE)=$K27,$Q27,IF(HLOOKUP(W$2,Monitoring_eng!$B$1:$AU$68,Results_2019!$C27,FALSE)=$M27,$R27,IF(HLOOKUP(W$2,Monitoring_eng!$B$1:$AU$68,Results_2019!$C27,FALSE)=$O27,$S27,"CHYBA")))))</f>
        <v>0</v>
      </c>
      <c r="X27" s="18">
        <f>IF(ISBLANK(HLOOKUP(X$2,Monitoring_eng!$B$1:$AU$68,Results_2019!$C27,FALSE)),"",IF(HLOOKUP(X$2,Monitoring_eng!$B$1:$AU$68,Results_2019!$C27,FALSE)=$I27,$P27,IF(HLOOKUP(X$2,Monitoring_eng!$B$1:$AU$68,Results_2019!$C27,FALSE)=$K27,$Q27,IF(HLOOKUP(X$2,Monitoring_eng!$B$1:$AU$68,Results_2019!$C27,FALSE)=$M27,$R27,IF(HLOOKUP(X$2,Monitoring_eng!$B$1:$AU$68,Results_2019!$C27,FALSE)=$O27,$S27,"CHYBA")))))</f>
        <v>1</v>
      </c>
      <c r="Y27" s="18">
        <f>IF(ISBLANK(HLOOKUP(Y$2,Monitoring_eng!$B$1:$AU$68,Results_2019!$C27,FALSE)),"",IF(HLOOKUP(Y$2,Monitoring_eng!$B$1:$AU$68,Results_2019!$C27,FALSE)=$I27,$P27,IF(HLOOKUP(Y$2,Monitoring_eng!$B$1:$AU$68,Results_2019!$C27,FALSE)=$K27,$Q27,IF(HLOOKUP(Y$2,Monitoring_eng!$B$1:$AU$68,Results_2019!$C27,FALSE)=$M27,$R27,IF(HLOOKUP(Y$2,Monitoring_eng!$B$1:$AU$68,Results_2019!$C27,FALSE)=$O27,$S27,"CHYBA")))))</f>
        <v>0</v>
      </c>
      <c r="Z27" s="18">
        <f>IF(ISBLANK(HLOOKUP(Z$2,Monitoring_eng!$B$1:$AU$68,Results_2019!$C27,FALSE)),"",IF(HLOOKUP(Z$2,Monitoring_eng!$B$1:$AU$68,Results_2019!$C27,FALSE)=$I27,$P27,IF(HLOOKUP(Z$2,Monitoring_eng!$B$1:$AU$68,Results_2019!$C27,FALSE)=$K27,$Q27,IF(HLOOKUP(Z$2,Monitoring_eng!$B$1:$AU$68,Results_2019!$C27,FALSE)=$M27,$R27,IF(HLOOKUP(Z$2,Monitoring_eng!$B$1:$AU$68,Results_2019!$C27,FALSE)=$O27,$S27,"CHYBA")))))</f>
        <v>0</v>
      </c>
      <c r="AA27" s="18">
        <f>IF(ISBLANK(HLOOKUP(AA$2,Monitoring_eng!$B$1:$AU$68,Results_2019!$C27,FALSE)),"",IF(HLOOKUP(AA$2,Monitoring_eng!$B$1:$AU$68,Results_2019!$C27,FALSE)=$I27,$P27,IF(HLOOKUP(AA$2,Monitoring_eng!$B$1:$AU$68,Results_2019!$C27,FALSE)=$K27,$Q27,IF(HLOOKUP(AA$2,Monitoring_eng!$B$1:$AU$68,Results_2019!$C27,FALSE)=$M27,$R27,IF(HLOOKUP(AA$2,Monitoring_eng!$B$1:$AU$68,Results_2019!$C27,FALSE)=$O27,$S27,"CHYBA")))))</f>
        <v>1</v>
      </c>
      <c r="AB27" s="18">
        <f>IF(ISBLANK(HLOOKUP(AB$2,Monitoring_eng!$B$1:$AU$68,Results_2019!$C27,FALSE)),"",IF(HLOOKUP(AB$2,Monitoring_eng!$B$1:$AU$68,Results_2019!$C27,FALSE)=$I27,$P27,IF(HLOOKUP(AB$2,Monitoring_eng!$B$1:$AU$68,Results_2019!$C27,FALSE)=$K27,$Q27,IF(HLOOKUP(AB$2,Monitoring_eng!$B$1:$AU$68,Results_2019!$C27,FALSE)=$M27,$R27,IF(HLOOKUP(AB$2,Monitoring_eng!$B$1:$AU$68,Results_2019!$C27,FALSE)=$O27,$S27,"CHYBA")))))</f>
        <v>0</v>
      </c>
      <c r="AC27" s="18">
        <f>IF(ISBLANK(HLOOKUP(AC$2,Monitoring_eng!$B$1:$AU$68,Results_2019!$C27,FALSE)),"",IF(HLOOKUP(AC$2,Monitoring_eng!$B$1:$AU$68,Results_2019!$C27,FALSE)=$I27,$P27,IF(HLOOKUP(AC$2,Monitoring_eng!$B$1:$AU$68,Results_2019!$C27,FALSE)=$K27,$Q27,IF(HLOOKUP(AC$2,Monitoring_eng!$B$1:$AU$68,Results_2019!$C27,FALSE)=$M27,$R27,IF(HLOOKUP(AC$2,Monitoring_eng!$B$1:$AU$68,Results_2019!$C27,FALSE)=$O27,$S27,"CHYBA")))))</f>
        <v>0</v>
      </c>
      <c r="AD27" s="18">
        <f>IF(ISBLANK(HLOOKUP(AD$2,Monitoring_eng!$B$1:$AU$68,Results_2019!$C27,FALSE)),"",IF(HLOOKUP(AD$2,Monitoring_eng!$B$1:$AU$68,Results_2019!$C27,FALSE)=$I27,$P27,IF(HLOOKUP(AD$2,Monitoring_eng!$B$1:$AU$68,Results_2019!$C27,FALSE)=$K27,$Q27,IF(HLOOKUP(AD$2,Monitoring_eng!$B$1:$AU$68,Results_2019!$C27,FALSE)=$M27,$R27,IF(HLOOKUP(AD$2,Monitoring_eng!$B$1:$AU$68,Results_2019!$C27,FALSE)=$O27,$S27,"CHYBA")))))</f>
        <v>0</v>
      </c>
      <c r="AE27" s="18">
        <f>IF(ISBLANK(HLOOKUP(AE$2,Monitoring_eng!$B$1:$AU$68,Results_2019!$C27,FALSE)),"",IF(HLOOKUP(AE$2,Monitoring_eng!$B$1:$AU$68,Results_2019!$C27,FALSE)=$I27,$P27,IF(HLOOKUP(AE$2,Monitoring_eng!$B$1:$AU$68,Results_2019!$C27,FALSE)=$K27,$Q27,IF(HLOOKUP(AE$2,Monitoring_eng!$B$1:$AU$68,Results_2019!$C27,FALSE)=$M27,$R27,IF(HLOOKUP(AE$2,Monitoring_eng!$B$1:$AU$68,Results_2019!$C27,FALSE)=$O27,$S27,"CHYBA")))))</f>
        <v>1</v>
      </c>
      <c r="AF27" s="18">
        <f>IF(ISBLANK(HLOOKUP(AF$2,Monitoring_eng!$B$1:$AU$68,Results_2019!$C27,FALSE)),"",IF(HLOOKUP(AF$2,Monitoring_eng!$B$1:$AU$68,Results_2019!$C27,FALSE)=$I27,$P27,IF(HLOOKUP(AF$2,Monitoring_eng!$B$1:$AU$68,Results_2019!$C27,FALSE)=$K27,$Q27,IF(HLOOKUP(AF$2,Monitoring_eng!$B$1:$AU$68,Results_2019!$C27,FALSE)=$M27,$R27,IF(HLOOKUP(AF$2,Monitoring_eng!$B$1:$AU$68,Results_2019!$C27,FALSE)=$O27,$S27,"CHYBA")))))</f>
        <v>0</v>
      </c>
      <c r="AG27" s="18">
        <f>IF(ISBLANK(HLOOKUP(AG$2,Monitoring_eng!$B$1:$AU$68,Results_2019!$C27,FALSE)),"",IF(HLOOKUP(AG$2,Monitoring_eng!$B$1:$AU$68,Results_2019!$C27,FALSE)=$I27,$P27,IF(HLOOKUP(AG$2,Monitoring_eng!$B$1:$AU$68,Results_2019!$C27,FALSE)=$K27,$Q27,IF(HLOOKUP(AG$2,Monitoring_eng!$B$1:$AU$68,Results_2019!$C27,FALSE)=$M27,$R27,IF(HLOOKUP(AG$2,Monitoring_eng!$B$1:$AU$68,Results_2019!$C27,FALSE)=$O27,$S27,"CHYBA")))))</f>
        <v>1</v>
      </c>
      <c r="AH27" s="18">
        <f>IF(ISBLANK(HLOOKUP(AH$2,Monitoring_eng!$B$1:$AU$68,Results_2019!$C27,FALSE)),"",IF(HLOOKUP(AH$2,Monitoring_eng!$B$1:$AU$68,Results_2019!$C27,FALSE)=$I27,$P27,IF(HLOOKUP(AH$2,Monitoring_eng!$B$1:$AU$68,Results_2019!$C27,FALSE)=$K27,$Q27,IF(HLOOKUP(AH$2,Monitoring_eng!$B$1:$AU$68,Results_2019!$C27,FALSE)=$M27,$R27,IF(HLOOKUP(AH$2,Monitoring_eng!$B$1:$AU$68,Results_2019!$C27,FALSE)=$O27,$S27,"CHYBA")))))</f>
        <v>1</v>
      </c>
      <c r="AI27" s="18">
        <f>IF(ISBLANK(HLOOKUP(AI$2,Monitoring_eng!$B$1:$AU$68,Results_2019!$C27,FALSE)),"",IF(HLOOKUP(AI$2,Monitoring_eng!$B$1:$AU$68,Results_2019!$C27,FALSE)=$I27,$P27,IF(HLOOKUP(AI$2,Monitoring_eng!$B$1:$AU$68,Results_2019!$C27,FALSE)=$K27,$Q27,IF(HLOOKUP(AI$2,Monitoring_eng!$B$1:$AU$68,Results_2019!$C27,FALSE)=$M27,$R27,IF(HLOOKUP(AI$2,Monitoring_eng!$B$1:$AU$68,Results_2019!$C27,FALSE)=$O27,$S27,"CHYBA")))))</f>
        <v>0</v>
      </c>
      <c r="AJ27" s="18">
        <f>IF(ISBLANK(HLOOKUP(AJ$2,Monitoring_eng!$B$1:$AU$68,Results_2019!$C27,FALSE)),"",IF(HLOOKUP(AJ$2,Monitoring_eng!$B$1:$AU$68,Results_2019!$C27,FALSE)=$I27,$P27,IF(HLOOKUP(AJ$2,Monitoring_eng!$B$1:$AU$68,Results_2019!$C27,FALSE)=$K27,$Q27,IF(HLOOKUP(AJ$2,Monitoring_eng!$B$1:$AU$68,Results_2019!$C27,FALSE)=$M27,$R27,IF(HLOOKUP(AJ$2,Monitoring_eng!$B$1:$AU$68,Results_2019!$C27,FALSE)=$O27,$S27,"CHYBA")))))</f>
        <v>1</v>
      </c>
      <c r="AK27" s="18">
        <f>IF(ISBLANK(HLOOKUP(AK$2,Monitoring_eng!$B$1:$AU$68,Results_2019!$C27,FALSE)),"",IF(HLOOKUP(AK$2,Monitoring_eng!$B$1:$AU$68,Results_2019!$C27,FALSE)=$I27,$P27,IF(HLOOKUP(AK$2,Monitoring_eng!$B$1:$AU$68,Results_2019!$C27,FALSE)=$K27,$Q27,IF(HLOOKUP(AK$2,Monitoring_eng!$B$1:$AU$68,Results_2019!$C27,FALSE)=$M27,$R27,IF(HLOOKUP(AK$2,Monitoring_eng!$B$1:$AU$68,Results_2019!$C27,FALSE)=$O27,$S27,"CHYBA")))))</f>
        <v>0</v>
      </c>
      <c r="AL27" s="18">
        <f>IF(ISBLANK(HLOOKUP(AL$2,Monitoring_eng!$B$1:$AU$68,Results_2019!$C27,FALSE)),"",IF(HLOOKUP(AL$2,Monitoring_eng!$B$1:$AU$68,Results_2019!$C27,FALSE)=$I27,$P27,IF(HLOOKUP(AL$2,Monitoring_eng!$B$1:$AU$68,Results_2019!$C27,FALSE)=$K27,$Q27,IF(HLOOKUP(AL$2,Monitoring_eng!$B$1:$AU$68,Results_2019!$C27,FALSE)=$M27,$R27,IF(HLOOKUP(AL$2,Monitoring_eng!$B$1:$AU$68,Results_2019!$C27,FALSE)=$O27,$S27,"CHYBA")))))</f>
        <v>1</v>
      </c>
      <c r="AM27" s="18">
        <f>IF(ISBLANK(HLOOKUP(AM$2,Monitoring_eng!$B$1:$AU$68,Results_2019!$C27,FALSE)),"",IF(HLOOKUP(AM$2,Monitoring_eng!$B$1:$AU$68,Results_2019!$C27,FALSE)=$I27,$P27,IF(HLOOKUP(AM$2,Monitoring_eng!$B$1:$AU$68,Results_2019!$C27,FALSE)=$K27,$Q27,IF(HLOOKUP(AM$2,Monitoring_eng!$B$1:$AU$68,Results_2019!$C27,FALSE)=$M27,$R27,IF(HLOOKUP(AM$2,Monitoring_eng!$B$1:$AU$68,Results_2019!$C27,FALSE)=$O27,$S27,"CHYBA")))))</f>
        <v>0</v>
      </c>
      <c r="AN27" s="18">
        <f>IF(ISBLANK(HLOOKUP(AN$2,Monitoring_eng!$B$1:$AU$68,Results_2019!$C27,FALSE)),"",IF(HLOOKUP(AN$2,Monitoring_eng!$B$1:$AU$68,Results_2019!$C27,FALSE)=$I27,$P27,IF(HLOOKUP(AN$2,Monitoring_eng!$B$1:$AU$68,Results_2019!$C27,FALSE)=$K27,$Q27,IF(HLOOKUP(AN$2,Monitoring_eng!$B$1:$AU$68,Results_2019!$C27,FALSE)=$M27,$R27,IF(HLOOKUP(AN$2,Monitoring_eng!$B$1:$AU$68,Results_2019!$C27,FALSE)=$O27,$S27,"CHYBA")))))</f>
        <v>0</v>
      </c>
      <c r="AO27" s="18">
        <f>IF(ISBLANK(HLOOKUP(AO$2,Monitoring_eng!$B$1:$AU$68,Results_2019!$C27,FALSE)),"",IF(HLOOKUP(AO$2,Monitoring_eng!$B$1:$AU$68,Results_2019!$C27,FALSE)=$I27,$P27,IF(HLOOKUP(AO$2,Monitoring_eng!$B$1:$AU$68,Results_2019!$C27,FALSE)=$K27,$Q27,IF(HLOOKUP(AO$2,Monitoring_eng!$B$1:$AU$68,Results_2019!$C27,FALSE)=$M27,$R27,IF(HLOOKUP(AO$2,Monitoring_eng!$B$1:$AU$68,Results_2019!$C27,FALSE)=$O27,$S27,"CHYBA")))))</f>
        <v>0</v>
      </c>
    </row>
    <row r="28" spans="1:41" x14ac:dyDescent="0.3">
      <c r="A28" s="83" t="s">
        <v>1321</v>
      </c>
      <c r="B28" s="18" t="s">
        <v>158</v>
      </c>
      <c r="C28" s="18">
        <v>27</v>
      </c>
      <c r="D28" s="20" t="s">
        <v>159</v>
      </c>
      <c r="E28" s="20" t="s">
        <v>372</v>
      </c>
      <c r="F28" s="43" t="s">
        <v>434</v>
      </c>
      <c r="G28" s="34">
        <v>2</v>
      </c>
      <c r="H28" s="18" t="s">
        <v>342</v>
      </c>
      <c r="I28" s="18" t="s">
        <v>49</v>
      </c>
      <c r="J28" s="18" t="s">
        <v>341</v>
      </c>
      <c r="K28" s="18" t="s">
        <v>48</v>
      </c>
      <c r="L28" s="18" t="s">
        <v>357</v>
      </c>
      <c r="M28" s="18" t="s">
        <v>108</v>
      </c>
      <c r="N28" s="18" t="s">
        <v>432</v>
      </c>
      <c r="O28" s="18" t="s">
        <v>432</v>
      </c>
      <c r="P28" s="18">
        <f t="shared" si="0"/>
        <v>2</v>
      </c>
      <c r="Q28" s="18">
        <v>0</v>
      </c>
      <c r="R28" s="18">
        <f t="shared" si="1"/>
        <v>1</v>
      </c>
      <c r="S28" s="18" t="s">
        <v>432</v>
      </c>
      <c r="T28" s="18">
        <f>IF(ISBLANK(HLOOKUP(T$2,Monitoring_eng!$B$1:$AU$68,Results_2019!$C28,FALSE)),"",IF(HLOOKUP(T$2,Monitoring_eng!$B$1:$AU$68,Results_2019!$C28,FALSE)=$I28,$P28,IF(HLOOKUP(T$2,Monitoring_eng!$B$1:$AU$68,Results_2019!$C28,FALSE)=$K28,$Q28,IF(HLOOKUP(T$2,Monitoring_eng!$B$1:$AU$68,Results_2019!$C28,FALSE)=$M28,$R28,IF(HLOOKUP(T$2,Monitoring_eng!$B$1:$AU$68,Results_2019!$C28,FALSE)=$O28,$S28,"CHYBA")))))</f>
        <v>2</v>
      </c>
      <c r="U28" s="18">
        <f>IF(ISBLANK(HLOOKUP(U$2,Monitoring_eng!$B$1:$AU$68,Results_2019!$C28,FALSE)),"",IF(HLOOKUP(U$2,Monitoring_eng!$B$1:$AU$68,Results_2019!$C28,FALSE)=$I28,$P28,IF(HLOOKUP(U$2,Monitoring_eng!$B$1:$AU$68,Results_2019!$C28,FALSE)=$K28,$Q28,IF(HLOOKUP(U$2,Monitoring_eng!$B$1:$AU$68,Results_2019!$C28,FALSE)=$M28,$R28,IF(HLOOKUP(U$2,Monitoring_eng!$B$1:$AU$68,Results_2019!$C28,FALSE)=$O28,$S28,"CHYBA")))))</f>
        <v>2</v>
      </c>
      <c r="V28" s="18">
        <f>IF(ISBLANK(HLOOKUP(V$2,Monitoring_eng!$B$1:$AU$68,Results_2019!$C28,FALSE)),"",IF(HLOOKUP(V$2,Monitoring_eng!$B$1:$AU$68,Results_2019!$C28,FALSE)=$I28,$P28,IF(HLOOKUP(V$2,Monitoring_eng!$B$1:$AU$68,Results_2019!$C28,FALSE)=$K28,$Q28,IF(HLOOKUP(V$2,Monitoring_eng!$B$1:$AU$68,Results_2019!$C28,FALSE)=$M28,$R28,IF(HLOOKUP(V$2,Monitoring_eng!$B$1:$AU$68,Results_2019!$C28,FALSE)=$O28,$S28,"CHYBA")))))</f>
        <v>0</v>
      </c>
      <c r="W28" s="18">
        <f>IF(ISBLANK(HLOOKUP(W$2,Monitoring_eng!$B$1:$AU$68,Results_2019!$C28,FALSE)),"",IF(HLOOKUP(W$2,Monitoring_eng!$B$1:$AU$68,Results_2019!$C28,FALSE)=$I28,$P28,IF(HLOOKUP(W$2,Monitoring_eng!$B$1:$AU$68,Results_2019!$C28,FALSE)=$K28,$Q28,IF(HLOOKUP(W$2,Monitoring_eng!$B$1:$AU$68,Results_2019!$C28,FALSE)=$M28,$R28,IF(HLOOKUP(W$2,Monitoring_eng!$B$1:$AU$68,Results_2019!$C28,FALSE)=$O28,$S28,"CHYBA")))))</f>
        <v>2</v>
      </c>
      <c r="X28" s="18">
        <f>IF(ISBLANK(HLOOKUP(X$2,Monitoring_eng!$B$1:$AU$68,Results_2019!$C28,FALSE)),"",IF(HLOOKUP(X$2,Monitoring_eng!$B$1:$AU$68,Results_2019!$C28,FALSE)=$I28,$P28,IF(HLOOKUP(X$2,Monitoring_eng!$B$1:$AU$68,Results_2019!$C28,FALSE)=$K28,$Q28,IF(HLOOKUP(X$2,Monitoring_eng!$B$1:$AU$68,Results_2019!$C28,FALSE)=$M28,$R28,IF(HLOOKUP(X$2,Monitoring_eng!$B$1:$AU$68,Results_2019!$C28,FALSE)=$O28,$S28,"CHYBA")))))</f>
        <v>2</v>
      </c>
      <c r="Y28" s="18">
        <f>IF(ISBLANK(HLOOKUP(Y$2,Monitoring_eng!$B$1:$AU$68,Results_2019!$C28,FALSE)),"",IF(HLOOKUP(Y$2,Monitoring_eng!$B$1:$AU$68,Results_2019!$C28,FALSE)=$I28,$P28,IF(HLOOKUP(Y$2,Monitoring_eng!$B$1:$AU$68,Results_2019!$C28,FALSE)=$K28,$Q28,IF(HLOOKUP(Y$2,Monitoring_eng!$B$1:$AU$68,Results_2019!$C28,FALSE)=$M28,$R28,IF(HLOOKUP(Y$2,Monitoring_eng!$B$1:$AU$68,Results_2019!$C28,FALSE)=$O28,$S28,"CHYBA")))))</f>
        <v>2</v>
      </c>
      <c r="Z28" s="18">
        <f>IF(ISBLANK(HLOOKUP(Z$2,Monitoring_eng!$B$1:$AU$68,Results_2019!$C28,FALSE)),"",IF(HLOOKUP(Z$2,Monitoring_eng!$B$1:$AU$68,Results_2019!$C28,FALSE)=$I28,$P28,IF(HLOOKUP(Z$2,Monitoring_eng!$B$1:$AU$68,Results_2019!$C28,FALSE)=$K28,$Q28,IF(HLOOKUP(Z$2,Monitoring_eng!$B$1:$AU$68,Results_2019!$C28,FALSE)=$M28,$R28,IF(HLOOKUP(Z$2,Monitoring_eng!$B$1:$AU$68,Results_2019!$C28,FALSE)=$O28,$S28,"CHYBA")))))</f>
        <v>2</v>
      </c>
      <c r="AA28" s="18">
        <f>IF(ISBLANK(HLOOKUP(AA$2,Monitoring_eng!$B$1:$AU$68,Results_2019!$C28,FALSE)),"",IF(HLOOKUP(AA$2,Monitoring_eng!$B$1:$AU$68,Results_2019!$C28,FALSE)=$I28,$P28,IF(HLOOKUP(AA$2,Monitoring_eng!$B$1:$AU$68,Results_2019!$C28,FALSE)=$K28,$Q28,IF(HLOOKUP(AA$2,Monitoring_eng!$B$1:$AU$68,Results_2019!$C28,FALSE)=$M28,$R28,IF(HLOOKUP(AA$2,Monitoring_eng!$B$1:$AU$68,Results_2019!$C28,FALSE)=$O28,$S28,"CHYBA")))))</f>
        <v>2</v>
      </c>
      <c r="AB28" s="18">
        <f>IF(ISBLANK(HLOOKUP(AB$2,Monitoring_eng!$B$1:$AU$68,Results_2019!$C28,FALSE)),"",IF(HLOOKUP(AB$2,Monitoring_eng!$B$1:$AU$68,Results_2019!$C28,FALSE)=$I28,$P28,IF(HLOOKUP(AB$2,Monitoring_eng!$B$1:$AU$68,Results_2019!$C28,FALSE)=$K28,$Q28,IF(HLOOKUP(AB$2,Monitoring_eng!$B$1:$AU$68,Results_2019!$C28,FALSE)=$M28,$R28,IF(HLOOKUP(AB$2,Monitoring_eng!$B$1:$AU$68,Results_2019!$C28,FALSE)=$O28,$S28,"CHYBA")))))</f>
        <v>2</v>
      </c>
      <c r="AC28" s="18">
        <f>IF(ISBLANK(HLOOKUP(AC$2,Monitoring_eng!$B$1:$AU$68,Results_2019!$C28,FALSE)),"",IF(HLOOKUP(AC$2,Monitoring_eng!$B$1:$AU$68,Results_2019!$C28,FALSE)=$I28,$P28,IF(HLOOKUP(AC$2,Monitoring_eng!$B$1:$AU$68,Results_2019!$C28,FALSE)=$K28,$Q28,IF(HLOOKUP(AC$2,Monitoring_eng!$B$1:$AU$68,Results_2019!$C28,FALSE)=$M28,$R28,IF(HLOOKUP(AC$2,Monitoring_eng!$B$1:$AU$68,Results_2019!$C28,FALSE)=$O28,$S28,"CHYBA")))))</f>
        <v>0</v>
      </c>
      <c r="AD28" s="18">
        <f>IF(ISBLANK(HLOOKUP(AD$2,Monitoring_eng!$B$1:$AU$68,Results_2019!$C28,FALSE)),"",IF(HLOOKUP(AD$2,Monitoring_eng!$B$1:$AU$68,Results_2019!$C28,FALSE)=$I28,$P28,IF(HLOOKUP(AD$2,Monitoring_eng!$B$1:$AU$68,Results_2019!$C28,FALSE)=$K28,$Q28,IF(HLOOKUP(AD$2,Monitoring_eng!$B$1:$AU$68,Results_2019!$C28,FALSE)=$M28,$R28,IF(HLOOKUP(AD$2,Monitoring_eng!$B$1:$AU$68,Results_2019!$C28,FALSE)=$O28,$S28,"CHYBA")))))</f>
        <v>0</v>
      </c>
      <c r="AE28" s="18">
        <f>IF(ISBLANK(HLOOKUP(AE$2,Monitoring_eng!$B$1:$AU$68,Results_2019!$C28,FALSE)),"",IF(HLOOKUP(AE$2,Monitoring_eng!$B$1:$AU$68,Results_2019!$C28,FALSE)=$I28,$P28,IF(HLOOKUP(AE$2,Monitoring_eng!$B$1:$AU$68,Results_2019!$C28,FALSE)=$K28,$Q28,IF(HLOOKUP(AE$2,Monitoring_eng!$B$1:$AU$68,Results_2019!$C28,FALSE)=$M28,$R28,IF(HLOOKUP(AE$2,Monitoring_eng!$B$1:$AU$68,Results_2019!$C28,FALSE)=$O28,$S28,"CHYBA")))))</f>
        <v>2</v>
      </c>
      <c r="AF28" s="18">
        <f>IF(ISBLANK(HLOOKUP(AF$2,Monitoring_eng!$B$1:$AU$68,Results_2019!$C28,FALSE)),"",IF(HLOOKUP(AF$2,Monitoring_eng!$B$1:$AU$68,Results_2019!$C28,FALSE)=$I28,$P28,IF(HLOOKUP(AF$2,Monitoring_eng!$B$1:$AU$68,Results_2019!$C28,FALSE)=$K28,$Q28,IF(HLOOKUP(AF$2,Monitoring_eng!$B$1:$AU$68,Results_2019!$C28,FALSE)=$M28,$R28,IF(HLOOKUP(AF$2,Monitoring_eng!$B$1:$AU$68,Results_2019!$C28,FALSE)=$O28,$S28,"CHYBA")))))</f>
        <v>2</v>
      </c>
      <c r="AG28" s="18">
        <f>IF(ISBLANK(HLOOKUP(AG$2,Monitoring_eng!$B$1:$AU$68,Results_2019!$C28,FALSE)),"",IF(HLOOKUP(AG$2,Monitoring_eng!$B$1:$AU$68,Results_2019!$C28,FALSE)=$I28,$P28,IF(HLOOKUP(AG$2,Monitoring_eng!$B$1:$AU$68,Results_2019!$C28,FALSE)=$K28,$Q28,IF(HLOOKUP(AG$2,Monitoring_eng!$B$1:$AU$68,Results_2019!$C28,FALSE)=$M28,$R28,IF(HLOOKUP(AG$2,Monitoring_eng!$B$1:$AU$68,Results_2019!$C28,FALSE)=$O28,$S28,"CHYBA")))))</f>
        <v>2</v>
      </c>
      <c r="AH28" s="18">
        <f>IF(ISBLANK(HLOOKUP(AH$2,Monitoring_eng!$B$1:$AU$68,Results_2019!$C28,FALSE)),"",IF(HLOOKUP(AH$2,Monitoring_eng!$B$1:$AU$68,Results_2019!$C28,FALSE)=$I28,$P28,IF(HLOOKUP(AH$2,Monitoring_eng!$B$1:$AU$68,Results_2019!$C28,FALSE)=$K28,$Q28,IF(HLOOKUP(AH$2,Monitoring_eng!$B$1:$AU$68,Results_2019!$C28,FALSE)=$M28,$R28,IF(HLOOKUP(AH$2,Monitoring_eng!$B$1:$AU$68,Results_2019!$C28,FALSE)=$O28,$S28,"CHYBA")))))</f>
        <v>2</v>
      </c>
      <c r="AI28" s="18">
        <f>IF(ISBLANK(HLOOKUP(AI$2,Monitoring_eng!$B$1:$AU$68,Results_2019!$C28,FALSE)),"",IF(HLOOKUP(AI$2,Monitoring_eng!$B$1:$AU$68,Results_2019!$C28,FALSE)=$I28,$P28,IF(HLOOKUP(AI$2,Monitoring_eng!$B$1:$AU$68,Results_2019!$C28,FALSE)=$K28,$Q28,IF(HLOOKUP(AI$2,Monitoring_eng!$B$1:$AU$68,Results_2019!$C28,FALSE)=$M28,$R28,IF(HLOOKUP(AI$2,Monitoring_eng!$B$1:$AU$68,Results_2019!$C28,FALSE)=$O28,$S28,"CHYBA")))))</f>
        <v>0</v>
      </c>
      <c r="AJ28" s="18">
        <f>IF(ISBLANK(HLOOKUP(AJ$2,Monitoring_eng!$B$1:$AU$68,Results_2019!$C28,FALSE)),"",IF(HLOOKUP(AJ$2,Monitoring_eng!$B$1:$AU$68,Results_2019!$C28,FALSE)=$I28,$P28,IF(HLOOKUP(AJ$2,Monitoring_eng!$B$1:$AU$68,Results_2019!$C28,FALSE)=$K28,$Q28,IF(HLOOKUP(AJ$2,Monitoring_eng!$B$1:$AU$68,Results_2019!$C28,FALSE)=$M28,$R28,IF(HLOOKUP(AJ$2,Monitoring_eng!$B$1:$AU$68,Results_2019!$C28,FALSE)=$O28,$S28,"CHYBA")))))</f>
        <v>2</v>
      </c>
      <c r="AK28" s="18">
        <f>IF(ISBLANK(HLOOKUP(AK$2,Monitoring_eng!$B$1:$AU$68,Results_2019!$C28,FALSE)),"",IF(HLOOKUP(AK$2,Monitoring_eng!$B$1:$AU$68,Results_2019!$C28,FALSE)=$I28,$P28,IF(HLOOKUP(AK$2,Monitoring_eng!$B$1:$AU$68,Results_2019!$C28,FALSE)=$K28,$Q28,IF(HLOOKUP(AK$2,Monitoring_eng!$B$1:$AU$68,Results_2019!$C28,FALSE)=$M28,$R28,IF(HLOOKUP(AK$2,Monitoring_eng!$B$1:$AU$68,Results_2019!$C28,FALSE)=$O28,$S28,"CHYBA")))))</f>
        <v>2</v>
      </c>
      <c r="AL28" s="18">
        <f>IF(ISBLANK(HLOOKUP(AL$2,Monitoring_eng!$B$1:$AU$68,Results_2019!$C28,FALSE)),"",IF(HLOOKUP(AL$2,Monitoring_eng!$B$1:$AU$68,Results_2019!$C28,FALSE)=$I28,$P28,IF(HLOOKUP(AL$2,Monitoring_eng!$B$1:$AU$68,Results_2019!$C28,FALSE)=$K28,$Q28,IF(HLOOKUP(AL$2,Monitoring_eng!$B$1:$AU$68,Results_2019!$C28,FALSE)=$M28,$R28,IF(HLOOKUP(AL$2,Monitoring_eng!$B$1:$AU$68,Results_2019!$C28,FALSE)=$O28,$S28,"CHYBA")))))</f>
        <v>2</v>
      </c>
      <c r="AM28" s="18">
        <f>IF(ISBLANK(HLOOKUP(AM$2,Monitoring_eng!$B$1:$AU$68,Results_2019!$C28,FALSE)),"",IF(HLOOKUP(AM$2,Monitoring_eng!$B$1:$AU$68,Results_2019!$C28,FALSE)=$I28,$P28,IF(HLOOKUP(AM$2,Monitoring_eng!$B$1:$AU$68,Results_2019!$C28,FALSE)=$K28,$Q28,IF(HLOOKUP(AM$2,Monitoring_eng!$B$1:$AU$68,Results_2019!$C28,FALSE)=$M28,$R28,IF(HLOOKUP(AM$2,Monitoring_eng!$B$1:$AU$68,Results_2019!$C28,FALSE)=$O28,$S28,"CHYBA")))))</f>
        <v>0</v>
      </c>
      <c r="AN28" s="18">
        <f>IF(ISBLANK(HLOOKUP(AN$2,Monitoring_eng!$B$1:$AU$68,Results_2019!$C28,FALSE)),"",IF(HLOOKUP(AN$2,Monitoring_eng!$B$1:$AU$68,Results_2019!$C28,FALSE)=$I28,$P28,IF(HLOOKUP(AN$2,Monitoring_eng!$B$1:$AU$68,Results_2019!$C28,FALSE)=$K28,$Q28,IF(HLOOKUP(AN$2,Monitoring_eng!$B$1:$AU$68,Results_2019!$C28,FALSE)=$M28,$R28,IF(HLOOKUP(AN$2,Monitoring_eng!$B$1:$AU$68,Results_2019!$C28,FALSE)=$O28,$S28,"CHYBA")))))</f>
        <v>0</v>
      </c>
      <c r="AO28" s="18">
        <f>IF(ISBLANK(HLOOKUP(AO$2,Monitoring_eng!$B$1:$AU$68,Results_2019!$C28,FALSE)),"",IF(HLOOKUP(AO$2,Monitoring_eng!$B$1:$AU$68,Results_2019!$C28,FALSE)=$I28,$P28,IF(HLOOKUP(AO$2,Monitoring_eng!$B$1:$AU$68,Results_2019!$C28,FALSE)=$K28,$Q28,IF(HLOOKUP(AO$2,Monitoring_eng!$B$1:$AU$68,Results_2019!$C28,FALSE)=$M28,$R28,IF(HLOOKUP(AO$2,Monitoring_eng!$B$1:$AU$68,Results_2019!$C28,FALSE)=$O28,$S28,"CHYBA")))))</f>
        <v>2</v>
      </c>
    </row>
    <row r="29" spans="1:41" x14ac:dyDescent="0.3">
      <c r="A29" s="83" t="s">
        <v>1322</v>
      </c>
      <c r="B29" s="18" t="s">
        <v>160</v>
      </c>
      <c r="C29" s="18">
        <v>28</v>
      </c>
      <c r="D29" s="20" t="s">
        <v>161</v>
      </c>
      <c r="E29" s="20" t="s">
        <v>373</v>
      </c>
      <c r="F29" s="43" t="s">
        <v>434</v>
      </c>
      <c r="G29" s="34">
        <v>2</v>
      </c>
      <c r="H29" s="18" t="s">
        <v>342</v>
      </c>
      <c r="I29" s="18" t="s">
        <v>49</v>
      </c>
      <c r="J29" s="18" t="s">
        <v>341</v>
      </c>
      <c r="K29" s="18" t="s">
        <v>48</v>
      </c>
      <c r="L29" s="18" t="s">
        <v>357</v>
      </c>
      <c r="M29" s="18" t="s">
        <v>108</v>
      </c>
      <c r="N29" s="18" t="s">
        <v>432</v>
      </c>
      <c r="O29" s="18" t="s">
        <v>432</v>
      </c>
      <c r="P29" s="18">
        <f t="shared" si="0"/>
        <v>2</v>
      </c>
      <c r="Q29" s="18">
        <v>0</v>
      </c>
      <c r="R29" s="18">
        <f t="shared" si="1"/>
        <v>1</v>
      </c>
      <c r="S29" s="18" t="s">
        <v>432</v>
      </c>
      <c r="T29" s="18">
        <f>IF(ISBLANK(HLOOKUP(T$2,Monitoring_eng!$B$1:$AU$68,Results_2019!$C29,FALSE)),"",IF(HLOOKUP(T$2,Monitoring_eng!$B$1:$AU$68,Results_2019!$C29,FALSE)=$I29,$P29,IF(HLOOKUP(T$2,Monitoring_eng!$B$1:$AU$68,Results_2019!$C29,FALSE)=$K29,$Q29,IF(HLOOKUP(T$2,Monitoring_eng!$B$1:$AU$68,Results_2019!$C29,FALSE)=$M29,$R29,IF(HLOOKUP(T$2,Monitoring_eng!$B$1:$AU$68,Results_2019!$C29,FALSE)=$O29,$S29,"CHYBA")))))</f>
        <v>2</v>
      </c>
      <c r="U29" s="18">
        <f>IF(ISBLANK(HLOOKUP(U$2,Monitoring_eng!$B$1:$AU$68,Results_2019!$C29,FALSE)),"",IF(HLOOKUP(U$2,Monitoring_eng!$B$1:$AU$68,Results_2019!$C29,FALSE)=$I29,$P29,IF(HLOOKUP(U$2,Monitoring_eng!$B$1:$AU$68,Results_2019!$C29,FALSE)=$K29,$Q29,IF(HLOOKUP(U$2,Monitoring_eng!$B$1:$AU$68,Results_2019!$C29,FALSE)=$M29,$R29,IF(HLOOKUP(U$2,Monitoring_eng!$B$1:$AU$68,Results_2019!$C29,FALSE)=$O29,$S29,"CHYBA")))))</f>
        <v>0</v>
      </c>
      <c r="V29" s="18">
        <f>IF(ISBLANK(HLOOKUP(V$2,Monitoring_eng!$B$1:$AU$68,Results_2019!$C29,FALSE)),"",IF(HLOOKUP(V$2,Monitoring_eng!$B$1:$AU$68,Results_2019!$C29,FALSE)=$I29,$P29,IF(HLOOKUP(V$2,Monitoring_eng!$B$1:$AU$68,Results_2019!$C29,FALSE)=$K29,$Q29,IF(HLOOKUP(V$2,Monitoring_eng!$B$1:$AU$68,Results_2019!$C29,FALSE)=$M29,$R29,IF(HLOOKUP(V$2,Monitoring_eng!$B$1:$AU$68,Results_2019!$C29,FALSE)=$O29,$S29,"CHYBA")))))</f>
        <v>0</v>
      </c>
      <c r="W29" s="18">
        <f>IF(ISBLANK(HLOOKUP(W$2,Monitoring_eng!$B$1:$AU$68,Results_2019!$C29,FALSE)),"",IF(HLOOKUP(W$2,Monitoring_eng!$B$1:$AU$68,Results_2019!$C29,FALSE)=$I29,$P29,IF(HLOOKUP(W$2,Monitoring_eng!$B$1:$AU$68,Results_2019!$C29,FALSE)=$K29,$Q29,IF(HLOOKUP(W$2,Monitoring_eng!$B$1:$AU$68,Results_2019!$C29,FALSE)=$M29,$R29,IF(HLOOKUP(W$2,Monitoring_eng!$B$1:$AU$68,Results_2019!$C29,FALSE)=$O29,$S29,"CHYBA")))))</f>
        <v>0</v>
      </c>
      <c r="X29" s="18">
        <f>IF(ISBLANK(HLOOKUP(X$2,Monitoring_eng!$B$1:$AU$68,Results_2019!$C29,FALSE)),"",IF(HLOOKUP(X$2,Monitoring_eng!$B$1:$AU$68,Results_2019!$C29,FALSE)=$I29,$P29,IF(HLOOKUP(X$2,Monitoring_eng!$B$1:$AU$68,Results_2019!$C29,FALSE)=$K29,$Q29,IF(HLOOKUP(X$2,Monitoring_eng!$B$1:$AU$68,Results_2019!$C29,FALSE)=$M29,$R29,IF(HLOOKUP(X$2,Monitoring_eng!$B$1:$AU$68,Results_2019!$C29,FALSE)=$O29,$S29,"CHYBA")))))</f>
        <v>0</v>
      </c>
      <c r="Y29" s="18">
        <f>IF(ISBLANK(HLOOKUP(Y$2,Monitoring_eng!$B$1:$AU$68,Results_2019!$C29,FALSE)),"",IF(HLOOKUP(Y$2,Monitoring_eng!$B$1:$AU$68,Results_2019!$C29,FALSE)=$I29,$P29,IF(HLOOKUP(Y$2,Monitoring_eng!$B$1:$AU$68,Results_2019!$C29,FALSE)=$K29,$Q29,IF(HLOOKUP(Y$2,Monitoring_eng!$B$1:$AU$68,Results_2019!$C29,FALSE)=$M29,$R29,IF(HLOOKUP(Y$2,Monitoring_eng!$B$1:$AU$68,Results_2019!$C29,FALSE)=$O29,$S29,"CHYBA")))))</f>
        <v>2</v>
      </c>
      <c r="Z29" s="18">
        <f>IF(ISBLANK(HLOOKUP(Z$2,Monitoring_eng!$B$1:$AU$68,Results_2019!$C29,FALSE)),"",IF(HLOOKUP(Z$2,Monitoring_eng!$B$1:$AU$68,Results_2019!$C29,FALSE)=$I29,$P29,IF(HLOOKUP(Z$2,Monitoring_eng!$B$1:$AU$68,Results_2019!$C29,FALSE)=$K29,$Q29,IF(HLOOKUP(Z$2,Monitoring_eng!$B$1:$AU$68,Results_2019!$C29,FALSE)=$M29,$R29,IF(HLOOKUP(Z$2,Monitoring_eng!$B$1:$AU$68,Results_2019!$C29,FALSE)=$O29,$S29,"CHYBA")))))</f>
        <v>2</v>
      </c>
      <c r="AA29" s="18">
        <f>IF(ISBLANK(HLOOKUP(AA$2,Monitoring_eng!$B$1:$AU$68,Results_2019!$C29,FALSE)),"",IF(HLOOKUP(AA$2,Monitoring_eng!$B$1:$AU$68,Results_2019!$C29,FALSE)=$I29,$P29,IF(HLOOKUP(AA$2,Monitoring_eng!$B$1:$AU$68,Results_2019!$C29,FALSE)=$K29,$Q29,IF(HLOOKUP(AA$2,Monitoring_eng!$B$1:$AU$68,Results_2019!$C29,FALSE)=$M29,$R29,IF(HLOOKUP(AA$2,Monitoring_eng!$B$1:$AU$68,Results_2019!$C29,FALSE)=$O29,$S29,"CHYBA")))))</f>
        <v>0</v>
      </c>
      <c r="AB29" s="18">
        <f>IF(ISBLANK(HLOOKUP(AB$2,Monitoring_eng!$B$1:$AU$68,Results_2019!$C29,FALSE)),"",IF(HLOOKUP(AB$2,Monitoring_eng!$B$1:$AU$68,Results_2019!$C29,FALSE)=$I29,$P29,IF(HLOOKUP(AB$2,Monitoring_eng!$B$1:$AU$68,Results_2019!$C29,FALSE)=$K29,$Q29,IF(HLOOKUP(AB$2,Monitoring_eng!$B$1:$AU$68,Results_2019!$C29,FALSE)=$M29,$R29,IF(HLOOKUP(AB$2,Monitoring_eng!$B$1:$AU$68,Results_2019!$C29,FALSE)=$O29,$S29,"CHYBA")))))</f>
        <v>0</v>
      </c>
      <c r="AC29" s="18">
        <f>IF(ISBLANK(HLOOKUP(AC$2,Monitoring_eng!$B$1:$AU$68,Results_2019!$C29,FALSE)),"",IF(HLOOKUP(AC$2,Monitoring_eng!$B$1:$AU$68,Results_2019!$C29,FALSE)=$I29,$P29,IF(HLOOKUP(AC$2,Monitoring_eng!$B$1:$AU$68,Results_2019!$C29,FALSE)=$K29,$Q29,IF(HLOOKUP(AC$2,Monitoring_eng!$B$1:$AU$68,Results_2019!$C29,FALSE)=$M29,$R29,IF(HLOOKUP(AC$2,Monitoring_eng!$B$1:$AU$68,Results_2019!$C29,FALSE)=$O29,$S29,"CHYBA")))))</f>
        <v>0</v>
      </c>
      <c r="AD29" s="18">
        <f>IF(ISBLANK(HLOOKUP(AD$2,Monitoring_eng!$B$1:$AU$68,Results_2019!$C29,FALSE)),"",IF(HLOOKUP(AD$2,Monitoring_eng!$B$1:$AU$68,Results_2019!$C29,FALSE)=$I29,$P29,IF(HLOOKUP(AD$2,Monitoring_eng!$B$1:$AU$68,Results_2019!$C29,FALSE)=$K29,$Q29,IF(HLOOKUP(AD$2,Monitoring_eng!$B$1:$AU$68,Results_2019!$C29,FALSE)=$M29,$R29,IF(HLOOKUP(AD$2,Monitoring_eng!$B$1:$AU$68,Results_2019!$C29,FALSE)=$O29,$S29,"CHYBA")))))</f>
        <v>0</v>
      </c>
      <c r="AE29" s="18">
        <f>IF(ISBLANK(HLOOKUP(AE$2,Monitoring_eng!$B$1:$AU$68,Results_2019!$C29,FALSE)),"",IF(HLOOKUP(AE$2,Monitoring_eng!$B$1:$AU$68,Results_2019!$C29,FALSE)=$I29,$P29,IF(HLOOKUP(AE$2,Monitoring_eng!$B$1:$AU$68,Results_2019!$C29,FALSE)=$K29,$Q29,IF(HLOOKUP(AE$2,Monitoring_eng!$B$1:$AU$68,Results_2019!$C29,FALSE)=$M29,$R29,IF(HLOOKUP(AE$2,Monitoring_eng!$B$1:$AU$68,Results_2019!$C29,FALSE)=$O29,$S29,"CHYBA")))))</f>
        <v>0</v>
      </c>
      <c r="AF29" s="18">
        <f>IF(ISBLANK(HLOOKUP(AF$2,Monitoring_eng!$B$1:$AU$68,Results_2019!$C29,FALSE)),"",IF(HLOOKUP(AF$2,Monitoring_eng!$B$1:$AU$68,Results_2019!$C29,FALSE)=$I29,$P29,IF(HLOOKUP(AF$2,Monitoring_eng!$B$1:$AU$68,Results_2019!$C29,FALSE)=$K29,$Q29,IF(HLOOKUP(AF$2,Monitoring_eng!$B$1:$AU$68,Results_2019!$C29,FALSE)=$M29,$R29,IF(HLOOKUP(AF$2,Monitoring_eng!$B$1:$AU$68,Results_2019!$C29,FALSE)=$O29,$S29,"CHYBA")))))</f>
        <v>0</v>
      </c>
      <c r="AG29" s="18">
        <f>IF(ISBLANK(HLOOKUP(AG$2,Monitoring_eng!$B$1:$AU$68,Results_2019!$C29,FALSE)),"",IF(HLOOKUP(AG$2,Monitoring_eng!$B$1:$AU$68,Results_2019!$C29,FALSE)=$I29,$P29,IF(HLOOKUP(AG$2,Monitoring_eng!$B$1:$AU$68,Results_2019!$C29,FALSE)=$K29,$Q29,IF(HLOOKUP(AG$2,Monitoring_eng!$B$1:$AU$68,Results_2019!$C29,FALSE)=$M29,$R29,IF(HLOOKUP(AG$2,Monitoring_eng!$B$1:$AU$68,Results_2019!$C29,FALSE)=$O29,$S29,"CHYBA")))))</f>
        <v>2</v>
      </c>
      <c r="AH29" s="18">
        <f>IF(ISBLANK(HLOOKUP(AH$2,Monitoring_eng!$B$1:$AU$68,Results_2019!$C29,FALSE)),"",IF(HLOOKUP(AH$2,Monitoring_eng!$B$1:$AU$68,Results_2019!$C29,FALSE)=$I29,$P29,IF(HLOOKUP(AH$2,Monitoring_eng!$B$1:$AU$68,Results_2019!$C29,FALSE)=$K29,$Q29,IF(HLOOKUP(AH$2,Monitoring_eng!$B$1:$AU$68,Results_2019!$C29,FALSE)=$M29,$R29,IF(HLOOKUP(AH$2,Monitoring_eng!$B$1:$AU$68,Results_2019!$C29,FALSE)=$O29,$S29,"CHYBA")))))</f>
        <v>0</v>
      </c>
      <c r="AI29" s="18">
        <f>IF(ISBLANK(HLOOKUP(AI$2,Monitoring_eng!$B$1:$AU$68,Results_2019!$C29,FALSE)),"",IF(HLOOKUP(AI$2,Monitoring_eng!$B$1:$AU$68,Results_2019!$C29,FALSE)=$I29,$P29,IF(HLOOKUP(AI$2,Monitoring_eng!$B$1:$AU$68,Results_2019!$C29,FALSE)=$K29,$Q29,IF(HLOOKUP(AI$2,Monitoring_eng!$B$1:$AU$68,Results_2019!$C29,FALSE)=$M29,$R29,IF(HLOOKUP(AI$2,Monitoring_eng!$B$1:$AU$68,Results_2019!$C29,FALSE)=$O29,$S29,"CHYBA")))))</f>
        <v>2</v>
      </c>
      <c r="AJ29" s="18">
        <f>IF(ISBLANK(HLOOKUP(AJ$2,Monitoring_eng!$B$1:$AU$68,Results_2019!$C29,FALSE)),"",IF(HLOOKUP(AJ$2,Monitoring_eng!$B$1:$AU$68,Results_2019!$C29,FALSE)=$I29,$P29,IF(HLOOKUP(AJ$2,Monitoring_eng!$B$1:$AU$68,Results_2019!$C29,FALSE)=$K29,$Q29,IF(HLOOKUP(AJ$2,Monitoring_eng!$B$1:$AU$68,Results_2019!$C29,FALSE)=$M29,$R29,IF(HLOOKUP(AJ$2,Monitoring_eng!$B$1:$AU$68,Results_2019!$C29,FALSE)=$O29,$S29,"CHYBA")))))</f>
        <v>2</v>
      </c>
      <c r="AK29" s="18">
        <f>IF(ISBLANK(HLOOKUP(AK$2,Monitoring_eng!$B$1:$AU$68,Results_2019!$C29,FALSE)),"",IF(HLOOKUP(AK$2,Monitoring_eng!$B$1:$AU$68,Results_2019!$C29,FALSE)=$I29,$P29,IF(HLOOKUP(AK$2,Monitoring_eng!$B$1:$AU$68,Results_2019!$C29,FALSE)=$K29,$Q29,IF(HLOOKUP(AK$2,Monitoring_eng!$B$1:$AU$68,Results_2019!$C29,FALSE)=$M29,$R29,IF(HLOOKUP(AK$2,Monitoring_eng!$B$1:$AU$68,Results_2019!$C29,FALSE)=$O29,$S29,"CHYBA")))))</f>
        <v>0</v>
      </c>
      <c r="AL29" s="18">
        <f>IF(ISBLANK(HLOOKUP(AL$2,Monitoring_eng!$B$1:$AU$68,Results_2019!$C29,FALSE)),"",IF(HLOOKUP(AL$2,Monitoring_eng!$B$1:$AU$68,Results_2019!$C29,FALSE)=$I29,$P29,IF(HLOOKUP(AL$2,Monitoring_eng!$B$1:$AU$68,Results_2019!$C29,FALSE)=$K29,$Q29,IF(HLOOKUP(AL$2,Monitoring_eng!$B$1:$AU$68,Results_2019!$C29,FALSE)=$M29,$R29,IF(HLOOKUP(AL$2,Monitoring_eng!$B$1:$AU$68,Results_2019!$C29,FALSE)=$O29,$S29,"CHYBA")))))</f>
        <v>2</v>
      </c>
      <c r="AM29" s="18">
        <f>IF(ISBLANK(HLOOKUP(AM$2,Monitoring_eng!$B$1:$AU$68,Results_2019!$C29,FALSE)),"",IF(HLOOKUP(AM$2,Monitoring_eng!$B$1:$AU$68,Results_2019!$C29,FALSE)=$I29,$P29,IF(HLOOKUP(AM$2,Monitoring_eng!$B$1:$AU$68,Results_2019!$C29,FALSE)=$K29,$Q29,IF(HLOOKUP(AM$2,Monitoring_eng!$B$1:$AU$68,Results_2019!$C29,FALSE)=$M29,$R29,IF(HLOOKUP(AM$2,Monitoring_eng!$B$1:$AU$68,Results_2019!$C29,FALSE)=$O29,$S29,"CHYBA")))))</f>
        <v>0</v>
      </c>
      <c r="AN29" s="18">
        <f>IF(ISBLANK(HLOOKUP(AN$2,Monitoring_eng!$B$1:$AU$68,Results_2019!$C29,FALSE)),"",IF(HLOOKUP(AN$2,Monitoring_eng!$B$1:$AU$68,Results_2019!$C29,FALSE)=$I29,$P29,IF(HLOOKUP(AN$2,Monitoring_eng!$B$1:$AU$68,Results_2019!$C29,FALSE)=$K29,$Q29,IF(HLOOKUP(AN$2,Monitoring_eng!$B$1:$AU$68,Results_2019!$C29,FALSE)=$M29,$R29,IF(HLOOKUP(AN$2,Monitoring_eng!$B$1:$AU$68,Results_2019!$C29,FALSE)=$O29,$S29,"CHYBA")))))</f>
        <v>0</v>
      </c>
      <c r="AO29" s="18">
        <f>IF(ISBLANK(HLOOKUP(AO$2,Monitoring_eng!$B$1:$AU$68,Results_2019!$C29,FALSE)),"",IF(HLOOKUP(AO$2,Monitoring_eng!$B$1:$AU$68,Results_2019!$C29,FALSE)=$I29,$P29,IF(HLOOKUP(AO$2,Monitoring_eng!$B$1:$AU$68,Results_2019!$C29,FALSE)=$K29,$Q29,IF(HLOOKUP(AO$2,Monitoring_eng!$B$1:$AU$68,Results_2019!$C29,FALSE)=$M29,$R29,IF(HLOOKUP(AO$2,Monitoring_eng!$B$1:$AU$68,Results_2019!$C29,FALSE)=$O29,$S29,"CHYBA")))))</f>
        <v>2</v>
      </c>
    </row>
    <row r="30" spans="1:41" x14ac:dyDescent="0.3">
      <c r="A30" s="83" t="s">
        <v>1323</v>
      </c>
      <c r="B30" s="18" t="s">
        <v>164</v>
      </c>
      <c r="C30" s="18">
        <v>29</v>
      </c>
      <c r="D30" s="21" t="s">
        <v>165</v>
      </c>
      <c r="E30" s="21" t="s">
        <v>374</v>
      </c>
      <c r="F30" s="44" t="s">
        <v>435</v>
      </c>
      <c r="G30" s="34">
        <v>1</v>
      </c>
      <c r="H30" s="18" t="s">
        <v>342</v>
      </c>
      <c r="I30" s="18" t="s">
        <v>49</v>
      </c>
      <c r="J30" s="18" t="s">
        <v>341</v>
      </c>
      <c r="K30" s="18" t="s">
        <v>48</v>
      </c>
      <c r="L30" s="18" t="s">
        <v>357</v>
      </c>
      <c r="M30" s="18" t="s">
        <v>108</v>
      </c>
      <c r="N30" s="18" t="s">
        <v>432</v>
      </c>
      <c r="O30" s="18" t="s">
        <v>432</v>
      </c>
      <c r="P30" s="18">
        <f t="shared" si="0"/>
        <v>1</v>
      </c>
      <c r="Q30" s="18">
        <v>0</v>
      </c>
      <c r="R30" s="18">
        <f t="shared" si="1"/>
        <v>0.5</v>
      </c>
      <c r="S30" s="18" t="s">
        <v>432</v>
      </c>
      <c r="T30" s="18">
        <f>IF(ISBLANK(HLOOKUP(T$2,Monitoring_eng!$B$1:$AU$68,Results_2019!$C30,FALSE)),"",IF(HLOOKUP(T$2,Monitoring_eng!$B$1:$AU$68,Results_2019!$C30,FALSE)=$I30,$P30,IF(HLOOKUP(T$2,Monitoring_eng!$B$1:$AU$68,Results_2019!$C30,FALSE)=$K30,$Q30,IF(HLOOKUP(T$2,Monitoring_eng!$B$1:$AU$68,Results_2019!$C30,FALSE)=$M30,$R30,IF(HLOOKUP(T$2,Monitoring_eng!$B$1:$AU$68,Results_2019!$C30,FALSE)=$O30,$S30,"CHYBA")))))</f>
        <v>1</v>
      </c>
      <c r="U30" s="18">
        <f>IF(ISBLANK(HLOOKUP(U$2,Monitoring_eng!$B$1:$AU$68,Results_2019!$C30,FALSE)),"",IF(HLOOKUP(U$2,Monitoring_eng!$B$1:$AU$68,Results_2019!$C30,FALSE)=$I30,$P30,IF(HLOOKUP(U$2,Monitoring_eng!$B$1:$AU$68,Results_2019!$C30,FALSE)=$K30,$Q30,IF(HLOOKUP(U$2,Monitoring_eng!$B$1:$AU$68,Results_2019!$C30,FALSE)=$M30,$R30,IF(HLOOKUP(U$2,Monitoring_eng!$B$1:$AU$68,Results_2019!$C30,FALSE)=$O30,$S30,"CHYBA")))))</f>
        <v>1</v>
      </c>
      <c r="V30" s="18">
        <f>IF(ISBLANK(HLOOKUP(V$2,Monitoring_eng!$B$1:$AU$68,Results_2019!$C30,FALSE)),"",IF(HLOOKUP(V$2,Monitoring_eng!$B$1:$AU$68,Results_2019!$C30,FALSE)=$I30,$P30,IF(HLOOKUP(V$2,Monitoring_eng!$B$1:$AU$68,Results_2019!$C30,FALSE)=$K30,$Q30,IF(HLOOKUP(V$2,Monitoring_eng!$B$1:$AU$68,Results_2019!$C30,FALSE)=$M30,$R30,IF(HLOOKUP(V$2,Monitoring_eng!$B$1:$AU$68,Results_2019!$C30,FALSE)=$O30,$S30,"CHYBA")))))</f>
        <v>1</v>
      </c>
      <c r="W30" s="18">
        <f>IF(ISBLANK(HLOOKUP(W$2,Monitoring_eng!$B$1:$AU$68,Results_2019!$C30,FALSE)),"",IF(HLOOKUP(W$2,Monitoring_eng!$B$1:$AU$68,Results_2019!$C30,FALSE)=$I30,$P30,IF(HLOOKUP(W$2,Monitoring_eng!$B$1:$AU$68,Results_2019!$C30,FALSE)=$K30,$Q30,IF(HLOOKUP(W$2,Monitoring_eng!$B$1:$AU$68,Results_2019!$C30,FALSE)=$M30,$R30,IF(HLOOKUP(W$2,Monitoring_eng!$B$1:$AU$68,Results_2019!$C30,FALSE)=$O30,$S30,"CHYBA")))))</f>
        <v>0</v>
      </c>
      <c r="X30" s="18">
        <f>IF(ISBLANK(HLOOKUP(X$2,Monitoring_eng!$B$1:$AU$68,Results_2019!$C30,FALSE)),"",IF(HLOOKUP(X$2,Monitoring_eng!$B$1:$AU$68,Results_2019!$C30,FALSE)=$I30,$P30,IF(HLOOKUP(X$2,Monitoring_eng!$B$1:$AU$68,Results_2019!$C30,FALSE)=$K30,$Q30,IF(HLOOKUP(X$2,Monitoring_eng!$B$1:$AU$68,Results_2019!$C30,FALSE)=$M30,$R30,IF(HLOOKUP(X$2,Monitoring_eng!$B$1:$AU$68,Results_2019!$C30,FALSE)=$O30,$S30,"CHYBA")))))</f>
        <v>1</v>
      </c>
      <c r="Y30" s="18">
        <f>IF(ISBLANK(HLOOKUP(Y$2,Monitoring_eng!$B$1:$AU$68,Results_2019!$C30,FALSE)),"",IF(HLOOKUP(Y$2,Monitoring_eng!$B$1:$AU$68,Results_2019!$C30,FALSE)=$I30,$P30,IF(HLOOKUP(Y$2,Monitoring_eng!$B$1:$AU$68,Results_2019!$C30,FALSE)=$K30,$Q30,IF(HLOOKUP(Y$2,Monitoring_eng!$B$1:$AU$68,Results_2019!$C30,FALSE)=$M30,$R30,IF(HLOOKUP(Y$2,Monitoring_eng!$B$1:$AU$68,Results_2019!$C30,FALSE)=$O30,$S30,"CHYBA")))))</f>
        <v>1</v>
      </c>
      <c r="Z30" s="18">
        <f>IF(ISBLANK(HLOOKUP(Z$2,Monitoring_eng!$B$1:$AU$68,Results_2019!$C30,FALSE)),"",IF(HLOOKUP(Z$2,Monitoring_eng!$B$1:$AU$68,Results_2019!$C30,FALSE)=$I30,$P30,IF(HLOOKUP(Z$2,Monitoring_eng!$B$1:$AU$68,Results_2019!$C30,FALSE)=$K30,$Q30,IF(HLOOKUP(Z$2,Monitoring_eng!$B$1:$AU$68,Results_2019!$C30,FALSE)=$M30,$R30,IF(HLOOKUP(Z$2,Monitoring_eng!$B$1:$AU$68,Results_2019!$C30,FALSE)=$O30,$S30,"CHYBA")))))</f>
        <v>0</v>
      </c>
      <c r="AA30" s="18">
        <f>IF(ISBLANK(HLOOKUP(AA$2,Monitoring_eng!$B$1:$AU$68,Results_2019!$C30,FALSE)),"",IF(HLOOKUP(AA$2,Monitoring_eng!$B$1:$AU$68,Results_2019!$C30,FALSE)=$I30,$P30,IF(HLOOKUP(AA$2,Monitoring_eng!$B$1:$AU$68,Results_2019!$C30,FALSE)=$K30,$Q30,IF(HLOOKUP(AA$2,Monitoring_eng!$B$1:$AU$68,Results_2019!$C30,FALSE)=$M30,$R30,IF(HLOOKUP(AA$2,Monitoring_eng!$B$1:$AU$68,Results_2019!$C30,FALSE)=$O30,$S30,"CHYBA")))))</f>
        <v>1</v>
      </c>
      <c r="AB30" s="18">
        <f>IF(ISBLANK(HLOOKUP(AB$2,Monitoring_eng!$B$1:$AU$68,Results_2019!$C30,FALSE)),"",IF(HLOOKUP(AB$2,Monitoring_eng!$B$1:$AU$68,Results_2019!$C30,FALSE)=$I30,$P30,IF(HLOOKUP(AB$2,Monitoring_eng!$B$1:$AU$68,Results_2019!$C30,FALSE)=$K30,$Q30,IF(HLOOKUP(AB$2,Monitoring_eng!$B$1:$AU$68,Results_2019!$C30,FALSE)=$M30,$R30,IF(HLOOKUP(AB$2,Monitoring_eng!$B$1:$AU$68,Results_2019!$C30,FALSE)=$O30,$S30,"CHYBA")))))</f>
        <v>1</v>
      </c>
      <c r="AC30" s="18">
        <f>IF(ISBLANK(HLOOKUP(AC$2,Monitoring_eng!$B$1:$AU$68,Results_2019!$C30,FALSE)),"",IF(HLOOKUP(AC$2,Monitoring_eng!$B$1:$AU$68,Results_2019!$C30,FALSE)=$I30,$P30,IF(HLOOKUP(AC$2,Monitoring_eng!$B$1:$AU$68,Results_2019!$C30,FALSE)=$K30,$Q30,IF(HLOOKUP(AC$2,Monitoring_eng!$B$1:$AU$68,Results_2019!$C30,FALSE)=$M30,$R30,IF(HLOOKUP(AC$2,Monitoring_eng!$B$1:$AU$68,Results_2019!$C30,FALSE)=$O30,$S30,"CHYBA")))))</f>
        <v>1</v>
      </c>
      <c r="AD30" s="18">
        <f>IF(ISBLANK(HLOOKUP(AD$2,Monitoring_eng!$B$1:$AU$68,Results_2019!$C30,FALSE)),"",IF(HLOOKUP(AD$2,Monitoring_eng!$B$1:$AU$68,Results_2019!$C30,FALSE)=$I30,$P30,IF(HLOOKUP(AD$2,Monitoring_eng!$B$1:$AU$68,Results_2019!$C30,FALSE)=$K30,$Q30,IF(HLOOKUP(AD$2,Monitoring_eng!$B$1:$AU$68,Results_2019!$C30,FALSE)=$M30,$R30,IF(HLOOKUP(AD$2,Monitoring_eng!$B$1:$AU$68,Results_2019!$C30,FALSE)=$O30,$S30,"CHYBA")))))</f>
        <v>0</v>
      </c>
      <c r="AE30" s="18">
        <f>IF(ISBLANK(HLOOKUP(AE$2,Monitoring_eng!$B$1:$AU$68,Results_2019!$C30,FALSE)),"",IF(HLOOKUP(AE$2,Monitoring_eng!$B$1:$AU$68,Results_2019!$C30,FALSE)=$I30,$P30,IF(HLOOKUP(AE$2,Monitoring_eng!$B$1:$AU$68,Results_2019!$C30,FALSE)=$K30,$Q30,IF(HLOOKUP(AE$2,Monitoring_eng!$B$1:$AU$68,Results_2019!$C30,FALSE)=$M30,$R30,IF(HLOOKUP(AE$2,Monitoring_eng!$B$1:$AU$68,Results_2019!$C30,FALSE)=$O30,$S30,"CHYBA")))))</f>
        <v>1</v>
      </c>
      <c r="AF30" s="18">
        <f>IF(ISBLANK(HLOOKUP(AF$2,Monitoring_eng!$B$1:$AU$68,Results_2019!$C30,FALSE)),"",IF(HLOOKUP(AF$2,Monitoring_eng!$B$1:$AU$68,Results_2019!$C30,FALSE)=$I30,$P30,IF(HLOOKUP(AF$2,Monitoring_eng!$B$1:$AU$68,Results_2019!$C30,FALSE)=$K30,$Q30,IF(HLOOKUP(AF$2,Monitoring_eng!$B$1:$AU$68,Results_2019!$C30,FALSE)=$M30,$R30,IF(HLOOKUP(AF$2,Monitoring_eng!$B$1:$AU$68,Results_2019!$C30,FALSE)=$O30,$S30,"CHYBA")))))</f>
        <v>1</v>
      </c>
      <c r="AG30" s="18">
        <f>IF(ISBLANK(HLOOKUP(AG$2,Monitoring_eng!$B$1:$AU$68,Results_2019!$C30,FALSE)),"",IF(HLOOKUP(AG$2,Monitoring_eng!$B$1:$AU$68,Results_2019!$C30,FALSE)=$I30,$P30,IF(HLOOKUP(AG$2,Monitoring_eng!$B$1:$AU$68,Results_2019!$C30,FALSE)=$K30,$Q30,IF(HLOOKUP(AG$2,Monitoring_eng!$B$1:$AU$68,Results_2019!$C30,FALSE)=$M30,$R30,IF(HLOOKUP(AG$2,Monitoring_eng!$B$1:$AU$68,Results_2019!$C30,FALSE)=$O30,$S30,"CHYBA")))))</f>
        <v>1</v>
      </c>
      <c r="AH30" s="18">
        <f>IF(ISBLANK(HLOOKUP(AH$2,Monitoring_eng!$B$1:$AU$68,Results_2019!$C30,FALSE)),"",IF(HLOOKUP(AH$2,Monitoring_eng!$B$1:$AU$68,Results_2019!$C30,FALSE)=$I30,$P30,IF(HLOOKUP(AH$2,Monitoring_eng!$B$1:$AU$68,Results_2019!$C30,FALSE)=$K30,$Q30,IF(HLOOKUP(AH$2,Monitoring_eng!$B$1:$AU$68,Results_2019!$C30,FALSE)=$M30,$R30,IF(HLOOKUP(AH$2,Monitoring_eng!$B$1:$AU$68,Results_2019!$C30,FALSE)=$O30,$S30,"CHYBA")))))</f>
        <v>1</v>
      </c>
      <c r="AI30" s="18">
        <f>IF(ISBLANK(HLOOKUP(AI$2,Monitoring_eng!$B$1:$AU$68,Results_2019!$C30,FALSE)),"",IF(HLOOKUP(AI$2,Monitoring_eng!$B$1:$AU$68,Results_2019!$C30,FALSE)=$I30,$P30,IF(HLOOKUP(AI$2,Monitoring_eng!$B$1:$AU$68,Results_2019!$C30,FALSE)=$K30,$Q30,IF(HLOOKUP(AI$2,Monitoring_eng!$B$1:$AU$68,Results_2019!$C30,FALSE)=$M30,$R30,IF(HLOOKUP(AI$2,Monitoring_eng!$B$1:$AU$68,Results_2019!$C30,FALSE)=$O30,$S30,"CHYBA")))))</f>
        <v>1</v>
      </c>
      <c r="AJ30" s="18">
        <f>IF(ISBLANK(HLOOKUP(AJ$2,Monitoring_eng!$B$1:$AU$68,Results_2019!$C30,FALSE)),"",IF(HLOOKUP(AJ$2,Monitoring_eng!$B$1:$AU$68,Results_2019!$C30,FALSE)=$I30,$P30,IF(HLOOKUP(AJ$2,Monitoring_eng!$B$1:$AU$68,Results_2019!$C30,FALSE)=$K30,$Q30,IF(HLOOKUP(AJ$2,Monitoring_eng!$B$1:$AU$68,Results_2019!$C30,FALSE)=$M30,$R30,IF(HLOOKUP(AJ$2,Monitoring_eng!$B$1:$AU$68,Results_2019!$C30,FALSE)=$O30,$S30,"CHYBA")))))</f>
        <v>1</v>
      </c>
      <c r="AK30" s="18">
        <f>IF(ISBLANK(HLOOKUP(AK$2,Monitoring_eng!$B$1:$AU$68,Results_2019!$C30,FALSE)),"",IF(HLOOKUP(AK$2,Monitoring_eng!$B$1:$AU$68,Results_2019!$C30,FALSE)=$I30,$P30,IF(HLOOKUP(AK$2,Monitoring_eng!$B$1:$AU$68,Results_2019!$C30,FALSE)=$K30,$Q30,IF(HLOOKUP(AK$2,Monitoring_eng!$B$1:$AU$68,Results_2019!$C30,FALSE)=$M30,$R30,IF(HLOOKUP(AK$2,Monitoring_eng!$B$1:$AU$68,Results_2019!$C30,FALSE)=$O30,$S30,"CHYBA")))))</f>
        <v>0</v>
      </c>
      <c r="AL30" s="18">
        <f>IF(ISBLANK(HLOOKUP(AL$2,Monitoring_eng!$B$1:$AU$68,Results_2019!$C30,FALSE)),"",IF(HLOOKUP(AL$2,Monitoring_eng!$B$1:$AU$68,Results_2019!$C30,FALSE)=$I30,$P30,IF(HLOOKUP(AL$2,Monitoring_eng!$B$1:$AU$68,Results_2019!$C30,FALSE)=$K30,$Q30,IF(HLOOKUP(AL$2,Monitoring_eng!$B$1:$AU$68,Results_2019!$C30,FALSE)=$M30,$R30,IF(HLOOKUP(AL$2,Monitoring_eng!$B$1:$AU$68,Results_2019!$C30,FALSE)=$O30,$S30,"CHYBA")))))</f>
        <v>1</v>
      </c>
      <c r="AM30" s="18">
        <f>IF(ISBLANK(HLOOKUP(AM$2,Monitoring_eng!$B$1:$AU$68,Results_2019!$C30,FALSE)),"",IF(HLOOKUP(AM$2,Monitoring_eng!$B$1:$AU$68,Results_2019!$C30,FALSE)=$I30,$P30,IF(HLOOKUP(AM$2,Monitoring_eng!$B$1:$AU$68,Results_2019!$C30,FALSE)=$K30,$Q30,IF(HLOOKUP(AM$2,Monitoring_eng!$B$1:$AU$68,Results_2019!$C30,FALSE)=$M30,$R30,IF(HLOOKUP(AM$2,Monitoring_eng!$B$1:$AU$68,Results_2019!$C30,FALSE)=$O30,$S30,"CHYBA")))))</f>
        <v>0</v>
      </c>
      <c r="AN30" s="18">
        <f>IF(ISBLANK(HLOOKUP(AN$2,Monitoring_eng!$B$1:$AU$68,Results_2019!$C30,FALSE)),"",IF(HLOOKUP(AN$2,Monitoring_eng!$B$1:$AU$68,Results_2019!$C30,FALSE)=$I30,$P30,IF(HLOOKUP(AN$2,Monitoring_eng!$B$1:$AU$68,Results_2019!$C30,FALSE)=$K30,$Q30,IF(HLOOKUP(AN$2,Monitoring_eng!$B$1:$AU$68,Results_2019!$C30,FALSE)=$M30,$R30,IF(HLOOKUP(AN$2,Monitoring_eng!$B$1:$AU$68,Results_2019!$C30,FALSE)=$O30,$S30,"CHYBA")))))</f>
        <v>0</v>
      </c>
      <c r="AO30" s="18">
        <f>IF(ISBLANK(HLOOKUP(AO$2,Monitoring_eng!$B$1:$AU$68,Results_2019!$C30,FALSE)),"",IF(HLOOKUP(AO$2,Monitoring_eng!$B$1:$AU$68,Results_2019!$C30,FALSE)=$I30,$P30,IF(HLOOKUP(AO$2,Monitoring_eng!$B$1:$AU$68,Results_2019!$C30,FALSE)=$K30,$Q30,IF(HLOOKUP(AO$2,Monitoring_eng!$B$1:$AU$68,Results_2019!$C30,FALSE)=$M30,$R30,IF(HLOOKUP(AO$2,Monitoring_eng!$B$1:$AU$68,Results_2019!$C30,FALSE)=$O30,$S30,"CHYBA")))))</f>
        <v>0</v>
      </c>
    </row>
    <row r="31" spans="1:41" x14ac:dyDescent="0.3">
      <c r="A31" s="83" t="s">
        <v>1324</v>
      </c>
      <c r="B31" s="18" t="s">
        <v>170</v>
      </c>
      <c r="C31" s="18">
        <v>30</v>
      </c>
      <c r="D31" s="21" t="s">
        <v>171</v>
      </c>
      <c r="E31" s="21" t="s">
        <v>375</v>
      </c>
      <c r="F31" s="44" t="s">
        <v>435</v>
      </c>
      <c r="G31" s="34">
        <v>1</v>
      </c>
      <c r="H31" s="18" t="s">
        <v>342</v>
      </c>
      <c r="I31" s="18" t="s">
        <v>49</v>
      </c>
      <c r="J31" s="18" t="s">
        <v>341</v>
      </c>
      <c r="K31" s="18" t="s">
        <v>48</v>
      </c>
      <c r="L31" s="18" t="s">
        <v>357</v>
      </c>
      <c r="M31" s="18" t="s">
        <v>108</v>
      </c>
      <c r="N31" s="18" t="s">
        <v>432</v>
      </c>
      <c r="O31" s="18" t="s">
        <v>432</v>
      </c>
      <c r="P31" s="18">
        <f t="shared" si="0"/>
        <v>1</v>
      </c>
      <c r="Q31" s="18">
        <v>0</v>
      </c>
      <c r="R31" s="18">
        <f t="shared" si="1"/>
        <v>0.5</v>
      </c>
      <c r="S31" s="18" t="s">
        <v>432</v>
      </c>
      <c r="T31" s="18">
        <f>IF(ISBLANK(HLOOKUP(T$2,Monitoring_eng!$B$1:$AU$68,Results_2019!$C31,FALSE)),"",IF(HLOOKUP(T$2,Monitoring_eng!$B$1:$AU$68,Results_2019!$C31,FALSE)=$I31,$P31,IF(HLOOKUP(T$2,Monitoring_eng!$B$1:$AU$68,Results_2019!$C31,FALSE)=$K31,$Q31,IF(HLOOKUP(T$2,Monitoring_eng!$B$1:$AU$68,Results_2019!$C31,FALSE)=$M31,$R31,IF(HLOOKUP(T$2,Monitoring_eng!$B$1:$AU$68,Results_2019!$C31,FALSE)=$O31,$S31,"CHYBA")))))</f>
        <v>1</v>
      </c>
      <c r="U31" s="18">
        <f>IF(ISBLANK(HLOOKUP(U$2,Monitoring_eng!$B$1:$AU$68,Results_2019!$C31,FALSE)),"",IF(HLOOKUP(U$2,Monitoring_eng!$B$1:$AU$68,Results_2019!$C31,FALSE)=$I31,$P31,IF(HLOOKUP(U$2,Monitoring_eng!$B$1:$AU$68,Results_2019!$C31,FALSE)=$K31,$Q31,IF(HLOOKUP(U$2,Monitoring_eng!$B$1:$AU$68,Results_2019!$C31,FALSE)=$M31,$R31,IF(HLOOKUP(U$2,Monitoring_eng!$B$1:$AU$68,Results_2019!$C31,FALSE)=$O31,$S31,"CHYBA")))))</f>
        <v>1</v>
      </c>
      <c r="V31" s="18">
        <f>IF(ISBLANK(HLOOKUP(V$2,Monitoring_eng!$B$1:$AU$68,Results_2019!$C31,FALSE)),"",IF(HLOOKUP(V$2,Monitoring_eng!$B$1:$AU$68,Results_2019!$C31,FALSE)=$I31,$P31,IF(HLOOKUP(V$2,Monitoring_eng!$B$1:$AU$68,Results_2019!$C31,FALSE)=$K31,$Q31,IF(HLOOKUP(V$2,Monitoring_eng!$B$1:$AU$68,Results_2019!$C31,FALSE)=$M31,$R31,IF(HLOOKUP(V$2,Monitoring_eng!$B$1:$AU$68,Results_2019!$C31,FALSE)=$O31,$S31,"CHYBA")))))</f>
        <v>1</v>
      </c>
      <c r="W31" s="18">
        <f>IF(ISBLANK(HLOOKUP(W$2,Monitoring_eng!$B$1:$AU$68,Results_2019!$C31,FALSE)),"",IF(HLOOKUP(W$2,Monitoring_eng!$B$1:$AU$68,Results_2019!$C31,FALSE)=$I31,$P31,IF(HLOOKUP(W$2,Monitoring_eng!$B$1:$AU$68,Results_2019!$C31,FALSE)=$K31,$Q31,IF(HLOOKUP(W$2,Monitoring_eng!$B$1:$AU$68,Results_2019!$C31,FALSE)=$M31,$R31,IF(HLOOKUP(W$2,Monitoring_eng!$B$1:$AU$68,Results_2019!$C31,FALSE)=$O31,$S31,"CHYBA")))))</f>
        <v>1</v>
      </c>
      <c r="X31" s="18">
        <f>IF(ISBLANK(HLOOKUP(X$2,Monitoring_eng!$B$1:$AU$68,Results_2019!$C31,FALSE)),"",IF(HLOOKUP(X$2,Monitoring_eng!$B$1:$AU$68,Results_2019!$C31,FALSE)=$I31,$P31,IF(HLOOKUP(X$2,Monitoring_eng!$B$1:$AU$68,Results_2019!$C31,FALSE)=$K31,$Q31,IF(HLOOKUP(X$2,Monitoring_eng!$B$1:$AU$68,Results_2019!$C31,FALSE)=$M31,$R31,IF(HLOOKUP(X$2,Monitoring_eng!$B$1:$AU$68,Results_2019!$C31,FALSE)=$O31,$S31,"CHYBA")))))</f>
        <v>1</v>
      </c>
      <c r="Y31" s="18">
        <f>IF(ISBLANK(HLOOKUP(Y$2,Monitoring_eng!$B$1:$AU$68,Results_2019!$C31,FALSE)),"",IF(HLOOKUP(Y$2,Monitoring_eng!$B$1:$AU$68,Results_2019!$C31,FALSE)=$I31,$P31,IF(HLOOKUP(Y$2,Monitoring_eng!$B$1:$AU$68,Results_2019!$C31,FALSE)=$K31,$Q31,IF(HLOOKUP(Y$2,Monitoring_eng!$B$1:$AU$68,Results_2019!$C31,FALSE)=$M31,$R31,IF(HLOOKUP(Y$2,Monitoring_eng!$B$1:$AU$68,Results_2019!$C31,FALSE)=$O31,$S31,"CHYBA")))))</f>
        <v>0</v>
      </c>
      <c r="Z31" s="18">
        <f>IF(ISBLANK(HLOOKUP(Z$2,Monitoring_eng!$B$1:$AU$68,Results_2019!$C31,FALSE)),"",IF(HLOOKUP(Z$2,Monitoring_eng!$B$1:$AU$68,Results_2019!$C31,FALSE)=$I31,$P31,IF(HLOOKUP(Z$2,Monitoring_eng!$B$1:$AU$68,Results_2019!$C31,FALSE)=$K31,$Q31,IF(HLOOKUP(Z$2,Monitoring_eng!$B$1:$AU$68,Results_2019!$C31,FALSE)=$M31,$R31,IF(HLOOKUP(Z$2,Monitoring_eng!$B$1:$AU$68,Results_2019!$C31,FALSE)=$O31,$S31,"CHYBA")))))</f>
        <v>0</v>
      </c>
      <c r="AA31" s="18">
        <f>IF(ISBLANK(HLOOKUP(AA$2,Monitoring_eng!$B$1:$AU$68,Results_2019!$C31,FALSE)),"",IF(HLOOKUP(AA$2,Monitoring_eng!$B$1:$AU$68,Results_2019!$C31,FALSE)=$I31,$P31,IF(HLOOKUP(AA$2,Monitoring_eng!$B$1:$AU$68,Results_2019!$C31,FALSE)=$K31,$Q31,IF(HLOOKUP(AA$2,Monitoring_eng!$B$1:$AU$68,Results_2019!$C31,FALSE)=$M31,$R31,IF(HLOOKUP(AA$2,Monitoring_eng!$B$1:$AU$68,Results_2019!$C31,FALSE)=$O31,$S31,"CHYBA")))))</f>
        <v>1</v>
      </c>
      <c r="AB31" s="18">
        <f>IF(ISBLANK(HLOOKUP(AB$2,Monitoring_eng!$B$1:$AU$68,Results_2019!$C31,FALSE)),"",IF(HLOOKUP(AB$2,Monitoring_eng!$B$1:$AU$68,Results_2019!$C31,FALSE)=$I31,$P31,IF(HLOOKUP(AB$2,Monitoring_eng!$B$1:$AU$68,Results_2019!$C31,FALSE)=$K31,$Q31,IF(HLOOKUP(AB$2,Monitoring_eng!$B$1:$AU$68,Results_2019!$C31,FALSE)=$M31,$R31,IF(HLOOKUP(AB$2,Monitoring_eng!$B$1:$AU$68,Results_2019!$C31,FALSE)=$O31,$S31,"CHYBA")))))</f>
        <v>1</v>
      </c>
      <c r="AC31" s="18">
        <f>IF(ISBLANK(HLOOKUP(AC$2,Monitoring_eng!$B$1:$AU$68,Results_2019!$C31,FALSE)),"",IF(HLOOKUP(AC$2,Monitoring_eng!$B$1:$AU$68,Results_2019!$C31,FALSE)=$I31,$P31,IF(HLOOKUP(AC$2,Monitoring_eng!$B$1:$AU$68,Results_2019!$C31,FALSE)=$K31,$Q31,IF(HLOOKUP(AC$2,Monitoring_eng!$B$1:$AU$68,Results_2019!$C31,FALSE)=$M31,$R31,IF(HLOOKUP(AC$2,Monitoring_eng!$B$1:$AU$68,Results_2019!$C31,FALSE)=$O31,$S31,"CHYBA")))))</f>
        <v>0</v>
      </c>
      <c r="AD31" s="18">
        <f>IF(ISBLANK(HLOOKUP(AD$2,Monitoring_eng!$B$1:$AU$68,Results_2019!$C31,FALSE)),"",IF(HLOOKUP(AD$2,Monitoring_eng!$B$1:$AU$68,Results_2019!$C31,FALSE)=$I31,$P31,IF(HLOOKUP(AD$2,Monitoring_eng!$B$1:$AU$68,Results_2019!$C31,FALSE)=$K31,$Q31,IF(HLOOKUP(AD$2,Monitoring_eng!$B$1:$AU$68,Results_2019!$C31,FALSE)=$M31,$R31,IF(HLOOKUP(AD$2,Monitoring_eng!$B$1:$AU$68,Results_2019!$C31,FALSE)=$O31,$S31,"CHYBA")))))</f>
        <v>1</v>
      </c>
      <c r="AE31" s="18">
        <f>IF(ISBLANK(HLOOKUP(AE$2,Monitoring_eng!$B$1:$AU$68,Results_2019!$C31,FALSE)),"",IF(HLOOKUP(AE$2,Monitoring_eng!$B$1:$AU$68,Results_2019!$C31,FALSE)=$I31,$P31,IF(HLOOKUP(AE$2,Monitoring_eng!$B$1:$AU$68,Results_2019!$C31,FALSE)=$K31,$Q31,IF(HLOOKUP(AE$2,Monitoring_eng!$B$1:$AU$68,Results_2019!$C31,FALSE)=$M31,$R31,IF(HLOOKUP(AE$2,Monitoring_eng!$B$1:$AU$68,Results_2019!$C31,FALSE)=$O31,$S31,"CHYBA")))))</f>
        <v>1</v>
      </c>
      <c r="AF31" s="18">
        <f>IF(ISBLANK(HLOOKUP(AF$2,Monitoring_eng!$B$1:$AU$68,Results_2019!$C31,FALSE)),"",IF(HLOOKUP(AF$2,Monitoring_eng!$B$1:$AU$68,Results_2019!$C31,FALSE)=$I31,$P31,IF(HLOOKUP(AF$2,Monitoring_eng!$B$1:$AU$68,Results_2019!$C31,FALSE)=$K31,$Q31,IF(HLOOKUP(AF$2,Monitoring_eng!$B$1:$AU$68,Results_2019!$C31,FALSE)=$M31,$R31,IF(HLOOKUP(AF$2,Monitoring_eng!$B$1:$AU$68,Results_2019!$C31,FALSE)=$O31,$S31,"CHYBA")))))</f>
        <v>1</v>
      </c>
      <c r="AG31" s="18">
        <f>IF(ISBLANK(HLOOKUP(AG$2,Monitoring_eng!$B$1:$AU$68,Results_2019!$C31,FALSE)),"",IF(HLOOKUP(AG$2,Monitoring_eng!$B$1:$AU$68,Results_2019!$C31,FALSE)=$I31,$P31,IF(HLOOKUP(AG$2,Monitoring_eng!$B$1:$AU$68,Results_2019!$C31,FALSE)=$K31,$Q31,IF(HLOOKUP(AG$2,Monitoring_eng!$B$1:$AU$68,Results_2019!$C31,FALSE)=$M31,$R31,IF(HLOOKUP(AG$2,Monitoring_eng!$B$1:$AU$68,Results_2019!$C31,FALSE)=$O31,$S31,"CHYBA")))))</f>
        <v>1</v>
      </c>
      <c r="AH31" s="18">
        <f>IF(ISBLANK(HLOOKUP(AH$2,Monitoring_eng!$B$1:$AU$68,Results_2019!$C31,FALSE)),"",IF(HLOOKUP(AH$2,Monitoring_eng!$B$1:$AU$68,Results_2019!$C31,FALSE)=$I31,$P31,IF(HLOOKUP(AH$2,Monitoring_eng!$B$1:$AU$68,Results_2019!$C31,FALSE)=$K31,$Q31,IF(HLOOKUP(AH$2,Monitoring_eng!$B$1:$AU$68,Results_2019!$C31,FALSE)=$M31,$R31,IF(HLOOKUP(AH$2,Monitoring_eng!$B$1:$AU$68,Results_2019!$C31,FALSE)=$O31,$S31,"CHYBA")))))</f>
        <v>1</v>
      </c>
      <c r="AI31" s="18">
        <f>IF(ISBLANK(HLOOKUP(AI$2,Monitoring_eng!$B$1:$AU$68,Results_2019!$C31,FALSE)),"",IF(HLOOKUP(AI$2,Monitoring_eng!$B$1:$AU$68,Results_2019!$C31,FALSE)=$I31,$P31,IF(HLOOKUP(AI$2,Monitoring_eng!$B$1:$AU$68,Results_2019!$C31,FALSE)=$K31,$Q31,IF(HLOOKUP(AI$2,Monitoring_eng!$B$1:$AU$68,Results_2019!$C31,FALSE)=$M31,$R31,IF(HLOOKUP(AI$2,Monitoring_eng!$B$1:$AU$68,Results_2019!$C31,FALSE)=$O31,$S31,"CHYBA")))))</f>
        <v>1</v>
      </c>
      <c r="AJ31" s="18">
        <f>IF(ISBLANK(HLOOKUP(AJ$2,Monitoring_eng!$B$1:$AU$68,Results_2019!$C31,FALSE)),"",IF(HLOOKUP(AJ$2,Monitoring_eng!$B$1:$AU$68,Results_2019!$C31,FALSE)=$I31,$P31,IF(HLOOKUP(AJ$2,Monitoring_eng!$B$1:$AU$68,Results_2019!$C31,FALSE)=$K31,$Q31,IF(HLOOKUP(AJ$2,Monitoring_eng!$B$1:$AU$68,Results_2019!$C31,FALSE)=$M31,$R31,IF(HLOOKUP(AJ$2,Monitoring_eng!$B$1:$AU$68,Results_2019!$C31,FALSE)=$O31,$S31,"CHYBA")))))</f>
        <v>1</v>
      </c>
      <c r="AK31" s="18">
        <f>IF(ISBLANK(HLOOKUP(AK$2,Monitoring_eng!$B$1:$AU$68,Results_2019!$C31,FALSE)),"",IF(HLOOKUP(AK$2,Monitoring_eng!$B$1:$AU$68,Results_2019!$C31,FALSE)=$I31,$P31,IF(HLOOKUP(AK$2,Monitoring_eng!$B$1:$AU$68,Results_2019!$C31,FALSE)=$K31,$Q31,IF(HLOOKUP(AK$2,Monitoring_eng!$B$1:$AU$68,Results_2019!$C31,FALSE)=$M31,$R31,IF(HLOOKUP(AK$2,Monitoring_eng!$B$1:$AU$68,Results_2019!$C31,FALSE)=$O31,$S31,"CHYBA")))))</f>
        <v>0</v>
      </c>
      <c r="AL31" s="18">
        <f>IF(ISBLANK(HLOOKUP(AL$2,Monitoring_eng!$B$1:$AU$68,Results_2019!$C31,FALSE)),"",IF(HLOOKUP(AL$2,Monitoring_eng!$B$1:$AU$68,Results_2019!$C31,FALSE)=$I31,$P31,IF(HLOOKUP(AL$2,Monitoring_eng!$B$1:$AU$68,Results_2019!$C31,FALSE)=$K31,$Q31,IF(HLOOKUP(AL$2,Monitoring_eng!$B$1:$AU$68,Results_2019!$C31,FALSE)=$M31,$R31,IF(HLOOKUP(AL$2,Monitoring_eng!$B$1:$AU$68,Results_2019!$C31,FALSE)=$O31,$S31,"CHYBA")))))</f>
        <v>1</v>
      </c>
      <c r="AM31" s="18">
        <f>IF(ISBLANK(HLOOKUP(AM$2,Monitoring_eng!$B$1:$AU$68,Results_2019!$C31,FALSE)),"",IF(HLOOKUP(AM$2,Monitoring_eng!$B$1:$AU$68,Results_2019!$C31,FALSE)=$I31,$P31,IF(HLOOKUP(AM$2,Monitoring_eng!$B$1:$AU$68,Results_2019!$C31,FALSE)=$K31,$Q31,IF(HLOOKUP(AM$2,Monitoring_eng!$B$1:$AU$68,Results_2019!$C31,FALSE)=$M31,$R31,IF(HLOOKUP(AM$2,Monitoring_eng!$B$1:$AU$68,Results_2019!$C31,FALSE)=$O31,$S31,"CHYBA")))))</f>
        <v>0</v>
      </c>
      <c r="AN31" s="18">
        <f>IF(ISBLANK(HLOOKUP(AN$2,Monitoring_eng!$B$1:$AU$68,Results_2019!$C31,FALSE)),"",IF(HLOOKUP(AN$2,Monitoring_eng!$B$1:$AU$68,Results_2019!$C31,FALSE)=$I31,$P31,IF(HLOOKUP(AN$2,Monitoring_eng!$B$1:$AU$68,Results_2019!$C31,FALSE)=$K31,$Q31,IF(HLOOKUP(AN$2,Monitoring_eng!$B$1:$AU$68,Results_2019!$C31,FALSE)=$M31,$R31,IF(HLOOKUP(AN$2,Monitoring_eng!$B$1:$AU$68,Results_2019!$C31,FALSE)=$O31,$S31,"CHYBA")))))</f>
        <v>1</v>
      </c>
      <c r="AO31" s="18">
        <f>IF(ISBLANK(HLOOKUP(AO$2,Monitoring_eng!$B$1:$AU$68,Results_2019!$C31,FALSE)),"",IF(HLOOKUP(AO$2,Monitoring_eng!$B$1:$AU$68,Results_2019!$C31,FALSE)=$I31,$P31,IF(HLOOKUP(AO$2,Monitoring_eng!$B$1:$AU$68,Results_2019!$C31,FALSE)=$K31,$Q31,IF(HLOOKUP(AO$2,Monitoring_eng!$B$1:$AU$68,Results_2019!$C31,FALSE)=$M31,$R31,IF(HLOOKUP(AO$2,Monitoring_eng!$B$1:$AU$68,Results_2019!$C31,FALSE)=$O31,$S31,"CHYBA")))))</f>
        <v>1</v>
      </c>
    </row>
    <row r="32" spans="1:41" x14ac:dyDescent="0.3">
      <c r="A32" s="83" t="s">
        <v>1325</v>
      </c>
      <c r="B32" s="18" t="s">
        <v>174</v>
      </c>
      <c r="C32" s="18">
        <v>31</v>
      </c>
      <c r="D32" s="21" t="s">
        <v>175</v>
      </c>
      <c r="E32" s="21" t="s">
        <v>376</v>
      </c>
      <c r="F32" s="44" t="s">
        <v>435</v>
      </c>
      <c r="G32" s="34">
        <v>1</v>
      </c>
      <c r="H32" s="18" t="s">
        <v>342</v>
      </c>
      <c r="I32" s="18" t="s">
        <v>49</v>
      </c>
      <c r="J32" s="18" t="s">
        <v>341</v>
      </c>
      <c r="K32" s="18" t="s">
        <v>48</v>
      </c>
      <c r="L32" s="18" t="s">
        <v>357</v>
      </c>
      <c r="M32" s="18" t="s">
        <v>108</v>
      </c>
      <c r="N32" s="18" t="s">
        <v>432</v>
      </c>
      <c r="O32" s="18" t="s">
        <v>432</v>
      </c>
      <c r="P32" s="18">
        <f t="shared" si="0"/>
        <v>1</v>
      </c>
      <c r="Q32" s="18">
        <v>0</v>
      </c>
      <c r="R32" s="18">
        <f t="shared" si="1"/>
        <v>0.5</v>
      </c>
      <c r="S32" s="18" t="s">
        <v>432</v>
      </c>
      <c r="T32" s="18">
        <f>IF(ISBLANK(HLOOKUP(T$2,Monitoring_eng!$B$1:$AU$68,Results_2019!$C32,FALSE)),"",IF(HLOOKUP(T$2,Monitoring_eng!$B$1:$AU$68,Results_2019!$C32,FALSE)=$I32,$P32,IF(HLOOKUP(T$2,Monitoring_eng!$B$1:$AU$68,Results_2019!$C32,FALSE)=$K32,$Q32,IF(HLOOKUP(T$2,Monitoring_eng!$B$1:$AU$68,Results_2019!$C32,FALSE)=$M32,$R32,IF(HLOOKUP(T$2,Monitoring_eng!$B$1:$AU$68,Results_2019!$C32,FALSE)=$O32,$S32,"CHYBA")))))</f>
        <v>1</v>
      </c>
      <c r="U32" s="18">
        <f>IF(ISBLANK(HLOOKUP(U$2,Monitoring_eng!$B$1:$AU$68,Results_2019!$C32,FALSE)),"",IF(HLOOKUP(U$2,Monitoring_eng!$B$1:$AU$68,Results_2019!$C32,FALSE)=$I32,$P32,IF(HLOOKUP(U$2,Monitoring_eng!$B$1:$AU$68,Results_2019!$C32,FALSE)=$K32,$Q32,IF(HLOOKUP(U$2,Monitoring_eng!$B$1:$AU$68,Results_2019!$C32,FALSE)=$M32,$R32,IF(HLOOKUP(U$2,Monitoring_eng!$B$1:$AU$68,Results_2019!$C32,FALSE)=$O32,$S32,"CHYBA")))))</f>
        <v>1</v>
      </c>
      <c r="V32" s="18">
        <f>IF(ISBLANK(HLOOKUP(V$2,Monitoring_eng!$B$1:$AU$68,Results_2019!$C32,FALSE)),"",IF(HLOOKUP(V$2,Monitoring_eng!$B$1:$AU$68,Results_2019!$C32,FALSE)=$I32,$P32,IF(HLOOKUP(V$2,Monitoring_eng!$B$1:$AU$68,Results_2019!$C32,FALSE)=$K32,$Q32,IF(HLOOKUP(V$2,Monitoring_eng!$B$1:$AU$68,Results_2019!$C32,FALSE)=$M32,$R32,IF(HLOOKUP(V$2,Monitoring_eng!$B$1:$AU$68,Results_2019!$C32,FALSE)=$O32,$S32,"CHYBA")))))</f>
        <v>0</v>
      </c>
      <c r="W32" s="18">
        <f>IF(ISBLANK(HLOOKUP(W$2,Monitoring_eng!$B$1:$AU$68,Results_2019!$C32,FALSE)),"",IF(HLOOKUP(W$2,Monitoring_eng!$B$1:$AU$68,Results_2019!$C32,FALSE)=$I32,$P32,IF(HLOOKUP(W$2,Monitoring_eng!$B$1:$AU$68,Results_2019!$C32,FALSE)=$K32,$Q32,IF(HLOOKUP(W$2,Monitoring_eng!$B$1:$AU$68,Results_2019!$C32,FALSE)=$M32,$R32,IF(HLOOKUP(W$2,Monitoring_eng!$B$1:$AU$68,Results_2019!$C32,FALSE)=$O32,$S32,"CHYBA")))))</f>
        <v>1</v>
      </c>
      <c r="X32" s="18">
        <f>IF(ISBLANK(HLOOKUP(X$2,Monitoring_eng!$B$1:$AU$68,Results_2019!$C32,FALSE)),"",IF(HLOOKUP(X$2,Monitoring_eng!$B$1:$AU$68,Results_2019!$C32,FALSE)=$I32,$P32,IF(HLOOKUP(X$2,Monitoring_eng!$B$1:$AU$68,Results_2019!$C32,FALSE)=$K32,$Q32,IF(HLOOKUP(X$2,Monitoring_eng!$B$1:$AU$68,Results_2019!$C32,FALSE)=$M32,$R32,IF(HLOOKUP(X$2,Monitoring_eng!$B$1:$AU$68,Results_2019!$C32,FALSE)=$O32,$S32,"CHYBA")))))</f>
        <v>1</v>
      </c>
      <c r="Y32" s="18">
        <f>IF(ISBLANK(HLOOKUP(Y$2,Monitoring_eng!$B$1:$AU$68,Results_2019!$C32,FALSE)),"",IF(HLOOKUP(Y$2,Monitoring_eng!$B$1:$AU$68,Results_2019!$C32,FALSE)=$I32,$P32,IF(HLOOKUP(Y$2,Monitoring_eng!$B$1:$AU$68,Results_2019!$C32,FALSE)=$K32,$Q32,IF(HLOOKUP(Y$2,Monitoring_eng!$B$1:$AU$68,Results_2019!$C32,FALSE)=$M32,$R32,IF(HLOOKUP(Y$2,Monitoring_eng!$B$1:$AU$68,Results_2019!$C32,FALSE)=$O32,$S32,"CHYBA")))))</f>
        <v>0</v>
      </c>
      <c r="Z32" s="18">
        <f>IF(ISBLANK(HLOOKUP(Z$2,Monitoring_eng!$B$1:$AU$68,Results_2019!$C32,FALSE)),"",IF(HLOOKUP(Z$2,Monitoring_eng!$B$1:$AU$68,Results_2019!$C32,FALSE)=$I32,$P32,IF(HLOOKUP(Z$2,Monitoring_eng!$B$1:$AU$68,Results_2019!$C32,FALSE)=$K32,$Q32,IF(HLOOKUP(Z$2,Monitoring_eng!$B$1:$AU$68,Results_2019!$C32,FALSE)=$M32,$R32,IF(HLOOKUP(Z$2,Monitoring_eng!$B$1:$AU$68,Results_2019!$C32,FALSE)=$O32,$S32,"CHYBA")))))</f>
        <v>0</v>
      </c>
      <c r="AA32" s="18">
        <f>IF(ISBLANK(HLOOKUP(AA$2,Monitoring_eng!$B$1:$AU$68,Results_2019!$C32,FALSE)),"",IF(HLOOKUP(AA$2,Monitoring_eng!$B$1:$AU$68,Results_2019!$C32,FALSE)=$I32,$P32,IF(HLOOKUP(AA$2,Monitoring_eng!$B$1:$AU$68,Results_2019!$C32,FALSE)=$K32,$Q32,IF(HLOOKUP(AA$2,Monitoring_eng!$B$1:$AU$68,Results_2019!$C32,FALSE)=$M32,$R32,IF(HLOOKUP(AA$2,Monitoring_eng!$B$1:$AU$68,Results_2019!$C32,FALSE)=$O32,$S32,"CHYBA")))))</f>
        <v>1</v>
      </c>
      <c r="AB32" s="18">
        <f>IF(ISBLANK(HLOOKUP(AB$2,Monitoring_eng!$B$1:$AU$68,Results_2019!$C32,FALSE)),"",IF(HLOOKUP(AB$2,Monitoring_eng!$B$1:$AU$68,Results_2019!$C32,FALSE)=$I32,$P32,IF(HLOOKUP(AB$2,Monitoring_eng!$B$1:$AU$68,Results_2019!$C32,FALSE)=$K32,$Q32,IF(HLOOKUP(AB$2,Monitoring_eng!$B$1:$AU$68,Results_2019!$C32,FALSE)=$M32,$R32,IF(HLOOKUP(AB$2,Monitoring_eng!$B$1:$AU$68,Results_2019!$C32,FALSE)=$O32,$S32,"CHYBA")))))</f>
        <v>1</v>
      </c>
      <c r="AC32" s="18">
        <f>IF(ISBLANK(HLOOKUP(AC$2,Monitoring_eng!$B$1:$AU$68,Results_2019!$C32,FALSE)),"",IF(HLOOKUP(AC$2,Monitoring_eng!$B$1:$AU$68,Results_2019!$C32,FALSE)=$I32,$P32,IF(HLOOKUP(AC$2,Monitoring_eng!$B$1:$AU$68,Results_2019!$C32,FALSE)=$K32,$Q32,IF(HLOOKUP(AC$2,Monitoring_eng!$B$1:$AU$68,Results_2019!$C32,FALSE)=$M32,$R32,IF(HLOOKUP(AC$2,Monitoring_eng!$B$1:$AU$68,Results_2019!$C32,FALSE)=$O32,$S32,"CHYBA")))))</f>
        <v>1</v>
      </c>
      <c r="AD32" s="18">
        <f>IF(ISBLANK(HLOOKUP(AD$2,Monitoring_eng!$B$1:$AU$68,Results_2019!$C32,FALSE)),"",IF(HLOOKUP(AD$2,Monitoring_eng!$B$1:$AU$68,Results_2019!$C32,FALSE)=$I32,$P32,IF(HLOOKUP(AD$2,Monitoring_eng!$B$1:$AU$68,Results_2019!$C32,FALSE)=$K32,$Q32,IF(HLOOKUP(AD$2,Monitoring_eng!$B$1:$AU$68,Results_2019!$C32,FALSE)=$M32,$R32,IF(HLOOKUP(AD$2,Monitoring_eng!$B$1:$AU$68,Results_2019!$C32,FALSE)=$O32,$S32,"CHYBA")))))</f>
        <v>1</v>
      </c>
      <c r="AE32" s="18">
        <f>IF(ISBLANK(HLOOKUP(AE$2,Monitoring_eng!$B$1:$AU$68,Results_2019!$C32,FALSE)),"",IF(HLOOKUP(AE$2,Monitoring_eng!$B$1:$AU$68,Results_2019!$C32,FALSE)=$I32,$P32,IF(HLOOKUP(AE$2,Monitoring_eng!$B$1:$AU$68,Results_2019!$C32,FALSE)=$K32,$Q32,IF(HLOOKUP(AE$2,Monitoring_eng!$B$1:$AU$68,Results_2019!$C32,FALSE)=$M32,$R32,IF(HLOOKUP(AE$2,Monitoring_eng!$B$1:$AU$68,Results_2019!$C32,FALSE)=$O32,$S32,"CHYBA")))))</f>
        <v>1</v>
      </c>
      <c r="AF32" s="18">
        <f>IF(ISBLANK(HLOOKUP(AF$2,Monitoring_eng!$B$1:$AU$68,Results_2019!$C32,FALSE)),"",IF(HLOOKUP(AF$2,Monitoring_eng!$B$1:$AU$68,Results_2019!$C32,FALSE)=$I32,$P32,IF(HLOOKUP(AF$2,Monitoring_eng!$B$1:$AU$68,Results_2019!$C32,FALSE)=$K32,$Q32,IF(HLOOKUP(AF$2,Monitoring_eng!$B$1:$AU$68,Results_2019!$C32,FALSE)=$M32,$R32,IF(HLOOKUP(AF$2,Monitoring_eng!$B$1:$AU$68,Results_2019!$C32,FALSE)=$O32,$S32,"CHYBA")))))</f>
        <v>1</v>
      </c>
      <c r="AG32" s="18">
        <f>IF(ISBLANK(HLOOKUP(AG$2,Monitoring_eng!$B$1:$AU$68,Results_2019!$C32,FALSE)),"",IF(HLOOKUP(AG$2,Monitoring_eng!$B$1:$AU$68,Results_2019!$C32,FALSE)=$I32,$P32,IF(HLOOKUP(AG$2,Monitoring_eng!$B$1:$AU$68,Results_2019!$C32,FALSE)=$K32,$Q32,IF(HLOOKUP(AG$2,Monitoring_eng!$B$1:$AU$68,Results_2019!$C32,FALSE)=$M32,$R32,IF(HLOOKUP(AG$2,Monitoring_eng!$B$1:$AU$68,Results_2019!$C32,FALSE)=$O32,$S32,"CHYBA")))))</f>
        <v>1</v>
      </c>
      <c r="AH32" s="18">
        <f>IF(ISBLANK(HLOOKUP(AH$2,Monitoring_eng!$B$1:$AU$68,Results_2019!$C32,FALSE)),"",IF(HLOOKUP(AH$2,Monitoring_eng!$B$1:$AU$68,Results_2019!$C32,FALSE)=$I32,$P32,IF(HLOOKUP(AH$2,Monitoring_eng!$B$1:$AU$68,Results_2019!$C32,FALSE)=$K32,$Q32,IF(HLOOKUP(AH$2,Monitoring_eng!$B$1:$AU$68,Results_2019!$C32,FALSE)=$M32,$R32,IF(HLOOKUP(AH$2,Monitoring_eng!$B$1:$AU$68,Results_2019!$C32,FALSE)=$O32,$S32,"CHYBA")))))</f>
        <v>1</v>
      </c>
      <c r="AI32" s="18">
        <f>IF(ISBLANK(HLOOKUP(AI$2,Monitoring_eng!$B$1:$AU$68,Results_2019!$C32,FALSE)),"",IF(HLOOKUP(AI$2,Monitoring_eng!$B$1:$AU$68,Results_2019!$C32,FALSE)=$I32,$P32,IF(HLOOKUP(AI$2,Monitoring_eng!$B$1:$AU$68,Results_2019!$C32,FALSE)=$K32,$Q32,IF(HLOOKUP(AI$2,Monitoring_eng!$B$1:$AU$68,Results_2019!$C32,FALSE)=$M32,$R32,IF(HLOOKUP(AI$2,Monitoring_eng!$B$1:$AU$68,Results_2019!$C32,FALSE)=$O32,$S32,"CHYBA")))))</f>
        <v>1</v>
      </c>
      <c r="AJ32" s="18">
        <f>IF(ISBLANK(HLOOKUP(AJ$2,Monitoring_eng!$B$1:$AU$68,Results_2019!$C32,FALSE)),"",IF(HLOOKUP(AJ$2,Monitoring_eng!$B$1:$AU$68,Results_2019!$C32,FALSE)=$I32,$P32,IF(HLOOKUP(AJ$2,Monitoring_eng!$B$1:$AU$68,Results_2019!$C32,FALSE)=$K32,$Q32,IF(HLOOKUP(AJ$2,Monitoring_eng!$B$1:$AU$68,Results_2019!$C32,FALSE)=$M32,$R32,IF(HLOOKUP(AJ$2,Monitoring_eng!$B$1:$AU$68,Results_2019!$C32,FALSE)=$O32,$S32,"CHYBA")))))</f>
        <v>1</v>
      </c>
      <c r="AK32" s="18">
        <f>IF(ISBLANK(HLOOKUP(AK$2,Monitoring_eng!$B$1:$AU$68,Results_2019!$C32,FALSE)),"",IF(HLOOKUP(AK$2,Monitoring_eng!$B$1:$AU$68,Results_2019!$C32,FALSE)=$I32,$P32,IF(HLOOKUP(AK$2,Monitoring_eng!$B$1:$AU$68,Results_2019!$C32,FALSE)=$K32,$Q32,IF(HLOOKUP(AK$2,Monitoring_eng!$B$1:$AU$68,Results_2019!$C32,FALSE)=$M32,$R32,IF(HLOOKUP(AK$2,Monitoring_eng!$B$1:$AU$68,Results_2019!$C32,FALSE)=$O32,$S32,"CHYBA")))))</f>
        <v>0</v>
      </c>
      <c r="AL32" s="18">
        <f>IF(ISBLANK(HLOOKUP(AL$2,Monitoring_eng!$B$1:$AU$68,Results_2019!$C32,FALSE)),"",IF(HLOOKUP(AL$2,Monitoring_eng!$B$1:$AU$68,Results_2019!$C32,FALSE)=$I32,$P32,IF(HLOOKUP(AL$2,Monitoring_eng!$B$1:$AU$68,Results_2019!$C32,FALSE)=$K32,$Q32,IF(HLOOKUP(AL$2,Monitoring_eng!$B$1:$AU$68,Results_2019!$C32,FALSE)=$M32,$R32,IF(HLOOKUP(AL$2,Monitoring_eng!$B$1:$AU$68,Results_2019!$C32,FALSE)=$O32,$S32,"CHYBA")))))</f>
        <v>1</v>
      </c>
      <c r="AM32" s="18">
        <f>IF(ISBLANK(HLOOKUP(AM$2,Monitoring_eng!$B$1:$AU$68,Results_2019!$C32,FALSE)),"",IF(HLOOKUP(AM$2,Monitoring_eng!$B$1:$AU$68,Results_2019!$C32,FALSE)=$I32,$P32,IF(HLOOKUP(AM$2,Monitoring_eng!$B$1:$AU$68,Results_2019!$C32,FALSE)=$K32,$Q32,IF(HLOOKUP(AM$2,Monitoring_eng!$B$1:$AU$68,Results_2019!$C32,FALSE)=$M32,$R32,IF(HLOOKUP(AM$2,Monitoring_eng!$B$1:$AU$68,Results_2019!$C32,FALSE)=$O32,$S32,"CHYBA")))))</f>
        <v>0</v>
      </c>
      <c r="AN32" s="18">
        <f>IF(ISBLANK(HLOOKUP(AN$2,Monitoring_eng!$B$1:$AU$68,Results_2019!$C32,FALSE)),"",IF(HLOOKUP(AN$2,Monitoring_eng!$B$1:$AU$68,Results_2019!$C32,FALSE)=$I32,$P32,IF(HLOOKUP(AN$2,Monitoring_eng!$B$1:$AU$68,Results_2019!$C32,FALSE)=$K32,$Q32,IF(HLOOKUP(AN$2,Monitoring_eng!$B$1:$AU$68,Results_2019!$C32,FALSE)=$M32,$R32,IF(HLOOKUP(AN$2,Monitoring_eng!$B$1:$AU$68,Results_2019!$C32,FALSE)=$O32,$S32,"CHYBA")))))</f>
        <v>0</v>
      </c>
      <c r="AO32" s="18">
        <f>IF(ISBLANK(HLOOKUP(AO$2,Monitoring_eng!$B$1:$AU$68,Results_2019!$C32,FALSE)),"",IF(HLOOKUP(AO$2,Monitoring_eng!$B$1:$AU$68,Results_2019!$C32,FALSE)=$I32,$P32,IF(HLOOKUP(AO$2,Monitoring_eng!$B$1:$AU$68,Results_2019!$C32,FALSE)=$K32,$Q32,IF(HLOOKUP(AO$2,Monitoring_eng!$B$1:$AU$68,Results_2019!$C32,FALSE)=$M32,$R32,IF(HLOOKUP(AO$2,Monitoring_eng!$B$1:$AU$68,Results_2019!$C32,FALSE)=$O32,$S32,"CHYBA")))))</f>
        <v>0</v>
      </c>
    </row>
    <row r="33" spans="1:41" x14ac:dyDescent="0.3">
      <c r="A33" s="83" t="s">
        <v>1326</v>
      </c>
      <c r="B33" s="18" t="s">
        <v>177</v>
      </c>
      <c r="C33" s="18">
        <v>32</v>
      </c>
      <c r="D33" s="21" t="s">
        <v>178</v>
      </c>
      <c r="E33" s="21" t="s">
        <v>377</v>
      </c>
      <c r="F33" s="44" t="s">
        <v>435</v>
      </c>
      <c r="G33" s="34">
        <v>2</v>
      </c>
      <c r="H33" s="18" t="s">
        <v>342</v>
      </c>
      <c r="I33" s="18" t="s">
        <v>49</v>
      </c>
      <c r="J33" s="18" t="s">
        <v>341</v>
      </c>
      <c r="K33" s="18" t="s">
        <v>48</v>
      </c>
      <c r="L33" s="18" t="s">
        <v>357</v>
      </c>
      <c r="M33" s="18" t="s">
        <v>108</v>
      </c>
      <c r="N33" s="18" t="s">
        <v>432</v>
      </c>
      <c r="O33" s="18" t="s">
        <v>432</v>
      </c>
      <c r="P33" s="18">
        <f t="shared" si="0"/>
        <v>2</v>
      </c>
      <c r="Q33" s="18">
        <v>0</v>
      </c>
      <c r="R33" s="18">
        <f t="shared" si="1"/>
        <v>1</v>
      </c>
      <c r="S33" s="18" t="s">
        <v>432</v>
      </c>
      <c r="T33" s="18">
        <f>IF(ISBLANK(HLOOKUP(T$2,Monitoring_eng!$B$1:$AU$68,Results_2019!$C33,FALSE)),"",IF(HLOOKUP(T$2,Monitoring_eng!$B$1:$AU$68,Results_2019!$C33,FALSE)=$I33,$P33,IF(HLOOKUP(T$2,Monitoring_eng!$B$1:$AU$68,Results_2019!$C33,FALSE)=$K33,$Q33,IF(HLOOKUP(T$2,Monitoring_eng!$B$1:$AU$68,Results_2019!$C33,FALSE)=$M33,$R33,IF(HLOOKUP(T$2,Monitoring_eng!$B$1:$AU$68,Results_2019!$C33,FALSE)=$O33,$S33,"CHYBA")))))</f>
        <v>2</v>
      </c>
      <c r="U33" s="18">
        <f>IF(ISBLANK(HLOOKUP(U$2,Monitoring_eng!$B$1:$AU$68,Results_2019!$C33,FALSE)),"",IF(HLOOKUP(U$2,Monitoring_eng!$B$1:$AU$68,Results_2019!$C33,FALSE)=$I33,$P33,IF(HLOOKUP(U$2,Monitoring_eng!$B$1:$AU$68,Results_2019!$C33,FALSE)=$K33,$Q33,IF(HLOOKUP(U$2,Monitoring_eng!$B$1:$AU$68,Results_2019!$C33,FALSE)=$M33,$R33,IF(HLOOKUP(U$2,Monitoring_eng!$B$1:$AU$68,Results_2019!$C33,FALSE)=$O33,$S33,"CHYBA")))))</f>
        <v>0</v>
      </c>
      <c r="V33" s="18">
        <f>IF(ISBLANK(HLOOKUP(V$2,Monitoring_eng!$B$1:$AU$68,Results_2019!$C33,FALSE)),"",IF(HLOOKUP(V$2,Monitoring_eng!$B$1:$AU$68,Results_2019!$C33,FALSE)=$I33,$P33,IF(HLOOKUP(V$2,Monitoring_eng!$B$1:$AU$68,Results_2019!$C33,FALSE)=$K33,$Q33,IF(HLOOKUP(V$2,Monitoring_eng!$B$1:$AU$68,Results_2019!$C33,FALSE)=$M33,$R33,IF(HLOOKUP(V$2,Monitoring_eng!$B$1:$AU$68,Results_2019!$C33,FALSE)=$O33,$S33,"CHYBA")))))</f>
        <v>2</v>
      </c>
      <c r="W33" s="18">
        <f>IF(ISBLANK(HLOOKUP(W$2,Monitoring_eng!$B$1:$AU$68,Results_2019!$C33,FALSE)),"",IF(HLOOKUP(W$2,Monitoring_eng!$B$1:$AU$68,Results_2019!$C33,FALSE)=$I33,$P33,IF(HLOOKUP(W$2,Monitoring_eng!$B$1:$AU$68,Results_2019!$C33,FALSE)=$K33,$Q33,IF(HLOOKUP(W$2,Monitoring_eng!$B$1:$AU$68,Results_2019!$C33,FALSE)=$M33,$R33,IF(HLOOKUP(W$2,Monitoring_eng!$B$1:$AU$68,Results_2019!$C33,FALSE)=$O33,$S33,"CHYBA")))))</f>
        <v>0</v>
      </c>
      <c r="X33" s="18">
        <f>IF(ISBLANK(HLOOKUP(X$2,Monitoring_eng!$B$1:$AU$68,Results_2019!$C33,FALSE)),"",IF(HLOOKUP(X$2,Monitoring_eng!$B$1:$AU$68,Results_2019!$C33,FALSE)=$I33,$P33,IF(HLOOKUP(X$2,Monitoring_eng!$B$1:$AU$68,Results_2019!$C33,FALSE)=$K33,$Q33,IF(HLOOKUP(X$2,Monitoring_eng!$B$1:$AU$68,Results_2019!$C33,FALSE)=$M33,$R33,IF(HLOOKUP(X$2,Monitoring_eng!$B$1:$AU$68,Results_2019!$C33,FALSE)=$O33,$S33,"CHYBA")))))</f>
        <v>2</v>
      </c>
      <c r="Y33" s="18">
        <f>IF(ISBLANK(HLOOKUP(Y$2,Monitoring_eng!$B$1:$AU$68,Results_2019!$C33,FALSE)),"",IF(HLOOKUP(Y$2,Monitoring_eng!$B$1:$AU$68,Results_2019!$C33,FALSE)=$I33,$P33,IF(HLOOKUP(Y$2,Monitoring_eng!$B$1:$AU$68,Results_2019!$C33,FALSE)=$K33,$Q33,IF(HLOOKUP(Y$2,Monitoring_eng!$B$1:$AU$68,Results_2019!$C33,FALSE)=$M33,$R33,IF(HLOOKUP(Y$2,Monitoring_eng!$B$1:$AU$68,Results_2019!$C33,FALSE)=$O33,$S33,"CHYBA")))))</f>
        <v>2</v>
      </c>
      <c r="Z33" s="18">
        <f>IF(ISBLANK(HLOOKUP(Z$2,Monitoring_eng!$B$1:$AU$68,Results_2019!$C33,FALSE)),"",IF(HLOOKUP(Z$2,Monitoring_eng!$B$1:$AU$68,Results_2019!$C33,FALSE)=$I33,$P33,IF(HLOOKUP(Z$2,Monitoring_eng!$B$1:$AU$68,Results_2019!$C33,FALSE)=$K33,$Q33,IF(HLOOKUP(Z$2,Monitoring_eng!$B$1:$AU$68,Results_2019!$C33,FALSE)=$M33,$R33,IF(HLOOKUP(Z$2,Monitoring_eng!$B$1:$AU$68,Results_2019!$C33,FALSE)=$O33,$S33,"CHYBA")))))</f>
        <v>0</v>
      </c>
      <c r="AA33" s="18">
        <f>IF(ISBLANK(HLOOKUP(AA$2,Monitoring_eng!$B$1:$AU$68,Results_2019!$C33,FALSE)),"",IF(HLOOKUP(AA$2,Monitoring_eng!$B$1:$AU$68,Results_2019!$C33,FALSE)=$I33,$P33,IF(HLOOKUP(AA$2,Monitoring_eng!$B$1:$AU$68,Results_2019!$C33,FALSE)=$K33,$Q33,IF(HLOOKUP(AA$2,Monitoring_eng!$B$1:$AU$68,Results_2019!$C33,FALSE)=$M33,$R33,IF(HLOOKUP(AA$2,Monitoring_eng!$B$1:$AU$68,Results_2019!$C33,FALSE)=$O33,$S33,"CHYBA")))))</f>
        <v>0</v>
      </c>
      <c r="AB33" s="18">
        <f>IF(ISBLANK(HLOOKUP(AB$2,Monitoring_eng!$B$1:$AU$68,Results_2019!$C33,FALSE)),"",IF(HLOOKUP(AB$2,Monitoring_eng!$B$1:$AU$68,Results_2019!$C33,FALSE)=$I33,$P33,IF(HLOOKUP(AB$2,Monitoring_eng!$B$1:$AU$68,Results_2019!$C33,FALSE)=$K33,$Q33,IF(HLOOKUP(AB$2,Monitoring_eng!$B$1:$AU$68,Results_2019!$C33,FALSE)=$M33,$R33,IF(HLOOKUP(AB$2,Monitoring_eng!$B$1:$AU$68,Results_2019!$C33,FALSE)=$O33,$S33,"CHYBA")))))</f>
        <v>2</v>
      </c>
      <c r="AC33" s="18">
        <f>IF(ISBLANK(HLOOKUP(AC$2,Monitoring_eng!$B$1:$AU$68,Results_2019!$C33,FALSE)),"",IF(HLOOKUP(AC$2,Monitoring_eng!$B$1:$AU$68,Results_2019!$C33,FALSE)=$I33,$P33,IF(HLOOKUP(AC$2,Monitoring_eng!$B$1:$AU$68,Results_2019!$C33,FALSE)=$K33,$Q33,IF(HLOOKUP(AC$2,Monitoring_eng!$B$1:$AU$68,Results_2019!$C33,FALSE)=$M33,$R33,IF(HLOOKUP(AC$2,Monitoring_eng!$B$1:$AU$68,Results_2019!$C33,FALSE)=$O33,$S33,"CHYBA")))))</f>
        <v>2</v>
      </c>
      <c r="AD33" s="18">
        <f>IF(ISBLANK(HLOOKUP(AD$2,Monitoring_eng!$B$1:$AU$68,Results_2019!$C33,FALSE)),"",IF(HLOOKUP(AD$2,Monitoring_eng!$B$1:$AU$68,Results_2019!$C33,FALSE)=$I33,$P33,IF(HLOOKUP(AD$2,Monitoring_eng!$B$1:$AU$68,Results_2019!$C33,FALSE)=$K33,$Q33,IF(HLOOKUP(AD$2,Monitoring_eng!$B$1:$AU$68,Results_2019!$C33,FALSE)=$M33,$R33,IF(HLOOKUP(AD$2,Monitoring_eng!$B$1:$AU$68,Results_2019!$C33,FALSE)=$O33,$S33,"CHYBA")))))</f>
        <v>2</v>
      </c>
      <c r="AE33" s="18">
        <f>IF(ISBLANK(HLOOKUP(AE$2,Monitoring_eng!$B$1:$AU$68,Results_2019!$C33,FALSE)),"",IF(HLOOKUP(AE$2,Monitoring_eng!$B$1:$AU$68,Results_2019!$C33,FALSE)=$I33,$P33,IF(HLOOKUP(AE$2,Monitoring_eng!$B$1:$AU$68,Results_2019!$C33,FALSE)=$K33,$Q33,IF(HLOOKUP(AE$2,Monitoring_eng!$B$1:$AU$68,Results_2019!$C33,FALSE)=$M33,$R33,IF(HLOOKUP(AE$2,Monitoring_eng!$B$1:$AU$68,Results_2019!$C33,FALSE)=$O33,$S33,"CHYBA")))))</f>
        <v>2</v>
      </c>
      <c r="AF33" s="18">
        <f>IF(ISBLANK(HLOOKUP(AF$2,Monitoring_eng!$B$1:$AU$68,Results_2019!$C33,FALSE)),"",IF(HLOOKUP(AF$2,Monitoring_eng!$B$1:$AU$68,Results_2019!$C33,FALSE)=$I33,$P33,IF(HLOOKUP(AF$2,Monitoring_eng!$B$1:$AU$68,Results_2019!$C33,FALSE)=$K33,$Q33,IF(HLOOKUP(AF$2,Monitoring_eng!$B$1:$AU$68,Results_2019!$C33,FALSE)=$M33,$R33,IF(HLOOKUP(AF$2,Monitoring_eng!$B$1:$AU$68,Results_2019!$C33,FALSE)=$O33,$S33,"CHYBA")))))</f>
        <v>0</v>
      </c>
      <c r="AG33" s="18">
        <f>IF(ISBLANK(HLOOKUP(AG$2,Monitoring_eng!$B$1:$AU$68,Results_2019!$C33,FALSE)),"",IF(HLOOKUP(AG$2,Monitoring_eng!$B$1:$AU$68,Results_2019!$C33,FALSE)=$I33,$P33,IF(HLOOKUP(AG$2,Monitoring_eng!$B$1:$AU$68,Results_2019!$C33,FALSE)=$K33,$Q33,IF(HLOOKUP(AG$2,Monitoring_eng!$B$1:$AU$68,Results_2019!$C33,FALSE)=$M33,$R33,IF(HLOOKUP(AG$2,Monitoring_eng!$B$1:$AU$68,Results_2019!$C33,FALSE)=$O33,$S33,"CHYBA")))))</f>
        <v>2</v>
      </c>
      <c r="AH33" s="18">
        <f>IF(ISBLANK(HLOOKUP(AH$2,Monitoring_eng!$B$1:$AU$68,Results_2019!$C33,FALSE)),"",IF(HLOOKUP(AH$2,Monitoring_eng!$B$1:$AU$68,Results_2019!$C33,FALSE)=$I33,$P33,IF(HLOOKUP(AH$2,Monitoring_eng!$B$1:$AU$68,Results_2019!$C33,FALSE)=$K33,$Q33,IF(HLOOKUP(AH$2,Monitoring_eng!$B$1:$AU$68,Results_2019!$C33,FALSE)=$M33,$R33,IF(HLOOKUP(AH$2,Monitoring_eng!$B$1:$AU$68,Results_2019!$C33,FALSE)=$O33,$S33,"CHYBA")))))</f>
        <v>2</v>
      </c>
      <c r="AI33" s="18">
        <f>IF(ISBLANK(HLOOKUP(AI$2,Monitoring_eng!$B$1:$AU$68,Results_2019!$C33,FALSE)),"",IF(HLOOKUP(AI$2,Monitoring_eng!$B$1:$AU$68,Results_2019!$C33,FALSE)=$I33,$P33,IF(HLOOKUP(AI$2,Monitoring_eng!$B$1:$AU$68,Results_2019!$C33,FALSE)=$K33,$Q33,IF(HLOOKUP(AI$2,Monitoring_eng!$B$1:$AU$68,Results_2019!$C33,FALSE)=$M33,$R33,IF(HLOOKUP(AI$2,Monitoring_eng!$B$1:$AU$68,Results_2019!$C33,FALSE)=$O33,$S33,"CHYBA")))))</f>
        <v>0</v>
      </c>
      <c r="AJ33" s="18">
        <f>IF(ISBLANK(HLOOKUP(AJ$2,Monitoring_eng!$B$1:$AU$68,Results_2019!$C33,FALSE)),"",IF(HLOOKUP(AJ$2,Monitoring_eng!$B$1:$AU$68,Results_2019!$C33,FALSE)=$I33,$P33,IF(HLOOKUP(AJ$2,Monitoring_eng!$B$1:$AU$68,Results_2019!$C33,FALSE)=$K33,$Q33,IF(HLOOKUP(AJ$2,Monitoring_eng!$B$1:$AU$68,Results_2019!$C33,FALSE)=$M33,$R33,IF(HLOOKUP(AJ$2,Monitoring_eng!$B$1:$AU$68,Results_2019!$C33,FALSE)=$O33,$S33,"CHYBA")))))</f>
        <v>1</v>
      </c>
      <c r="AK33" s="18">
        <f>IF(ISBLANK(HLOOKUP(AK$2,Monitoring_eng!$B$1:$AU$68,Results_2019!$C33,FALSE)),"",IF(HLOOKUP(AK$2,Monitoring_eng!$B$1:$AU$68,Results_2019!$C33,FALSE)=$I33,$P33,IF(HLOOKUP(AK$2,Monitoring_eng!$B$1:$AU$68,Results_2019!$C33,FALSE)=$K33,$Q33,IF(HLOOKUP(AK$2,Monitoring_eng!$B$1:$AU$68,Results_2019!$C33,FALSE)=$M33,$R33,IF(HLOOKUP(AK$2,Monitoring_eng!$B$1:$AU$68,Results_2019!$C33,FALSE)=$O33,$S33,"CHYBA")))))</f>
        <v>0</v>
      </c>
      <c r="AL33" s="18">
        <f>IF(ISBLANK(HLOOKUP(AL$2,Monitoring_eng!$B$1:$AU$68,Results_2019!$C33,FALSE)),"",IF(HLOOKUP(AL$2,Monitoring_eng!$B$1:$AU$68,Results_2019!$C33,FALSE)=$I33,$P33,IF(HLOOKUP(AL$2,Monitoring_eng!$B$1:$AU$68,Results_2019!$C33,FALSE)=$K33,$Q33,IF(HLOOKUP(AL$2,Monitoring_eng!$B$1:$AU$68,Results_2019!$C33,FALSE)=$M33,$R33,IF(HLOOKUP(AL$2,Monitoring_eng!$B$1:$AU$68,Results_2019!$C33,FALSE)=$O33,$S33,"CHYBA")))))</f>
        <v>2</v>
      </c>
      <c r="AM33" s="18">
        <f>IF(ISBLANK(HLOOKUP(AM$2,Monitoring_eng!$B$1:$AU$68,Results_2019!$C33,FALSE)),"",IF(HLOOKUP(AM$2,Monitoring_eng!$B$1:$AU$68,Results_2019!$C33,FALSE)=$I33,$P33,IF(HLOOKUP(AM$2,Monitoring_eng!$B$1:$AU$68,Results_2019!$C33,FALSE)=$K33,$Q33,IF(HLOOKUP(AM$2,Monitoring_eng!$B$1:$AU$68,Results_2019!$C33,FALSE)=$M33,$R33,IF(HLOOKUP(AM$2,Monitoring_eng!$B$1:$AU$68,Results_2019!$C33,FALSE)=$O33,$S33,"CHYBA")))))</f>
        <v>0</v>
      </c>
      <c r="AN33" s="18">
        <f>IF(ISBLANK(HLOOKUP(AN$2,Monitoring_eng!$B$1:$AU$68,Results_2019!$C33,FALSE)),"",IF(HLOOKUP(AN$2,Monitoring_eng!$B$1:$AU$68,Results_2019!$C33,FALSE)=$I33,$P33,IF(HLOOKUP(AN$2,Monitoring_eng!$B$1:$AU$68,Results_2019!$C33,FALSE)=$K33,$Q33,IF(HLOOKUP(AN$2,Monitoring_eng!$B$1:$AU$68,Results_2019!$C33,FALSE)=$M33,$R33,IF(HLOOKUP(AN$2,Monitoring_eng!$B$1:$AU$68,Results_2019!$C33,FALSE)=$O33,$S33,"CHYBA")))))</f>
        <v>0</v>
      </c>
      <c r="AO33" s="18">
        <f>IF(ISBLANK(HLOOKUP(AO$2,Monitoring_eng!$B$1:$AU$68,Results_2019!$C33,FALSE)),"",IF(HLOOKUP(AO$2,Monitoring_eng!$B$1:$AU$68,Results_2019!$C33,FALSE)=$I33,$P33,IF(HLOOKUP(AO$2,Monitoring_eng!$B$1:$AU$68,Results_2019!$C33,FALSE)=$K33,$Q33,IF(HLOOKUP(AO$2,Monitoring_eng!$B$1:$AU$68,Results_2019!$C33,FALSE)=$M33,$R33,IF(HLOOKUP(AO$2,Monitoring_eng!$B$1:$AU$68,Results_2019!$C33,FALSE)=$O33,$S33,"CHYBA")))))</f>
        <v>0</v>
      </c>
    </row>
    <row r="34" spans="1:41" x14ac:dyDescent="0.3">
      <c r="A34" s="83" t="s">
        <v>1327</v>
      </c>
      <c r="B34" s="18" t="s">
        <v>180</v>
      </c>
      <c r="C34" s="18">
        <v>33</v>
      </c>
      <c r="D34" s="21" t="s">
        <v>181</v>
      </c>
      <c r="E34" s="21" t="s">
        <v>378</v>
      </c>
      <c r="F34" s="44" t="s">
        <v>435</v>
      </c>
      <c r="G34" s="34">
        <v>3</v>
      </c>
      <c r="H34" s="18" t="s">
        <v>342</v>
      </c>
      <c r="I34" s="18" t="s">
        <v>49</v>
      </c>
      <c r="J34" s="18" t="s">
        <v>341</v>
      </c>
      <c r="K34" s="18" t="s">
        <v>48</v>
      </c>
      <c r="L34" s="18" t="s">
        <v>357</v>
      </c>
      <c r="M34" s="18" t="s">
        <v>108</v>
      </c>
      <c r="N34" s="18" t="s">
        <v>432</v>
      </c>
      <c r="O34" s="18" t="s">
        <v>432</v>
      </c>
      <c r="P34" s="18">
        <f t="shared" si="0"/>
        <v>3</v>
      </c>
      <c r="Q34" s="18">
        <v>0</v>
      </c>
      <c r="R34" s="18">
        <f t="shared" si="1"/>
        <v>1.5</v>
      </c>
      <c r="S34" s="18" t="s">
        <v>432</v>
      </c>
      <c r="T34" s="18">
        <f>IF(ISBLANK(HLOOKUP(T$2,Monitoring_eng!$B$1:$AU$68,Results_2019!$C34,FALSE)),"",IF(HLOOKUP(T$2,Monitoring_eng!$B$1:$AU$68,Results_2019!$C34,FALSE)=$I34,$P34,IF(HLOOKUP(T$2,Monitoring_eng!$B$1:$AU$68,Results_2019!$C34,FALSE)=$K34,$Q34,IF(HLOOKUP(T$2,Monitoring_eng!$B$1:$AU$68,Results_2019!$C34,FALSE)=$M34,$R34,IF(HLOOKUP(T$2,Monitoring_eng!$B$1:$AU$68,Results_2019!$C34,FALSE)=$O34,$S34,"CHYBA")))))</f>
        <v>3</v>
      </c>
      <c r="U34" s="18">
        <f>IF(ISBLANK(HLOOKUP(U$2,Monitoring_eng!$B$1:$AU$68,Results_2019!$C34,FALSE)),"",IF(HLOOKUP(U$2,Monitoring_eng!$B$1:$AU$68,Results_2019!$C34,FALSE)=$I34,$P34,IF(HLOOKUP(U$2,Monitoring_eng!$B$1:$AU$68,Results_2019!$C34,FALSE)=$K34,$Q34,IF(HLOOKUP(U$2,Monitoring_eng!$B$1:$AU$68,Results_2019!$C34,FALSE)=$M34,$R34,IF(HLOOKUP(U$2,Monitoring_eng!$B$1:$AU$68,Results_2019!$C34,FALSE)=$O34,$S34,"CHYBA")))))</f>
        <v>0</v>
      </c>
      <c r="V34" s="18">
        <f>IF(ISBLANK(HLOOKUP(V$2,Monitoring_eng!$B$1:$AU$68,Results_2019!$C34,FALSE)),"",IF(HLOOKUP(V$2,Monitoring_eng!$B$1:$AU$68,Results_2019!$C34,FALSE)=$I34,$P34,IF(HLOOKUP(V$2,Monitoring_eng!$B$1:$AU$68,Results_2019!$C34,FALSE)=$K34,$Q34,IF(HLOOKUP(V$2,Monitoring_eng!$B$1:$AU$68,Results_2019!$C34,FALSE)=$M34,$R34,IF(HLOOKUP(V$2,Monitoring_eng!$B$1:$AU$68,Results_2019!$C34,FALSE)=$O34,$S34,"CHYBA")))))</f>
        <v>3</v>
      </c>
      <c r="W34" s="18">
        <f>IF(ISBLANK(HLOOKUP(W$2,Monitoring_eng!$B$1:$AU$68,Results_2019!$C34,FALSE)),"",IF(HLOOKUP(W$2,Monitoring_eng!$B$1:$AU$68,Results_2019!$C34,FALSE)=$I34,$P34,IF(HLOOKUP(W$2,Monitoring_eng!$B$1:$AU$68,Results_2019!$C34,FALSE)=$K34,$Q34,IF(HLOOKUP(W$2,Monitoring_eng!$B$1:$AU$68,Results_2019!$C34,FALSE)=$M34,$R34,IF(HLOOKUP(W$2,Monitoring_eng!$B$1:$AU$68,Results_2019!$C34,FALSE)=$O34,$S34,"CHYBA")))))</f>
        <v>0</v>
      </c>
      <c r="X34" s="18">
        <f>IF(ISBLANK(HLOOKUP(X$2,Monitoring_eng!$B$1:$AU$68,Results_2019!$C34,FALSE)),"",IF(HLOOKUP(X$2,Monitoring_eng!$B$1:$AU$68,Results_2019!$C34,FALSE)=$I34,$P34,IF(HLOOKUP(X$2,Monitoring_eng!$B$1:$AU$68,Results_2019!$C34,FALSE)=$K34,$Q34,IF(HLOOKUP(X$2,Monitoring_eng!$B$1:$AU$68,Results_2019!$C34,FALSE)=$M34,$R34,IF(HLOOKUP(X$2,Monitoring_eng!$B$1:$AU$68,Results_2019!$C34,FALSE)=$O34,$S34,"CHYBA")))))</f>
        <v>3</v>
      </c>
      <c r="Y34" s="18">
        <f>IF(ISBLANK(HLOOKUP(Y$2,Monitoring_eng!$B$1:$AU$68,Results_2019!$C34,FALSE)),"",IF(HLOOKUP(Y$2,Monitoring_eng!$B$1:$AU$68,Results_2019!$C34,FALSE)=$I34,$P34,IF(HLOOKUP(Y$2,Monitoring_eng!$B$1:$AU$68,Results_2019!$C34,FALSE)=$K34,$Q34,IF(HLOOKUP(Y$2,Monitoring_eng!$B$1:$AU$68,Results_2019!$C34,FALSE)=$M34,$R34,IF(HLOOKUP(Y$2,Monitoring_eng!$B$1:$AU$68,Results_2019!$C34,FALSE)=$O34,$S34,"CHYBA")))))</f>
        <v>3</v>
      </c>
      <c r="Z34" s="18">
        <f>IF(ISBLANK(HLOOKUP(Z$2,Monitoring_eng!$B$1:$AU$68,Results_2019!$C34,FALSE)),"",IF(HLOOKUP(Z$2,Monitoring_eng!$B$1:$AU$68,Results_2019!$C34,FALSE)=$I34,$P34,IF(HLOOKUP(Z$2,Monitoring_eng!$B$1:$AU$68,Results_2019!$C34,FALSE)=$K34,$Q34,IF(HLOOKUP(Z$2,Monitoring_eng!$B$1:$AU$68,Results_2019!$C34,FALSE)=$M34,$R34,IF(HLOOKUP(Z$2,Monitoring_eng!$B$1:$AU$68,Results_2019!$C34,FALSE)=$O34,$S34,"CHYBA")))))</f>
        <v>0</v>
      </c>
      <c r="AA34" s="18">
        <f>IF(ISBLANK(HLOOKUP(AA$2,Monitoring_eng!$B$1:$AU$68,Results_2019!$C34,FALSE)),"",IF(HLOOKUP(AA$2,Monitoring_eng!$B$1:$AU$68,Results_2019!$C34,FALSE)=$I34,$P34,IF(HLOOKUP(AA$2,Monitoring_eng!$B$1:$AU$68,Results_2019!$C34,FALSE)=$K34,$Q34,IF(HLOOKUP(AA$2,Monitoring_eng!$B$1:$AU$68,Results_2019!$C34,FALSE)=$M34,$R34,IF(HLOOKUP(AA$2,Monitoring_eng!$B$1:$AU$68,Results_2019!$C34,FALSE)=$O34,$S34,"CHYBA")))))</f>
        <v>0</v>
      </c>
      <c r="AB34" s="18">
        <f>IF(ISBLANK(HLOOKUP(AB$2,Monitoring_eng!$B$1:$AU$68,Results_2019!$C34,FALSE)),"",IF(HLOOKUP(AB$2,Monitoring_eng!$B$1:$AU$68,Results_2019!$C34,FALSE)=$I34,$P34,IF(HLOOKUP(AB$2,Monitoring_eng!$B$1:$AU$68,Results_2019!$C34,FALSE)=$K34,$Q34,IF(HLOOKUP(AB$2,Monitoring_eng!$B$1:$AU$68,Results_2019!$C34,FALSE)=$M34,$R34,IF(HLOOKUP(AB$2,Monitoring_eng!$B$1:$AU$68,Results_2019!$C34,FALSE)=$O34,$S34,"CHYBA")))))</f>
        <v>3</v>
      </c>
      <c r="AC34" s="18">
        <f>IF(ISBLANK(HLOOKUP(AC$2,Monitoring_eng!$B$1:$AU$68,Results_2019!$C34,FALSE)),"",IF(HLOOKUP(AC$2,Monitoring_eng!$B$1:$AU$68,Results_2019!$C34,FALSE)=$I34,$P34,IF(HLOOKUP(AC$2,Monitoring_eng!$B$1:$AU$68,Results_2019!$C34,FALSE)=$K34,$Q34,IF(HLOOKUP(AC$2,Monitoring_eng!$B$1:$AU$68,Results_2019!$C34,FALSE)=$M34,$R34,IF(HLOOKUP(AC$2,Monitoring_eng!$B$1:$AU$68,Results_2019!$C34,FALSE)=$O34,$S34,"CHYBA")))))</f>
        <v>3</v>
      </c>
      <c r="AD34" s="18">
        <f>IF(ISBLANK(HLOOKUP(AD$2,Monitoring_eng!$B$1:$AU$68,Results_2019!$C34,FALSE)),"",IF(HLOOKUP(AD$2,Monitoring_eng!$B$1:$AU$68,Results_2019!$C34,FALSE)=$I34,$P34,IF(HLOOKUP(AD$2,Monitoring_eng!$B$1:$AU$68,Results_2019!$C34,FALSE)=$K34,$Q34,IF(HLOOKUP(AD$2,Monitoring_eng!$B$1:$AU$68,Results_2019!$C34,FALSE)=$M34,$R34,IF(HLOOKUP(AD$2,Monitoring_eng!$B$1:$AU$68,Results_2019!$C34,FALSE)=$O34,$S34,"CHYBA")))))</f>
        <v>0</v>
      </c>
      <c r="AE34" s="18">
        <f>IF(ISBLANK(HLOOKUP(AE$2,Monitoring_eng!$B$1:$AU$68,Results_2019!$C34,FALSE)),"",IF(HLOOKUP(AE$2,Monitoring_eng!$B$1:$AU$68,Results_2019!$C34,FALSE)=$I34,$P34,IF(HLOOKUP(AE$2,Monitoring_eng!$B$1:$AU$68,Results_2019!$C34,FALSE)=$K34,$Q34,IF(HLOOKUP(AE$2,Monitoring_eng!$B$1:$AU$68,Results_2019!$C34,FALSE)=$M34,$R34,IF(HLOOKUP(AE$2,Monitoring_eng!$B$1:$AU$68,Results_2019!$C34,FALSE)=$O34,$S34,"CHYBA")))))</f>
        <v>3</v>
      </c>
      <c r="AF34" s="18">
        <f>IF(ISBLANK(HLOOKUP(AF$2,Monitoring_eng!$B$1:$AU$68,Results_2019!$C34,FALSE)),"",IF(HLOOKUP(AF$2,Monitoring_eng!$B$1:$AU$68,Results_2019!$C34,FALSE)=$I34,$P34,IF(HLOOKUP(AF$2,Monitoring_eng!$B$1:$AU$68,Results_2019!$C34,FALSE)=$K34,$Q34,IF(HLOOKUP(AF$2,Monitoring_eng!$B$1:$AU$68,Results_2019!$C34,FALSE)=$M34,$R34,IF(HLOOKUP(AF$2,Monitoring_eng!$B$1:$AU$68,Results_2019!$C34,FALSE)=$O34,$S34,"CHYBA")))))</f>
        <v>3</v>
      </c>
      <c r="AG34" s="18">
        <f>IF(ISBLANK(HLOOKUP(AG$2,Monitoring_eng!$B$1:$AU$68,Results_2019!$C34,FALSE)),"",IF(HLOOKUP(AG$2,Monitoring_eng!$B$1:$AU$68,Results_2019!$C34,FALSE)=$I34,$P34,IF(HLOOKUP(AG$2,Monitoring_eng!$B$1:$AU$68,Results_2019!$C34,FALSE)=$K34,$Q34,IF(HLOOKUP(AG$2,Monitoring_eng!$B$1:$AU$68,Results_2019!$C34,FALSE)=$M34,$R34,IF(HLOOKUP(AG$2,Monitoring_eng!$B$1:$AU$68,Results_2019!$C34,FALSE)=$O34,$S34,"CHYBA")))))</f>
        <v>3</v>
      </c>
      <c r="AH34" s="18">
        <f>IF(ISBLANK(HLOOKUP(AH$2,Monitoring_eng!$B$1:$AU$68,Results_2019!$C34,FALSE)),"",IF(HLOOKUP(AH$2,Monitoring_eng!$B$1:$AU$68,Results_2019!$C34,FALSE)=$I34,$P34,IF(HLOOKUP(AH$2,Monitoring_eng!$B$1:$AU$68,Results_2019!$C34,FALSE)=$K34,$Q34,IF(HLOOKUP(AH$2,Monitoring_eng!$B$1:$AU$68,Results_2019!$C34,FALSE)=$M34,$R34,IF(HLOOKUP(AH$2,Monitoring_eng!$B$1:$AU$68,Results_2019!$C34,FALSE)=$O34,$S34,"CHYBA")))))</f>
        <v>0</v>
      </c>
      <c r="AI34" s="18">
        <f>IF(ISBLANK(HLOOKUP(AI$2,Monitoring_eng!$B$1:$AU$68,Results_2019!$C34,FALSE)),"",IF(HLOOKUP(AI$2,Monitoring_eng!$B$1:$AU$68,Results_2019!$C34,FALSE)=$I34,$P34,IF(HLOOKUP(AI$2,Monitoring_eng!$B$1:$AU$68,Results_2019!$C34,FALSE)=$K34,$Q34,IF(HLOOKUP(AI$2,Monitoring_eng!$B$1:$AU$68,Results_2019!$C34,FALSE)=$M34,$R34,IF(HLOOKUP(AI$2,Monitoring_eng!$B$1:$AU$68,Results_2019!$C34,FALSE)=$O34,$S34,"CHYBA")))))</f>
        <v>0</v>
      </c>
      <c r="AJ34" s="18">
        <f>IF(ISBLANK(HLOOKUP(AJ$2,Monitoring_eng!$B$1:$AU$68,Results_2019!$C34,FALSE)),"",IF(HLOOKUP(AJ$2,Monitoring_eng!$B$1:$AU$68,Results_2019!$C34,FALSE)=$I34,$P34,IF(HLOOKUP(AJ$2,Monitoring_eng!$B$1:$AU$68,Results_2019!$C34,FALSE)=$K34,$Q34,IF(HLOOKUP(AJ$2,Monitoring_eng!$B$1:$AU$68,Results_2019!$C34,FALSE)=$M34,$R34,IF(HLOOKUP(AJ$2,Monitoring_eng!$B$1:$AU$68,Results_2019!$C34,FALSE)=$O34,$S34,"CHYBA")))))</f>
        <v>0</v>
      </c>
      <c r="AK34" s="18">
        <f>IF(ISBLANK(HLOOKUP(AK$2,Monitoring_eng!$B$1:$AU$68,Results_2019!$C34,FALSE)),"",IF(HLOOKUP(AK$2,Monitoring_eng!$B$1:$AU$68,Results_2019!$C34,FALSE)=$I34,$P34,IF(HLOOKUP(AK$2,Monitoring_eng!$B$1:$AU$68,Results_2019!$C34,FALSE)=$K34,$Q34,IF(HLOOKUP(AK$2,Monitoring_eng!$B$1:$AU$68,Results_2019!$C34,FALSE)=$M34,$R34,IF(HLOOKUP(AK$2,Monitoring_eng!$B$1:$AU$68,Results_2019!$C34,FALSE)=$O34,$S34,"CHYBA")))))</f>
        <v>0</v>
      </c>
      <c r="AL34" s="18">
        <f>IF(ISBLANK(HLOOKUP(AL$2,Monitoring_eng!$B$1:$AU$68,Results_2019!$C34,FALSE)),"",IF(HLOOKUP(AL$2,Monitoring_eng!$B$1:$AU$68,Results_2019!$C34,FALSE)=$I34,$P34,IF(HLOOKUP(AL$2,Monitoring_eng!$B$1:$AU$68,Results_2019!$C34,FALSE)=$K34,$Q34,IF(HLOOKUP(AL$2,Monitoring_eng!$B$1:$AU$68,Results_2019!$C34,FALSE)=$M34,$R34,IF(HLOOKUP(AL$2,Monitoring_eng!$B$1:$AU$68,Results_2019!$C34,FALSE)=$O34,$S34,"CHYBA")))))</f>
        <v>3</v>
      </c>
      <c r="AM34" s="18">
        <f>IF(ISBLANK(HLOOKUP(AM$2,Monitoring_eng!$B$1:$AU$68,Results_2019!$C34,FALSE)),"",IF(HLOOKUP(AM$2,Monitoring_eng!$B$1:$AU$68,Results_2019!$C34,FALSE)=$I34,$P34,IF(HLOOKUP(AM$2,Monitoring_eng!$B$1:$AU$68,Results_2019!$C34,FALSE)=$K34,$Q34,IF(HLOOKUP(AM$2,Monitoring_eng!$B$1:$AU$68,Results_2019!$C34,FALSE)=$M34,$R34,IF(HLOOKUP(AM$2,Monitoring_eng!$B$1:$AU$68,Results_2019!$C34,FALSE)=$O34,$S34,"CHYBA")))))</f>
        <v>0</v>
      </c>
      <c r="AN34" s="18">
        <f>IF(ISBLANK(HLOOKUP(AN$2,Monitoring_eng!$B$1:$AU$68,Results_2019!$C34,FALSE)),"",IF(HLOOKUP(AN$2,Monitoring_eng!$B$1:$AU$68,Results_2019!$C34,FALSE)=$I34,$P34,IF(HLOOKUP(AN$2,Monitoring_eng!$B$1:$AU$68,Results_2019!$C34,FALSE)=$K34,$Q34,IF(HLOOKUP(AN$2,Monitoring_eng!$B$1:$AU$68,Results_2019!$C34,FALSE)=$M34,$R34,IF(HLOOKUP(AN$2,Monitoring_eng!$B$1:$AU$68,Results_2019!$C34,FALSE)=$O34,$S34,"CHYBA")))))</f>
        <v>0</v>
      </c>
      <c r="AO34" s="18">
        <f>IF(ISBLANK(HLOOKUP(AO$2,Monitoring_eng!$B$1:$AU$68,Results_2019!$C34,FALSE)),"",IF(HLOOKUP(AO$2,Monitoring_eng!$B$1:$AU$68,Results_2019!$C34,FALSE)=$I34,$P34,IF(HLOOKUP(AO$2,Monitoring_eng!$B$1:$AU$68,Results_2019!$C34,FALSE)=$K34,$Q34,IF(HLOOKUP(AO$2,Monitoring_eng!$B$1:$AU$68,Results_2019!$C34,FALSE)=$M34,$R34,IF(HLOOKUP(AO$2,Monitoring_eng!$B$1:$AU$68,Results_2019!$C34,FALSE)=$O34,$S34,"CHYBA")))))</f>
        <v>0</v>
      </c>
    </row>
    <row r="35" spans="1:41" x14ac:dyDescent="0.3">
      <c r="A35" s="83" t="s">
        <v>1328</v>
      </c>
      <c r="B35" s="18" t="s">
        <v>182</v>
      </c>
      <c r="C35" s="18">
        <v>34</v>
      </c>
      <c r="D35" s="21" t="s">
        <v>183</v>
      </c>
      <c r="E35" s="21" t="s">
        <v>379</v>
      </c>
      <c r="F35" s="44" t="s">
        <v>435</v>
      </c>
      <c r="G35" s="34">
        <v>3</v>
      </c>
      <c r="H35" s="18" t="s">
        <v>342</v>
      </c>
      <c r="I35" s="18" t="s">
        <v>49</v>
      </c>
      <c r="J35" s="18" t="s">
        <v>341</v>
      </c>
      <c r="K35" s="18" t="s">
        <v>48</v>
      </c>
      <c r="L35" s="18" t="s">
        <v>357</v>
      </c>
      <c r="M35" s="18" t="s">
        <v>108</v>
      </c>
      <c r="N35" s="18" t="s">
        <v>432</v>
      </c>
      <c r="O35" s="18" t="s">
        <v>432</v>
      </c>
      <c r="P35" s="18">
        <f t="shared" si="0"/>
        <v>3</v>
      </c>
      <c r="Q35" s="18">
        <v>0</v>
      </c>
      <c r="R35" s="18">
        <f t="shared" si="1"/>
        <v>1.5</v>
      </c>
      <c r="S35" s="18" t="s">
        <v>432</v>
      </c>
      <c r="T35" s="18">
        <f>IF(ISBLANK(HLOOKUP(T$2,Monitoring_eng!$B$1:$AU$68,Results_2019!$C35,FALSE)),"",IF(HLOOKUP(T$2,Monitoring_eng!$B$1:$AU$68,Results_2019!$C35,FALSE)=$I35,$P35,IF(HLOOKUP(T$2,Monitoring_eng!$B$1:$AU$68,Results_2019!$C35,FALSE)=$K35,$Q35,IF(HLOOKUP(T$2,Monitoring_eng!$B$1:$AU$68,Results_2019!$C35,FALSE)=$M35,$R35,IF(HLOOKUP(T$2,Monitoring_eng!$B$1:$AU$68,Results_2019!$C35,FALSE)=$O35,$S35,"CHYBA")))))</f>
        <v>3</v>
      </c>
      <c r="U35" s="18">
        <f>IF(ISBLANK(HLOOKUP(U$2,Monitoring_eng!$B$1:$AU$68,Results_2019!$C35,FALSE)),"",IF(HLOOKUP(U$2,Monitoring_eng!$B$1:$AU$68,Results_2019!$C35,FALSE)=$I35,$P35,IF(HLOOKUP(U$2,Monitoring_eng!$B$1:$AU$68,Results_2019!$C35,FALSE)=$K35,$Q35,IF(HLOOKUP(U$2,Monitoring_eng!$B$1:$AU$68,Results_2019!$C35,FALSE)=$M35,$R35,IF(HLOOKUP(U$2,Monitoring_eng!$B$1:$AU$68,Results_2019!$C35,FALSE)=$O35,$S35,"CHYBA")))))</f>
        <v>0</v>
      </c>
      <c r="V35" s="18">
        <f>IF(ISBLANK(HLOOKUP(V$2,Monitoring_eng!$B$1:$AU$68,Results_2019!$C35,FALSE)),"",IF(HLOOKUP(V$2,Monitoring_eng!$B$1:$AU$68,Results_2019!$C35,FALSE)=$I35,$P35,IF(HLOOKUP(V$2,Monitoring_eng!$B$1:$AU$68,Results_2019!$C35,FALSE)=$K35,$Q35,IF(HLOOKUP(V$2,Monitoring_eng!$B$1:$AU$68,Results_2019!$C35,FALSE)=$M35,$R35,IF(HLOOKUP(V$2,Monitoring_eng!$B$1:$AU$68,Results_2019!$C35,FALSE)=$O35,$S35,"CHYBA")))))</f>
        <v>0</v>
      </c>
      <c r="W35" s="18">
        <f>IF(ISBLANK(HLOOKUP(W$2,Monitoring_eng!$B$1:$AU$68,Results_2019!$C35,FALSE)),"",IF(HLOOKUP(W$2,Monitoring_eng!$B$1:$AU$68,Results_2019!$C35,FALSE)=$I35,$P35,IF(HLOOKUP(W$2,Monitoring_eng!$B$1:$AU$68,Results_2019!$C35,FALSE)=$K35,$Q35,IF(HLOOKUP(W$2,Monitoring_eng!$B$1:$AU$68,Results_2019!$C35,FALSE)=$M35,$R35,IF(HLOOKUP(W$2,Monitoring_eng!$B$1:$AU$68,Results_2019!$C35,FALSE)=$O35,$S35,"CHYBA")))))</f>
        <v>0</v>
      </c>
      <c r="X35" s="18">
        <f>IF(ISBLANK(HLOOKUP(X$2,Monitoring_eng!$B$1:$AU$68,Results_2019!$C35,FALSE)),"",IF(HLOOKUP(X$2,Monitoring_eng!$B$1:$AU$68,Results_2019!$C35,FALSE)=$I35,$P35,IF(HLOOKUP(X$2,Monitoring_eng!$B$1:$AU$68,Results_2019!$C35,FALSE)=$K35,$Q35,IF(HLOOKUP(X$2,Monitoring_eng!$B$1:$AU$68,Results_2019!$C35,FALSE)=$M35,$R35,IF(HLOOKUP(X$2,Monitoring_eng!$B$1:$AU$68,Results_2019!$C35,FALSE)=$O35,$S35,"CHYBA")))))</f>
        <v>0</v>
      </c>
      <c r="Y35" s="18">
        <f>IF(ISBLANK(HLOOKUP(Y$2,Monitoring_eng!$B$1:$AU$68,Results_2019!$C35,FALSE)),"",IF(HLOOKUP(Y$2,Monitoring_eng!$B$1:$AU$68,Results_2019!$C35,FALSE)=$I35,$P35,IF(HLOOKUP(Y$2,Monitoring_eng!$B$1:$AU$68,Results_2019!$C35,FALSE)=$K35,$Q35,IF(HLOOKUP(Y$2,Monitoring_eng!$B$1:$AU$68,Results_2019!$C35,FALSE)=$M35,$R35,IF(HLOOKUP(Y$2,Monitoring_eng!$B$1:$AU$68,Results_2019!$C35,FALSE)=$O35,$S35,"CHYBA")))))</f>
        <v>3</v>
      </c>
      <c r="Z35" s="18">
        <f>IF(ISBLANK(HLOOKUP(Z$2,Monitoring_eng!$B$1:$AU$68,Results_2019!$C35,FALSE)),"",IF(HLOOKUP(Z$2,Monitoring_eng!$B$1:$AU$68,Results_2019!$C35,FALSE)=$I35,$P35,IF(HLOOKUP(Z$2,Monitoring_eng!$B$1:$AU$68,Results_2019!$C35,FALSE)=$K35,$Q35,IF(HLOOKUP(Z$2,Monitoring_eng!$B$1:$AU$68,Results_2019!$C35,FALSE)=$M35,$R35,IF(HLOOKUP(Z$2,Monitoring_eng!$B$1:$AU$68,Results_2019!$C35,FALSE)=$O35,$S35,"CHYBA")))))</f>
        <v>0</v>
      </c>
      <c r="AA35" s="18">
        <f>IF(ISBLANK(HLOOKUP(AA$2,Monitoring_eng!$B$1:$AU$68,Results_2019!$C35,FALSE)),"",IF(HLOOKUP(AA$2,Monitoring_eng!$B$1:$AU$68,Results_2019!$C35,FALSE)=$I35,$P35,IF(HLOOKUP(AA$2,Monitoring_eng!$B$1:$AU$68,Results_2019!$C35,FALSE)=$K35,$Q35,IF(HLOOKUP(AA$2,Monitoring_eng!$B$1:$AU$68,Results_2019!$C35,FALSE)=$M35,$R35,IF(HLOOKUP(AA$2,Monitoring_eng!$B$1:$AU$68,Results_2019!$C35,FALSE)=$O35,$S35,"CHYBA")))))</f>
        <v>0</v>
      </c>
      <c r="AB35" s="18">
        <f>IF(ISBLANK(HLOOKUP(AB$2,Monitoring_eng!$B$1:$AU$68,Results_2019!$C35,FALSE)),"",IF(HLOOKUP(AB$2,Monitoring_eng!$B$1:$AU$68,Results_2019!$C35,FALSE)=$I35,$P35,IF(HLOOKUP(AB$2,Monitoring_eng!$B$1:$AU$68,Results_2019!$C35,FALSE)=$K35,$Q35,IF(HLOOKUP(AB$2,Monitoring_eng!$B$1:$AU$68,Results_2019!$C35,FALSE)=$M35,$R35,IF(HLOOKUP(AB$2,Monitoring_eng!$B$1:$AU$68,Results_2019!$C35,FALSE)=$O35,$S35,"CHYBA")))))</f>
        <v>3</v>
      </c>
      <c r="AC35" s="18">
        <f>IF(ISBLANK(HLOOKUP(AC$2,Monitoring_eng!$B$1:$AU$68,Results_2019!$C35,FALSE)),"",IF(HLOOKUP(AC$2,Monitoring_eng!$B$1:$AU$68,Results_2019!$C35,FALSE)=$I35,$P35,IF(HLOOKUP(AC$2,Monitoring_eng!$B$1:$AU$68,Results_2019!$C35,FALSE)=$K35,$Q35,IF(HLOOKUP(AC$2,Monitoring_eng!$B$1:$AU$68,Results_2019!$C35,FALSE)=$M35,$R35,IF(HLOOKUP(AC$2,Monitoring_eng!$B$1:$AU$68,Results_2019!$C35,FALSE)=$O35,$S35,"CHYBA")))))</f>
        <v>3</v>
      </c>
      <c r="AD35" s="18">
        <f>IF(ISBLANK(HLOOKUP(AD$2,Monitoring_eng!$B$1:$AU$68,Results_2019!$C35,FALSE)),"",IF(HLOOKUP(AD$2,Monitoring_eng!$B$1:$AU$68,Results_2019!$C35,FALSE)=$I35,$P35,IF(HLOOKUP(AD$2,Monitoring_eng!$B$1:$AU$68,Results_2019!$C35,FALSE)=$K35,$Q35,IF(HLOOKUP(AD$2,Monitoring_eng!$B$1:$AU$68,Results_2019!$C35,FALSE)=$M35,$R35,IF(HLOOKUP(AD$2,Monitoring_eng!$B$1:$AU$68,Results_2019!$C35,FALSE)=$O35,$S35,"CHYBA")))))</f>
        <v>3</v>
      </c>
      <c r="AE35" s="18">
        <f>IF(ISBLANK(HLOOKUP(AE$2,Monitoring_eng!$B$1:$AU$68,Results_2019!$C35,FALSE)),"",IF(HLOOKUP(AE$2,Monitoring_eng!$B$1:$AU$68,Results_2019!$C35,FALSE)=$I35,$P35,IF(HLOOKUP(AE$2,Monitoring_eng!$B$1:$AU$68,Results_2019!$C35,FALSE)=$K35,$Q35,IF(HLOOKUP(AE$2,Monitoring_eng!$B$1:$AU$68,Results_2019!$C35,FALSE)=$M35,$R35,IF(HLOOKUP(AE$2,Monitoring_eng!$B$1:$AU$68,Results_2019!$C35,FALSE)=$O35,$S35,"CHYBA")))))</f>
        <v>3</v>
      </c>
      <c r="AF35" s="18">
        <f>IF(ISBLANK(HLOOKUP(AF$2,Monitoring_eng!$B$1:$AU$68,Results_2019!$C35,FALSE)),"",IF(HLOOKUP(AF$2,Monitoring_eng!$B$1:$AU$68,Results_2019!$C35,FALSE)=$I35,$P35,IF(HLOOKUP(AF$2,Monitoring_eng!$B$1:$AU$68,Results_2019!$C35,FALSE)=$K35,$Q35,IF(HLOOKUP(AF$2,Monitoring_eng!$B$1:$AU$68,Results_2019!$C35,FALSE)=$M35,$R35,IF(HLOOKUP(AF$2,Monitoring_eng!$B$1:$AU$68,Results_2019!$C35,FALSE)=$O35,$S35,"CHYBA")))))</f>
        <v>3</v>
      </c>
      <c r="AG35" s="18">
        <f>IF(ISBLANK(HLOOKUP(AG$2,Monitoring_eng!$B$1:$AU$68,Results_2019!$C35,FALSE)),"",IF(HLOOKUP(AG$2,Monitoring_eng!$B$1:$AU$68,Results_2019!$C35,FALSE)=$I35,$P35,IF(HLOOKUP(AG$2,Monitoring_eng!$B$1:$AU$68,Results_2019!$C35,FALSE)=$K35,$Q35,IF(HLOOKUP(AG$2,Monitoring_eng!$B$1:$AU$68,Results_2019!$C35,FALSE)=$M35,$R35,IF(HLOOKUP(AG$2,Monitoring_eng!$B$1:$AU$68,Results_2019!$C35,FALSE)=$O35,$S35,"CHYBA")))))</f>
        <v>3</v>
      </c>
      <c r="AH35" s="18">
        <f>IF(ISBLANK(HLOOKUP(AH$2,Monitoring_eng!$B$1:$AU$68,Results_2019!$C35,FALSE)),"",IF(HLOOKUP(AH$2,Monitoring_eng!$B$1:$AU$68,Results_2019!$C35,FALSE)=$I35,$P35,IF(HLOOKUP(AH$2,Monitoring_eng!$B$1:$AU$68,Results_2019!$C35,FALSE)=$K35,$Q35,IF(HLOOKUP(AH$2,Monitoring_eng!$B$1:$AU$68,Results_2019!$C35,FALSE)=$M35,$R35,IF(HLOOKUP(AH$2,Monitoring_eng!$B$1:$AU$68,Results_2019!$C35,FALSE)=$O35,$S35,"CHYBA")))))</f>
        <v>0</v>
      </c>
      <c r="AI35" s="18">
        <f>IF(ISBLANK(HLOOKUP(AI$2,Monitoring_eng!$B$1:$AU$68,Results_2019!$C35,FALSE)),"",IF(HLOOKUP(AI$2,Monitoring_eng!$B$1:$AU$68,Results_2019!$C35,FALSE)=$I35,$P35,IF(HLOOKUP(AI$2,Monitoring_eng!$B$1:$AU$68,Results_2019!$C35,FALSE)=$K35,$Q35,IF(HLOOKUP(AI$2,Monitoring_eng!$B$1:$AU$68,Results_2019!$C35,FALSE)=$M35,$R35,IF(HLOOKUP(AI$2,Monitoring_eng!$B$1:$AU$68,Results_2019!$C35,FALSE)=$O35,$S35,"CHYBA")))))</f>
        <v>0</v>
      </c>
      <c r="AJ35" s="18">
        <f>IF(ISBLANK(HLOOKUP(AJ$2,Monitoring_eng!$B$1:$AU$68,Results_2019!$C35,FALSE)),"",IF(HLOOKUP(AJ$2,Monitoring_eng!$B$1:$AU$68,Results_2019!$C35,FALSE)=$I35,$P35,IF(HLOOKUP(AJ$2,Monitoring_eng!$B$1:$AU$68,Results_2019!$C35,FALSE)=$K35,$Q35,IF(HLOOKUP(AJ$2,Monitoring_eng!$B$1:$AU$68,Results_2019!$C35,FALSE)=$M35,$R35,IF(HLOOKUP(AJ$2,Monitoring_eng!$B$1:$AU$68,Results_2019!$C35,FALSE)=$O35,$S35,"CHYBA")))))</f>
        <v>0</v>
      </c>
      <c r="AK35" s="18">
        <f>IF(ISBLANK(HLOOKUP(AK$2,Monitoring_eng!$B$1:$AU$68,Results_2019!$C35,FALSE)),"",IF(HLOOKUP(AK$2,Monitoring_eng!$B$1:$AU$68,Results_2019!$C35,FALSE)=$I35,$P35,IF(HLOOKUP(AK$2,Monitoring_eng!$B$1:$AU$68,Results_2019!$C35,FALSE)=$K35,$Q35,IF(HLOOKUP(AK$2,Monitoring_eng!$B$1:$AU$68,Results_2019!$C35,FALSE)=$M35,$R35,IF(HLOOKUP(AK$2,Monitoring_eng!$B$1:$AU$68,Results_2019!$C35,FALSE)=$O35,$S35,"CHYBA")))))</f>
        <v>0</v>
      </c>
      <c r="AL35" s="18">
        <f>IF(ISBLANK(HLOOKUP(AL$2,Monitoring_eng!$B$1:$AU$68,Results_2019!$C35,FALSE)),"",IF(HLOOKUP(AL$2,Monitoring_eng!$B$1:$AU$68,Results_2019!$C35,FALSE)=$I35,$P35,IF(HLOOKUP(AL$2,Monitoring_eng!$B$1:$AU$68,Results_2019!$C35,FALSE)=$K35,$Q35,IF(HLOOKUP(AL$2,Monitoring_eng!$B$1:$AU$68,Results_2019!$C35,FALSE)=$M35,$R35,IF(HLOOKUP(AL$2,Monitoring_eng!$B$1:$AU$68,Results_2019!$C35,FALSE)=$O35,$S35,"CHYBA")))))</f>
        <v>3</v>
      </c>
      <c r="AM35" s="18">
        <f>IF(ISBLANK(HLOOKUP(AM$2,Monitoring_eng!$B$1:$AU$68,Results_2019!$C35,FALSE)),"",IF(HLOOKUP(AM$2,Monitoring_eng!$B$1:$AU$68,Results_2019!$C35,FALSE)=$I35,$P35,IF(HLOOKUP(AM$2,Monitoring_eng!$B$1:$AU$68,Results_2019!$C35,FALSE)=$K35,$Q35,IF(HLOOKUP(AM$2,Monitoring_eng!$B$1:$AU$68,Results_2019!$C35,FALSE)=$M35,$R35,IF(HLOOKUP(AM$2,Monitoring_eng!$B$1:$AU$68,Results_2019!$C35,FALSE)=$O35,$S35,"CHYBA")))))</f>
        <v>0</v>
      </c>
      <c r="AN35" s="18">
        <f>IF(ISBLANK(HLOOKUP(AN$2,Monitoring_eng!$B$1:$AU$68,Results_2019!$C35,FALSE)),"",IF(HLOOKUP(AN$2,Monitoring_eng!$B$1:$AU$68,Results_2019!$C35,FALSE)=$I35,$P35,IF(HLOOKUP(AN$2,Monitoring_eng!$B$1:$AU$68,Results_2019!$C35,FALSE)=$K35,$Q35,IF(HLOOKUP(AN$2,Monitoring_eng!$B$1:$AU$68,Results_2019!$C35,FALSE)=$M35,$R35,IF(HLOOKUP(AN$2,Monitoring_eng!$B$1:$AU$68,Results_2019!$C35,FALSE)=$O35,$S35,"CHYBA")))))</f>
        <v>0</v>
      </c>
      <c r="AO35" s="18">
        <f>IF(ISBLANK(HLOOKUP(AO$2,Monitoring_eng!$B$1:$AU$68,Results_2019!$C35,FALSE)),"",IF(HLOOKUP(AO$2,Monitoring_eng!$B$1:$AU$68,Results_2019!$C35,FALSE)=$I35,$P35,IF(HLOOKUP(AO$2,Monitoring_eng!$B$1:$AU$68,Results_2019!$C35,FALSE)=$K35,$Q35,IF(HLOOKUP(AO$2,Monitoring_eng!$B$1:$AU$68,Results_2019!$C35,FALSE)=$M35,$R35,IF(HLOOKUP(AO$2,Monitoring_eng!$B$1:$AU$68,Results_2019!$C35,FALSE)=$O35,$S35,"CHYBA")))))</f>
        <v>0</v>
      </c>
    </row>
    <row r="36" spans="1:41" x14ac:dyDescent="0.3">
      <c r="A36" s="83" t="s">
        <v>1329</v>
      </c>
      <c r="B36" s="18" t="s">
        <v>185</v>
      </c>
      <c r="C36" s="18">
        <v>35</v>
      </c>
      <c r="D36" s="45" t="s">
        <v>186</v>
      </c>
      <c r="E36" s="22" t="s">
        <v>380</v>
      </c>
      <c r="F36" s="46" t="s">
        <v>436</v>
      </c>
      <c r="G36" s="34">
        <v>1</v>
      </c>
      <c r="H36" s="18" t="s">
        <v>342</v>
      </c>
      <c r="I36" s="18" t="s">
        <v>49</v>
      </c>
      <c r="J36" s="18" t="s">
        <v>341</v>
      </c>
      <c r="K36" s="18" t="s">
        <v>48</v>
      </c>
      <c r="L36" s="18" t="s">
        <v>357</v>
      </c>
      <c r="M36" s="18" t="s">
        <v>108</v>
      </c>
      <c r="N36" s="18" t="s">
        <v>432</v>
      </c>
      <c r="O36" s="18" t="s">
        <v>432</v>
      </c>
      <c r="P36" s="18">
        <f t="shared" si="0"/>
        <v>1</v>
      </c>
      <c r="Q36" s="18">
        <v>0</v>
      </c>
      <c r="R36" s="18">
        <f t="shared" si="1"/>
        <v>0.5</v>
      </c>
      <c r="S36" s="18" t="s">
        <v>432</v>
      </c>
      <c r="T36" s="18">
        <f>IF(ISBLANK(HLOOKUP(T$2,Monitoring_eng!$B$1:$AU$68,Results_2019!$C36,FALSE)),"",IF(HLOOKUP(T$2,Monitoring_eng!$B$1:$AU$68,Results_2019!$C36,FALSE)=$I36,$P36,IF(HLOOKUP(T$2,Monitoring_eng!$B$1:$AU$68,Results_2019!$C36,FALSE)=$K36,$Q36,IF(HLOOKUP(T$2,Monitoring_eng!$B$1:$AU$68,Results_2019!$C36,FALSE)=$M36,$R36,IF(HLOOKUP(T$2,Monitoring_eng!$B$1:$AU$68,Results_2019!$C36,FALSE)=$O36,$S36,"CHYBA")))))</f>
        <v>1</v>
      </c>
      <c r="U36" s="18">
        <f>IF(ISBLANK(HLOOKUP(U$2,Monitoring_eng!$B$1:$AU$68,Results_2019!$C36,FALSE)),"",IF(HLOOKUP(U$2,Monitoring_eng!$B$1:$AU$68,Results_2019!$C36,FALSE)=$I36,$P36,IF(HLOOKUP(U$2,Monitoring_eng!$B$1:$AU$68,Results_2019!$C36,FALSE)=$K36,$Q36,IF(HLOOKUP(U$2,Monitoring_eng!$B$1:$AU$68,Results_2019!$C36,FALSE)=$M36,$R36,IF(HLOOKUP(U$2,Monitoring_eng!$B$1:$AU$68,Results_2019!$C36,FALSE)=$O36,$S36,"CHYBA")))))</f>
        <v>1</v>
      </c>
      <c r="V36" s="18">
        <f>IF(ISBLANK(HLOOKUP(V$2,Monitoring_eng!$B$1:$AU$68,Results_2019!$C36,FALSE)),"",IF(HLOOKUP(V$2,Monitoring_eng!$B$1:$AU$68,Results_2019!$C36,FALSE)=$I36,$P36,IF(HLOOKUP(V$2,Monitoring_eng!$B$1:$AU$68,Results_2019!$C36,FALSE)=$K36,$Q36,IF(HLOOKUP(V$2,Monitoring_eng!$B$1:$AU$68,Results_2019!$C36,FALSE)=$M36,$R36,IF(HLOOKUP(V$2,Monitoring_eng!$B$1:$AU$68,Results_2019!$C36,FALSE)=$O36,$S36,"CHYBA")))))</f>
        <v>1</v>
      </c>
      <c r="W36" s="18">
        <f>IF(ISBLANK(HLOOKUP(W$2,Monitoring_eng!$B$1:$AU$68,Results_2019!$C36,FALSE)),"",IF(HLOOKUP(W$2,Monitoring_eng!$B$1:$AU$68,Results_2019!$C36,FALSE)=$I36,$P36,IF(HLOOKUP(W$2,Monitoring_eng!$B$1:$AU$68,Results_2019!$C36,FALSE)=$K36,$Q36,IF(HLOOKUP(W$2,Monitoring_eng!$B$1:$AU$68,Results_2019!$C36,FALSE)=$M36,$R36,IF(HLOOKUP(W$2,Monitoring_eng!$B$1:$AU$68,Results_2019!$C36,FALSE)=$O36,$S36,"CHYBA")))))</f>
        <v>0</v>
      </c>
      <c r="X36" s="18">
        <f>IF(ISBLANK(HLOOKUP(X$2,Monitoring_eng!$B$1:$AU$68,Results_2019!$C36,FALSE)),"",IF(HLOOKUP(X$2,Monitoring_eng!$B$1:$AU$68,Results_2019!$C36,FALSE)=$I36,$P36,IF(HLOOKUP(X$2,Monitoring_eng!$B$1:$AU$68,Results_2019!$C36,FALSE)=$K36,$Q36,IF(HLOOKUP(X$2,Monitoring_eng!$B$1:$AU$68,Results_2019!$C36,FALSE)=$M36,$R36,IF(HLOOKUP(X$2,Monitoring_eng!$B$1:$AU$68,Results_2019!$C36,FALSE)=$O36,$S36,"CHYBA")))))</f>
        <v>1</v>
      </c>
      <c r="Y36" s="18">
        <f>IF(ISBLANK(HLOOKUP(Y$2,Monitoring_eng!$B$1:$AU$68,Results_2019!$C36,FALSE)),"",IF(HLOOKUP(Y$2,Monitoring_eng!$B$1:$AU$68,Results_2019!$C36,FALSE)=$I36,$P36,IF(HLOOKUP(Y$2,Monitoring_eng!$B$1:$AU$68,Results_2019!$C36,FALSE)=$K36,$Q36,IF(HLOOKUP(Y$2,Monitoring_eng!$B$1:$AU$68,Results_2019!$C36,FALSE)=$M36,$R36,IF(HLOOKUP(Y$2,Monitoring_eng!$B$1:$AU$68,Results_2019!$C36,FALSE)=$O36,$S36,"CHYBA")))))</f>
        <v>1</v>
      </c>
      <c r="Z36" s="18">
        <f>IF(ISBLANK(HLOOKUP(Z$2,Monitoring_eng!$B$1:$AU$68,Results_2019!$C36,FALSE)),"",IF(HLOOKUP(Z$2,Monitoring_eng!$B$1:$AU$68,Results_2019!$C36,FALSE)=$I36,$P36,IF(HLOOKUP(Z$2,Monitoring_eng!$B$1:$AU$68,Results_2019!$C36,FALSE)=$K36,$Q36,IF(HLOOKUP(Z$2,Monitoring_eng!$B$1:$AU$68,Results_2019!$C36,FALSE)=$M36,$R36,IF(HLOOKUP(Z$2,Monitoring_eng!$B$1:$AU$68,Results_2019!$C36,FALSE)=$O36,$S36,"CHYBA")))))</f>
        <v>1</v>
      </c>
      <c r="AA36" s="18">
        <f>IF(ISBLANK(HLOOKUP(AA$2,Monitoring_eng!$B$1:$AU$68,Results_2019!$C36,FALSE)),"",IF(HLOOKUP(AA$2,Monitoring_eng!$B$1:$AU$68,Results_2019!$C36,FALSE)=$I36,$P36,IF(HLOOKUP(AA$2,Monitoring_eng!$B$1:$AU$68,Results_2019!$C36,FALSE)=$K36,$Q36,IF(HLOOKUP(AA$2,Monitoring_eng!$B$1:$AU$68,Results_2019!$C36,FALSE)=$M36,$R36,IF(HLOOKUP(AA$2,Monitoring_eng!$B$1:$AU$68,Results_2019!$C36,FALSE)=$O36,$S36,"CHYBA")))))</f>
        <v>1</v>
      </c>
      <c r="AB36" s="18">
        <f>IF(ISBLANK(HLOOKUP(AB$2,Monitoring_eng!$B$1:$AU$68,Results_2019!$C36,FALSE)),"",IF(HLOOKUP(AB$2,Monitoring_eng!$B$1:$AU$68,Results_2019!$C36,FALSE)=$I36,$P36,IF(HLOOKUP(AB$2,Monitoring_eng!$B$1:$AU$68,Results_2019!$C36,FALSE)=$K36,$Q36,IF(HLOOKUP(AB$2,Monitoring_eng!$B$1:$AU$68,Results_2019!$C36,FALSE)=$M36,$R36,IF(HLOOKUP(AB$2,Monitoring_eng!$B$1:$AU$68,Results_2019!$C36,FALSE)=$O36,$S36,"CHYBA")))))</f>
        <v>1</v>
      </c>
      <c r="AC36" s="18">
        <f>IF(ISBLANK(HLOOKUP(AC$2,Monitoring_eng!$B$1:$AU$68,Results_2019!$C36,FALSE)),"",IF(HLOOKUP(AC$2,Monitoring_eng!$B$1:$AU$68,Results_2019!$C36,FALSE)=$I36,$P36,IF(HLOOKUP(AC$2,Monitoring_eng!$B$1:$AU$68,Results_2019!$C36,FALSE)=$K36,$Q36,IF(HLOOKUP(AC$2,Monitoring_eng!$B$1:$AU$68,Results_2019!$C36,FALSE)=$M36,$R36,IF(HLOOKUP(AC$2,Monitoring_eng!$B$1:$AU$68,Results_2019!$C36,FALSE)=$O36,$S36,"CHYBA")))))</f>
        <v>1</v>
      </c>
      <c r="AD36" s="18">
        <f>IF(ISBLANK(HLOOKUP(AD$2,Monitoring_eng!$B$1:$AU$68,Results_2019!$C36,FALSE)),"",IF(HLOOKUP(AD$2,Monitoring_eng!$B$1:$AU$68,Results_2019!$C36,FALSE)=$I36,$P36,IF(HLOOKUP(AD$2,Monitoring_eng!$B$1:$AU$68,Results_2019!$C36,FALSE)=$K36,$Q36,IF(HLOOKUP(AD$2,Monitoring_eng!$B$1:$AU$68,Results_2019!$C36,FALSE)=$M36,$R36,IF(HLOOKUP(AD$2,Monitoring_eng!$B$1:$AU$68,Results_2019!$C36,FALSE)=$O36,$S36,"CHYBA")))))</f>
        <v>1</v>
      </c>
      <c r="AE36" s="18">
        <f>IF(ISBLANK(HLOOKUP(AE$2,Monitoring_eng!$B$1:$AU$68,Results_2019!$C36,FALSE)),"",IF(HLOOKUP(AE$2,Monitoring_eng!$B$1:$AU$68,Results_2019!$C36,FALSE)=$I36,$P36,IF(HLOOKUP(AE$2,Monitoring_eng!$B$1:$AU$68,Results_2019!$C36,FALSE)=$K36,$Q36,IF(HLOOKUP(AE$2,Monitoring_eng!$B$1:$AU$68,Results_2019!$C36,FALSE)=$M36,$R36,IF(HLOOKUP(AE$2,Monitoring_eng!$B$1:$AU$68,Results_2019!$C36,FALSE)=$O36,$S36,"CHYBA")))))</f>
        <v>1</v>
      </c>
      <c r="AF36" s="18">
        <f>IF(ISBLANK(HLOOKUP(AF$2,Monitoring_eng!$B$1:$AU$68,Results_2019!$C36,FALSE)),"",IF(HLOOKUP(AF$2,Monitoring_eng!$B$1:$AU$68,Results_2019!$C36,FALSE)=$I36,$P36,IF(HLOOKUP(AF$2,Monitoring_eng!$B$1:$AU$68,Results_2019!$C36,FALSE)=$K36,$Q36,IF(HLOOKUP(AF$2,Monitoring_eng!$B$1:$AU$68,Results_2019!$C36,FALSE)=$M36,$R36,IF(HLOOKUP(AF$2,Monitoring_eng!$B$1:$AU$68,Results_2019!$C36,FALSE)=$O36,$S36,"CHYBA")))))</f>
        <v>1</v>
      </c>
      <c r="AG36" s="18">
        <f>IF(ISBLANK(HLOOKUP(AG$2,Monitoring_eng!$B$1:$AU$68,Results_2019!$C36,FALSE)),"",IF(HLOOKUP(AG$2,Monitoring_eng!$B$1:$AU$68,Results_2019!$C36,FALSE)=$I36,$P36,IF(HLOOKUP(AG$2,Monitoring_eng!$B$1:$AU$68,Results_2019!$C36,FALSE)=$K36,$Q36,IF(HLOOKUP(AG$2,Monitoring_eng!$B$1:$AU$68,Results_2019!$C36,FALSE)=$M36,$R36,IF(HLOOKUP(AG$2,Monitoring_eng!$B$1:$AU$68,Results_2019!$C36,FALSE)=$O36,$S36,"CHYBA")))))</f>
        <v>1</v>
      </c>
      <c r="AH36" s="18">
        <f>IF(ISBLANK(HLOOKUP(AH$2,Monitoring_eng!$B$1:$AU$68,Results_2019!$C36,FALSE)),"",IF(HLOOKUP(AH$2,Monitoring_eng!$B$1:$AU$68,Results_2019!$C36,FALSE)=$I36,$P36,IF(HLOOKUP(AH$2,Monitoring_eng!$B$1:$AU$68,Results_2019!$C36,FALSE)=$K36,$Q36,IF(HLOOKUP(AH$2,Monitoring_eng!$B$1:$AU$68,Results_2019!$C36,FALSE)=$M36,$R36,IF(HLOOKUP(AH$2,Monitoring_eng!$B$1:$AU$68,Results_2019!$C36,FALSE)=$O36,$S36,"CHYBA")))))</f>
        <v>1</v>
      </c>
      <c r="AI36" s="18">
        <f>IF(ISBLANK(HLOOKUP(AI$2,Monitoring_eng!$B$1:$AU$68,Results_2019!$C36,FALSE)),"",IF(HLOOKUP(AI$2,Monitoring_eng!$B$1:$AU$68,Results_2019!$C36,FALSE)=$I36,$P36,IF(HLOOKUP(AI$2,Monitoring_eng!$B$1:$AU$68,Results_2019!$C36,FALSE)=$K36,$Q36,IF(HLOOKUP(AI$2,Monitoring_eng!$B$1:$AU$68,Results_2019!$C36,FALSE)=$M36,$R36,IF(HLOOKUP(AI$2,Monitoring_eng!$B$1:$AU$68,Results_2019!$C36,FALSE)=$O36,$S36,"CHYBA")))))</f>
        <v>1</v>
      </c>
      <c r="AJ36" s="18">
        <f>IF(ISBLANK(HLOOKUP(AJ$2,Monitoring_eng!$B$1:$AU$68,Results_2019!$C36,FALSE)),"",IF(HLOOKUP(AJ$2,Monitoring_eng!$B$1:$AU$68,Results_2019!$C36,FALSE)=$I36,$P36,IF(HLOOKUP(AJ$2,Monitoring_eng!$B$1:$AU$68,Results_2019!$C36,FALSE)=$K36,$Q36,IF(HLOOKUP(AJ$2,Monitoring_eng!$B$1:$AU$68,Results_2019!$C36,FALSE)=$M36,$R36,IF(HLOOKUP(AJ$2,Monitoring_eng!$B$1:$AU$68,Results_2019!$C36,FALSE)=$O36,$S36,"CHYBA")))))</f>
        <v>1</v>
      </c>
      <c r="AK36" s="18">
        <f>IF(ISBLANK(HLOOKUP(AK$2,Monitoring_eng!$B$1:$AU$68,Results_2019!$C36,FALSE)),"",IF(HLOOKUP(AK$2,Monitoring_eng!$B$1:$AU$68,Results_2019!$C36,FALSE)=$I36,$P36,IF(HLOOKUP(AK$2,Monitoring_eng!$B$1:$AU$68,Results_2019!$C36,FALSE)=$K36,$Q36,IF(HLOOKUP(AK$2,Monitoring_eng!$B$1:$AU$68,Results_2019!$C36,FALSE)=$M36,$R36,IF(HLOOKUP(AK$2,Monitoring_eng!$B$1:$AU$68,Results_2019!$C36,FALSE)=$O36,$S36,"CHYBA")))))</f>
        <v>1</v>
      </c>
      <c r="AL36" s="18">
        <f>IF(ISBLANK(HLOOKUP(AL$2,Monitoring_eng!$B$1:$AU$68,Results_2019!$C36,FALSE)),"",IF(HLOOKUP(AL$2,Monitoring_eng!$B$1:$AU$68,Results_2019!$C36,FALSE)=$I36,$P36,IF(HLOOKUP(AL$2,Monitoring_eng!$B$1:$AU$68,Results_2019!$C36,FALSE)=$K36,$Q36,IF(HLOOKUP(AL$2,Monitoring_eng!$B$1:$AU$68,Results_2019!$C36,FALSE)=$M36,$R36,IF(HLOOKUP(AL$2,Monitoring_eng!$B$1:$AU$68,Results_2019!$C36,FALSE)=$O36,$S36,"CHYBA")))))</f>
        <v>1</v>
      </c>
      <c r="AM36" s="18">
        <f>IF(ISBLANK(HLOOKUP(AM$2,Monitoring_eng!$B$1:$AU$68,Results_2019!$C36,FALSE)),"",IF(HLOOKUP(AM$2,Monitoring_eng!$B$1:$AU$68,Results_2019!$C36,FALSE)=$I36,$P36,IF(HLOOKUP(AM$2,Monitoring_eng!$B$1:$AU$68,Results_2019!$C36,FALSE)=$K36,$Q36,IF(HLOOKUP(AM$2,Monitoring_eng!$B$1:$AU$68,Results_2019!$C36,FALSE)=$M36,$R36,IF(HLOOKUP(AM$2,Monitoring_eng!$B$1:$AU$68,Results_2019!$C36,FALSE)=$O36,$S36,"CHYBA")))))</f>
        <v>1</v>
      </c>
      <c r="AN36" s="18">
        <f>IF(ISBLANK(HLOOKUP(AN$2,Monitoring_eng!$B$1:$AU$68,Results_2019!$C36,FALSE)),"",IF(HLOOKUP(AN$2,Monitoring_eng!$B$1:$AU$68,Results_2019!$C36,FALSE)=$I36,$P36,IF(HLOOKUP(AN$2,Monitoring_eng!$B$1:$AU$68,Results_2019!$C36,FALSE)=$K36,$Q36,IF(HLOOKUP(AN$2,Monitoring_eng!$B$1:$AU$68,Results_2019!$C36,FALSE)=$M36,$R36,IF(HLOOKUP(AN$2,Monitoring_eng!$B$1:$AU$68,Results_2019!$C36,FALSE)=$O36,$S36,"CHYBA")))))</f>
        <v>1</v>
      </c>
      <c r="AO36" s="18">
        <f>IF(ISBLANK(HLOOKUP(AO$2,Monitoring_eng!$B$1:$AU$68,Results_2019!$C36,FALSE)),"",IF(HLOOKUP(AO$2,Monitoring_eng!$B$1:$AU$68,Results_2019!$C36,FALSE)=$I36,$P36,IF(HLOOKUP(AO$2,Monitoring_eng!$B$1:$AU$68,Results_2019!$C36,FALSE)=$K36,$Q36,IF(HLOOKUP(AO$2,Monitoring_eng!$B$1:$AU$68,Results_2019!$C36,FALSE)=$M36,$R36,IF(HLOOKUP(AO$2,Monitoring_eng!$B$1:$AU$68,Results_2019!$C36,FALSE)=$O36,$S36,"CHYBA")))))</f>
        <v>1</v>
      </c>
    </row>
    <row r="37" spans="1:41" x14ac:dyDescent="0.3">
      <c r="A37" s="83" t="s">
        <v>1330</v>
      </c>
      <c r="B37" s="18" t="s">
        <v>194</v>
      </c>
      <c r="C37" s="18">
        <v>36</v>
      </c>
      <c r="D37" s="45" t="s">
        <v>195</v>
      </c>
      <c r="E37" s="22" t="s">
        <v>381</v>
      </c>
      <c r="F37" s="46" t="s">
        <v>436</v>
      </c>
      <c r="G37" s="34">
        <v>1</v>
      </c>
      <c r="H37" s="18" t="s">
        <v>342</v>
      </c>
      <c r="I37" s="18" t="s">
        <v>49</v>
      </c>
      <c r="J37" s="18" t="s">
        <v>341</v>
      </c>
      <c r="K37" s="18" t="s">
        <v>48</v>
      </c>
      <c r="L37" s="18" t="s">
        <v>357</v>
      </c>
      <c r="M37" s="18" t="s">
        <v>108</v>
      </c>
      <c r="N37" s="18" t="s">
        <v>432</v>
      </c>
      <c r="O37" s="18" t="s">
        <v>432</v>
      </c>
      <c r="P37" s="18">
        <f t="shared" si="0"/>
        <v>1</v>
      </c>
      <c r="Q37" s="18">
        <v>0</v>
      </c>
      <c r="R37" s="18">
        <f t="shared" si="1"/>
        <v>0.5</v>
      </c>
      <c r="S37" s="18" t="s">
        <v>432</v>
      </c>
      <c r="T37" s="18">
        <f>IF(ISBLANK(HLOOKUP(T$2,Monitoring_eng!$B$1:$AU$68,Results_2019!$C37,FALSE)),"",IF(HLOOKUP(T$2,Monitoring_eng!$B$1:$AU$68,Results_2019!$C37,FALSE)=$I37,$P37,IF(HLOOKUP(T$2,Monitoring_eng!$B$1:$AU$68,Results_2019!$C37,FALSE)=$K37,$Q37,IF(HLOOKUP(T$2,Monitoring_eng!$B$1:$AU$68,Results_2019!$C37,FALSE)=$M37,$R37,IF(HLOOKUP(T$2,Monitoring_eng!$B$1:$AU$68,Results_2019!$C37,FALSE)=$O37,$S37,"CHYBA")))))</f>
        <v>0</v>
      </c>
      <c r="U37" s="18">
        <f>IF(ISBLANK(HLOOKUP(U$2,Monitoring_eng!$B$1:$AU$68,Results_2019!$C37,FALSE)),"",IF(HLOOKUP(U$2,Monitoring_eng!$B$1:$AU$68,Results_2019!$C37,FALSE)=$I37,$P37,IF(HLOOKUP(U$2,Monitoring_eng!$B$1:$AU$68,Results_2019!$C37,FALSE)=$K37,$Q37,IF(HLOOKUP(U$2,Monitoring_eng!$B$1:$AU$68,Results_2019!$C37,FALSE)=$M37,$R37,IF(HLOOKUP(U$2,Monitoring_eng!$B$1:$AU$68,Results_2019!$C37,FALSE)=$O37,$S37,"CHYBA")))))</f>
        <v>1</v>
      </c>
      <c r="V37" s="18">
        <f>IF(ISBLANK(HLOOKUP(V$2,Monitoring_eng!$B$1:$AU$68,Results_2019!$C37,FALSE)),"",IF(HLOOKUP(V$2,Monitoring_eng!$B$1:$AU$68,Results_2019!$C37,FALSE)=$I37,$P37,IF(HLOOKUP(V$2,Monitoring_eng!$B$1:$AU$68,Results_2019!$C37,FALSE)=$K37,$Q37,IF(HLOOKUP(V$2,Monitoring_eng!$B$1:$AU$68,Results_2019!$C37,FALSE)=$M37,$R37,IF(HLOOKUP(V$2,Monitoring_eng!$B$1:$AU$68,Results_2019!$C37,FALSE)=$O37,$S37,"CHYBA")))))</f>
        <v>0</v>
      </c>
      <c r="W37" s="18">
        <f>IF(ISBLANK(HLOOKUP(W$2,Monitoring_eng!$B$1:$AU$68,Results_2019!$C37,FALSE)),"",IF(HLOOKUP(W$2,Monitoring_eng!$B$1:$AU$68,Results_2019!$C37,FALSE)=$I37,$P37,IF(HLOOKUP(W$2,Monitoring_eng!$B$1:$AU$68,Results_2019!$C37,FALSE)=$K37,$Q37,IF(HLOOKUP(W$2,Monitoring_eng!$B$1:$AU$68,Results_2019!$C37,FALSE)=$M37,$R37,IF(HLOOKUP(W$2,Monitoring_eng!$B$1:$AU$68,Results_2019!$C37,FALSE)=$O37,$S37,"CHYBA")))))</f>
        <v>1</v>
      </c>
      <c r="X37" s="18">
        <f>IF(ISBLANK(HLOOKUP(X$2,Monitoring_eng!$B$1:$AU$68,Results_2019!$C37,FALSE)),"",IF(HLOOKUP(X$2,Monitoring_eng!$B$1:$AU$68,Results_2019!$C37,FALSE)=$I37,$P37,IF(HLOOKUP(X$2,Monitoring_eng!$B$1:$AU$68,Results_2019!$C37,FALSE)=$K37,$Q37,IF(HLOOKUP(X$2,Monitoring_eng!$B$1:$AU$68,Results_2019!$C37,FALSE)=$M37,$R37,IF(HLOOKUP(X$2,Monitoring_eng!$B$1:$AU$68,Results_2019!$C37,FALSE)=$O37,$S37,"CHYBA")))))</f>
        <v>1</v>
      </c>
      <c r="Y37" s="18">
        <f>IF(ISBLANK(HLOOKUP(Y$2,Monitoring_eng!$B$1:$AU$68,Results_2019!$C37,FALSE)),"",IF(HLOOKUP(Y$2,Monitoring_eng!$B$1:$AU$68,Results_2019!$C37,FALSE)=$I37,$P37,IF(HLOOKUP(Y$2,Monitoring_eng!$B$1:$AU$68,Results_2019!$C37,FALSE)=$K37,$Q37,IF(HLOOKUP(Y$2,Monitoring_eng!$B$1:$AU$68,Results_2019!$C37,FALSE)=$M37,$R37,IF(HLOOKUP(Y$2,Monitoring_eng!$B$1:$AU$68,Results_2019!$C37,FALSE)=$O37,$S37,"CHYBA")))))</f>
        <v>1</v>
      </c>
      <c r="Z37" s="18">
        <f>IF(ISBLANK(HLOOKUP(Z$2,Monitoring_eng!$B$1:$AU$68,Results_2019!$C37,FALSE)),"",IF(HLOOKUP(Z$2,Monitoring_eng!$B$1:$AU$68,Results_2019!$C37,FALSE)=$I37,$P37,IF(HLOOKUP(Z$2,Monitoring_eng!$B$1:$AU$68,Results_2019!$C37,FALSE)=$K37,$Q37,IF(HLOOKUP(Z$2,Monitoring_eng!$B$1:$AU$68,Results_2019!$C37,FALSE)=$M37,$R37,IF(HLOOKUP(Z$2,Monitoring_eng!$B$1:$AU$68,Results_2019!$C37,FALSE)=$O37,$S37,"CHYBA")))))</f>
        <v>1</v>
      </c>
      <c r="AA37" s="18">
        <f>IF(ISBLANK(HLOOKUP(AA$2,Monitoring_eng!$B$1:$AU$68,Results_2019!$C37,FALSE)),"",IF(HLOOKUP(AA$2,Monitoring_eng!$B$1:$AU$68,Results_2019!$C37,FALSE)=$I37,$P37,IF(HLOOKUP(AA$2,Monitoring_eng!$B$1:$AU$68,Results_2019!$C37,FALSE)=$K37,$Q37,IF(HLOOKUP(AA$2,Monitoring_eng!$B$1:$AU$68,Results_2019!$C37,FALSE)=$M37,$R37,IF(HLOOKUP(AA$2,Monitoring_eng!$B$1:$AU$68,Results_2019!$C37,FALSE)=$O37,$S37,"CHYBA")))))</f>
        <v>1</v>
      </c>
      <c r="AB37" s="18">
        <f>IF(ISBLANK(HLOOKUP(AB$2,Monitoring_eng!$B$1:$AU$68,Results_2019!$C37,FALSE)),"",IF(HLOOKUP(AB$2,Monitoring_eng!$B$1:$AU$68,Results_2019!$C37,FALSE)=$I37,$P37,IF(HLOOKUP(AB$2,Monitoring_eng!$B$1:$AU$68,Results_2019!$C37,FALSE)=$K37,$Q37,IF(HLOOKUP(AB$2,Monitoring_eng!$B$1:$AU$68,Results_2019!$C37,FALSE)=$M37,$R37,IF(HLOOKUP(AB$2,Monitoring_eng!$B$1:$AU$68,Results_2019!$C37,FALSE)=$O37,$S37,"CHYBA")))))</f>
        <v>1</v>
      </c>
      <c r="AC37" s="18">
        <f>IF(ISBLANK(HLOOKUP(AC$2,Monitoring_eng!$B$1:$AU$68,Results_2019!$C37,FALSE)),"",IF(HLOOKUP(AC$2,Monitoring_eng!$B$1:$AU$68,Results_2019!$C37,FALSE)=$I37,$P37,IF(HLOOKUP(AC$2,Monitoring_eng!$B$1:$AU$68,Results_2019!$C37,FALSE)=$K37,$Q37,IF(HLOOKUP(AC$2,Monitoring_eng!$B$1:$AU$68,Results_2019!$C37,FALSE)=$M37,$R37,IF(HLOOKUP(AC$2,Monitoring_eng!$B$1:$AU$68,Results_2019!$C37,FALSE)=$O37,$S37,"CHYBA")))))</f>
        <v>1</v>
      </c>
      <c r="AD37" s="18">
        <f>IF(ISBLANK(HLOOKUP(AD$2,Monitoring_eng!$B$1:$AU$68,Results_2019!$C37,FALSE)),"",IF(HLOOKUP(AD$2,Monitoring_eng!$B$1:$AU$68,Results_2019!$C37,FALSE)=$I37,$P37,IF(HLOOKUP(AD$2,Monitoring_eng!$B$1:$AU$68,Results_2019!$C37,FALSE)=$K37,$Q37,IF(HLOOKUP(AD$2,Monitoring_eng!$B$1:$AU$68,Results_2019!$C37,FALSE)=$M37,$R37,IF(HLOOKUP(AD$2,Monitoring_eng!$B$1:$AU$68,Results_2019!$C37,FALSE)=$O37,$S37,"CHYBA")))))</f>
        <v>0</v>
      </c>
      <c r="AE37" s="18">
        <f>IF(ISBLANK(HLOOKUP(AE$2,Monitoring_eng!$B$1:$AU$68,Results_2019!$C37,FALSE)),"",IF(HLOOKUP(AE$2,Monitoring_eng!$B$1:$AU$68,Results_2019!$C37,FALSE)=$I37,$P37,IF(HLOOKUP(AE$2,Monitoring_eng!$B$1:$AU$68,Results_2019!$C37,FALSE)=$K37,$Q37,IF(HLOOKUP(AE$2,Monitoring_eng!$B$1:$AU$68,Results_2019!$C37,FALSE)=$M37,$R37,IF(HLOOKUP(AE$2,Monitoring_eng!$B$1:$AU$68,Results_2019!$C37,FALSE)=$O37,$S37,"CHYBA")))))</f>
        <v>1</v>
      </c>
      <c r="AF37" s="18">
        <f>IF(ISBLANK(HLOOKUP(AF$2,Monitoring_eng!$B$1:$AU$68,Results_2019!$C37,FALSE)),"",IF(HLOOKUP(AF$2,Monitoring_eng!$B$1:$AU$68,Results_2019!$C37,FALSE)=$I37,$P37,IF(HLOOKUP(AF$2,Monitoring_eng!$B$1:$AU$68,Results_2019!$C37,FALSE)=$K37,$Q37,IF(HLOOKUP(AF$2,Monitoring_eng!$B$1:$AU$68,Results_2019!$C37,FALSE)=$M37,$R37,IF(HLOOKUP(AF$2,Monitoring_eng!$B$1:$AU$68,Results_2019!$C37,FALSE)=$O37,$S37,"CHYBA")))))</f>
        <v>1</v>
      </c>
      <c r="AG37" s="18">
        <f>IF(ISBLANK(HLOOKUP(AG$2,Monitoring_eng!$B$1:$AU$68,Results_2019!$C37,FALSE)),"",IF(HLOOKUP(AG$2,Monitoring_eng!$B$1:$AU$68,Results_2019!$C37,FALSE)=$I37,$P37,IF(HLOOKUP(AG$2,Monitoring_eng!$B$1:$AU$68,Results_2019!$C37,FALSE)=$K37,$Q37,IF(HLOOKUP(AG$2,Monitoring_eng!$B$1:$AU$68,Results_2019!$C37,FALSE)=$M37,$R37,IF(HLOOKUP(AG$2,Monitoring_eng!$B$1:$AU$68,Results_2019!$C37,FALSE)=$O37,$S37,"CHYBA")))))</f>
        <v>1</v>
      </c>
      <c r="AH37" s="18">
        <f>IF(ISBLANK(HLOOKUP(AH$2,Monitoring_eng!$B$1:$AU$68,Results_2019!$C37,FALSE)),"",IF(HLOOKUP(AH$2,Monitoring_eng!$B$1:$AU$68,Results_2019!$C37,FALSE)=$I37,$P37,IF(HLOOKUP(AH$2,Monitoring_eng!$B$1:$AU$68,Results_2019!$C37,FALSE)=$K37,$Q37,IF(HLOOKUP(AH$2,Monitoring_eng!$B$1:$AU$68,Results_2019!$C37,FALSE)=$M37,$R37,IF(HLOOKUP(AH$2,Monitoring_eng!$B$1:$AU$68,Results_2019!$C37,FALSE)=$O37,$S37,"CHYBA")))))</f>
        <v>1</v>
      </c>
      <c r="AI37" s="18">
        <f>IF(ISBLANK(HLOOKUP(AI$2,Monitoring_eng!$B$1:$AU$68,Results_2019!$C37,FALSE)),"",IF(HLOOKUP(AI$2,Monitoring_eng!$B$1:$AU$68,Results_2019!$C37,FALSE)=$I37,$P37,IF(HLOOKUP(AI$2,Monitoring_eng!$B$1:$AU$68,Results_2019!$C37,FALSE)=$K37,$Q37,IF(HLOOKUP(AI$2,Monitoring_eng!$B$1:$AU$68,Results_2019!$C37,FALSE)=$M37,$R37,IF(HLOOKUP(AI$2,Monitoring_eng!$B$1:$AU$68,Results_2019!$C37,FALSE)=$O37,$S37,"CHYBA")))))</f>
        <v>0</v>
      </c>
      <c r="AJ37" s="18">
        <f>IF(ISBLANK(HLOOKUP(AJ$2,Monitoring_eng!$B$1:$AU$68,Results_2019!$C37,FALSE)),"",IF(HLOOKUP(AJ$2,Monitoring_eng!$B$1:$AU$68,Results_2019!$C37,FALSE)=$I37,$P37,IF(HLOOKUP(AJ$2,Monitoring_eng!$B$1:$AU$68,Results_2019!$C37,FALSE)=$K37,$Q37,IF(HLOOKUP(AJ$2,Monitoring_eng!$B$1:$AU$68,Results_2019!$C37,FALSE)=$M37,$R37,IF(HLOOKUP(AJ$2,Monitoring_eng!$B$1:$AU$68,Results_2019!$C37,FALSE)=$O37,$S37,"CHYBA")))))</f>
        <v>1</v>
      </c>
      <c r="AK37" s="18">
        <f>IF(ISBLANK(HLOOKUP(AK$2,Monitoring_eng!$B$1:$AU$68,Results_2019!$C37,FALSE)),"",IF(HLOOKUP(AK$2,Monitoring_eng!$B$1:$AU$68,Results_2019!$C37,FALSE)=$I37,$P37,IF(HLOOKUP(AK$2,Monitoring_eng!$B$1:$AU$68,Results_2019!$C37,FALSE)=$K37,$Q37,IF(HLOOKUP(AK$2,Monitoring_eng!$B$1:$AU$68,Results_2019!$C37,FALSE)=$M37,$R37,IF(HLOOKUP(AK$2,Monitoring_eng!$B$1:$AU$68,Results_2019!$C37,FALSE)=$O37,$S37,"CHYBA")))))</f>
        <v>1</v>
      </c>
      <c r="AL37" s="18">
        <f>IF(ISBLANK(HLOOKUP(AL$2,Monitoring_eng!$B$1:$AU$68,Results_2019!$C37,FALSE)),"",IF(HLOOKUP(AL$2,Monitoring_eng!$B$1:$AU$68,Results_2019!$C37,FALSE)=$I37,$P37,IF(HLOOKUP(AL$2,Monitoring_eng!$B$1:$AU$68,Results_2019!$C37,FALSE)=$K37,$Q37,IF(HLOOKUP(AL$2,Monitoring_eng!$B$1:$AU$68,Results_2019!$C37,FALSE)=$M37,$R37,IF(HLOOKUP(AL$2,Monitoring_eng!$B$1:$AU$68,Results_2019!$C37,FALSE)=$O37,$S37,"CHYBA")))))</f>
        <v>1</v>
      </c>
      <c r="AM37" s="18">
        <f>IF(ISBLANK(HLOOKUP(AM$2,Monitoring_eng!$B$1:$AU$68,Results_2019!$C37,FALSE)),"",IF(HLOOKUP(AM$2,Monitoring_eng!$B$1:$AU$68,Results_2019!$C37,FALSE)=$I37,$P37,IF(HLOOKUP(AM$2,Monitoring_eng!$B$1:$AU$68,Results_2019!$C37,FALSE)=$K37,$Q37,IF(HLOOKUP(AM$2,Monitoring_eng!$B$1:$AU$68,Results_2019!$C37,FALSE)=$M37,$R37,IF(HLOOKUP(AM$2,Monitoring_eng!$B$1:$AU$68,Results_2019!$C37,FALSE)=$O37,$S37,"CHYBA")))))</f>
        <v>1</v>
      </c>
      <c r="AN37" s="18">
        <f>IF(ISBLANK(HLOOKUP(AN$2,Monitoring_eng!$B$1:$AU$68,Results_2019!$C37,FALSE)),"",IF(HLOOKUP(AN$2,Monitoring_eng!$B$1:$AU$68,Results_2019!$C37,FALSE)=$I37,$P37,IF(HLOOKUP(AN$2,Monitoring_eng!$B$1:$AU$68,Results_2019!$C37,FALSE)=$K37,$Q37,IF(HLOOKUP(AN$2,Monitoring_eng!$B$1:$AU$68,Results_2019!$C37,FALSE)=$M37,$R37,IF(HLOOKUP(AN$2,Monitoring_eng!$B$1:$AU$68,Results_2019!$C37,FALSE)=$O37,$S37,"CHYBA")))))</f>
        <v>1</v>
      </c>
      <c r="AO37" s="18">
        <f>IF(ISBLANK(HLOOKUP(AO$2,Monitoring_eng!$B$1:$AU$68,Results_2019!$C37,FALSE)),"",IF(HLOOKUP(AO$2,Monitoring_eng!$B$1:$AU$68,Results_2019!$C37,FALSE)=$I37,$P37,IF(HLOOKUP(AO$2,Monitoring_eng!$B$1:$AU$68,Results_2019!$C37,FALSE)=$K37,$Q37,IF(HLOOKUP(AO$2,Monitoring_eng!$B$1:$AU$68,Results_2019!$C37,FALSE)=$M37,$R37,IF(HLOOKUP(AO$2,Monitoring_eng!$B$1:$AU$68,Results_2019!$C37,FALSE)=$O37,$S37,"CHYBA")))))</f>
        <v>1</v>
      </c>
    </row>
    <row r="38" spans="1:41" x14ac:dyDescent="0.3">
      <c r="A38" s="83" t="s">
        <v>1331</v>
      </c>
      <c r="B38" s="18" t="s">
        <v>198</v>
      </c>
      <c r="C38" s="18">
        <v>37</v>
      </c>
      <c r="D38" s="45" t="s">
        <v>199</v>
      </c>
      <c r="E38" s="22" t="s">
        <v>382</v>
      </c>
      <c r="F38" s="46" t="s">
        <v>436</v>
      </c>
      <c r="G38" s="34">
        <v>1</v>
      </c>
      <c r="H38" s="18" t="s">
        <v>342</v>
      </c>
      <c r="I38" s="18" t="s">
        <v>49</v>
      </c>
      <c r="J38" s="18" t="s">
        <v>341</v>
      </c>
      <c r="K38" s="18" t="s">
        <v>48</v>
      </c>
      <c r="L38" s="18" t="s">
        <v>357</v>
      </c>
      <c r="M38" s="18" t="s">
        <v>108</v>
      </c>
      <c r="N38" s="18" t="s">
        <v>432</v>
      </c>
      <c r="O38" s="18" t="s">
        <v>432</v>
      </c>
      <c r="P38" s="18">
        <f t="shared" si="0"/>
        <v>1</v>
      </c>
      <c r="Q38" s="18">
        <v>0</v>
      </c>
      <c r="R38" s="18">
        <f t="shared" si="1"/>
        <v>0.5</v>
      </c>
      <c r="S38" s="18" t="s">
        <v>432</v>
      </c>
      <c r="T38" s="18">
        <f>IF(ISBLANK(HLOOKUP(T$2,Monitoring_eng!$B$1:$AU$68,Results_2019!$C38,FALSE)),"",IF(HLOOKUP(T$2,Monitoring_eng!$B$1:$AU$68,Results_2019!$C38,FALSE)=$I38,$P38,IF(HLOOKUP(T$2,Monitoring_eng!$B$1:$AU$68,Results_2019!$C38,FALSE)=$K38,$Q38,IF(HLOOKUP(T$2,Monitoring_eng!$B$1:$AU$68,Results_2019!$C38,FALSE)=$M38,$R38,IF(HLOOKUP(T$2,Monitoring_eng!$B$1:$AU$68,Results_2019!$C38,FALSE)=$O38,$S38,"CHYBA")))))</f>
        <v>1</v>
      </c>
      <c r="U38" s="18">
        <f>IF(ISBLANK(HLOOKUP(U$2,Monitoring_eng!$B$1:$AU$68,Results_2019!$C38,FALSE)),"",IF(HLOOKUP(U$2,Monitoring_eng!$B$1:$AU$68,Results_2019!$C38,FALSE)=$I38,$P38,IF(HLOOKUP(U$2,Monitoring_eng!$B$1:$AU$68,Results_2019!$C38,FALSE)=$K38,$Q38,IF(HLOOKUP(U$2,Monitoring_eng!$B$1:$AU$68,Results_2019!$C38,FALSE)=$M38,$R38,IF(HLOOKUP(U$2,Monitoring_eng!$B$1:$AU$68,Results_2019!$C38,FALSE)=$O38,$S38,"CHYBA")))))</f>
        <v>1</v>
      </c>
      <c r="V38" s="18">
        <f>IF(ISBLANK(HLOOKUP(V$2,Monitoring_eng!$B$1:$AU$68,Results_2019!$C38,FALSE)),"",IF(HLOOKUP(V$2,Monitoring_eng!$B$1:$AU$68,Results_2019!$C38,FALSE)=$I38,$P38,IF(HLOOKUP(V$2,Monitoring_eng!$B$1:$AU$68,Results_2019!$C38,FALSE)=$K38,$Q38,IF(HLOOKUP(V$2,Monitoring_eng!$B$1:$AU$68,Results_2019!$C38,FALSE)=$M38,$R38,IF(HLOOKUP(V$2,Monitoring_eng!$B$1:$AU$68,Results_2019!$C38,FALSE)=$O38,$S38,"CHYBA")))))</f>
        <v>0</v>
      </c>
      <c r="W38" s="18">
        <f>IF(ISBLANK(HLOOKUP(W$2,Monitoring_eng!$B$1:$AU$68,Results_2019!$C38,FALSE)),"",IF(HLOOKUP(W$2,Monitoring_eng!$B$1:$AU$68,Results_2019!$C38,FALSE)=$I38,$P38,IF(HLOOKUP(W$2,Monitoring_eng!$B$1:$AU$68,Results_2019!$C38,FALSE)=$K38,$Q38,IF(HLOOKUP(W$2,Monitoring_eng!$B$1:$AU$68,Results_2019!$C38,FALSE)=$M38,$R38,IF(HLOOKUP(W$2,Monitoring_eng!$B$1:$AU$68,Results_2019!$C38,FALSE)=$O38,$S38,"CHYBA")))))</f>
        <v>0</v>
      </c>
      <c r="X38" s="18">
        <f>IF(ISBLANK(HLOOKUP(X$2,Monitoring_eng!$B$1:$AU$68,Results_2019!$C38,FALSE)),"",IF(HLOOKUP(X$2,Monitoring_eng!$B$1:$AU$68,Results_2019!$C38,FALSE)=$I38,$P38,IF(HLOOKUP(X$2,Monitoring_eng!$B$1:$AU$68,Results_2019!$C38,FALSE)=$K38,$Q38,IF(HLOOKUP(X$2,Monitoring_eng!$B$1:$AU$68,Results_2019!$C38,FALSE)=$M38,$R38,IF(HLOOKUP(X$2,Monitoring_eng!$B$1:$AU$68,Results_2019!$C38,FALSE)=$O38,$S38,"CHYBA")))))</f>
        <v>1</v>
      </c>
      <c r="Y38" s="18">
        <f>IF(ISBLANK(HLOOKUP(Y$2,Monitoring_eng!$B$1:$AU$68,Results_2019!$C38,FALSE)),"",IF(HLOOKUP(Y$2,Monitoring_eng!$B$1:$AU$68,Results_2019!$C38,FALSE)=$I38,$P38,IF(HLOOKUP(Y$2,Monitoring_eng!$B$1:$AU$68,Results_2019!$C38,FALSE)=$K38,$Q38,IF(HLOOKUP(Y$2,Monitoring_eng!$B$1:$AU$68,Results_2019!$C38,FALSE)=$M38,$R38,IF(HLOOKUP(Y$2,Monitoring_eng!$B$1:$AU$68,Results_2019!$C38,FALSE)=$O38,$S38,"CHYBA")))))</f>
        <v>1</v>
      </c>
      <c r="Z38" s="18">
        <f>IF(ISBLANK(HLOOKUP(Z$2,Monitoring_eng!$B$1:$AU$68,Results_2019!$C38,FALSE)),"",IF(HLOOKUP(Z$2,Monitoring_eng!$B$1:$AU$68,Results_2019!$C38,FALSE)=$I38,$P38,IF(HLOOKUP(Z$2,Monitoring_eng!$B$1:$AU$68,Results_2019!$C38,FALSE)=$K38,$Q38,IF(HLOOKUP(Z$2,Monitoring_eng!$B$1:$AU$68,Results_2019!$C38,FALSE)=$M38,$R38,IF(HLOOKUP(Z$2,Monitoring_eng!$B$1:$AU$68,Results_2019!$C38,FALSE)=$O38,$S38,"CHYBA")))))</f>
        <v>1</v>
      </c>
      <c r="AA38" s="18">
        <f>IF(ISBLANK(HLOOKUP(AA$2,Monitoring_eng!$B$1:$AU$68,Results_2019!$C38,FALSE)),"",IF(HLOOKUP(AA$2,Monitoring_eng!$B$1:$AU$68,Results_2019!$C38,FALSE)=$I38,$P38,IF(HLOOKUP(AA$2,Monitoring_eng!$B$1:$AU$68,Results_2019!$C38,FALSE)=$K38,$Q38,IF(HLOOKUP(AA$2,Monitoring_eng!$B$1:$AU$68,Results_2019!$C38,FALSE)=$M38,$R38,IF(HLOOKUP(AA$2,Monitoring_eng!$B$1:$AU$68,Results_2019!$C38,FALSE)=$O38,$S38,"CHYBA")))))</f>
        <v>1</v>
      </c>
      <c r="AB38" s="18">
        <f>IF(ISBLANK(HLOOKUP(AB$2,Monitoring_eng!$B$1:$AU$68,Results_2019!$C38,FALSE)),"",IF(HLOOKUP(AB$2,Monitoring_eng!$B$1:$AU$68,Results_2019!$C38,FALSE)=$I38,$P38,IF(HLOOKUP(AB$2,Monitoring_eng!$B$1:$AU$68,Results_2019!$C38,FALSE)=$K38,$Q38,IF(HLOOKUP(AB$2,Monitoring_eng!$B$1:$AU$68,Results_2019!$C38,FALSE)=$M38,$R38,IF(HLOOKUP(AB$2,Monitoring_eng!$B$1:$AU$68,Results_2019!$C38,FALSE)=$O38,$S38,"CHYBA")))))</f>
        <v>1</v>
      </c>
      <c r="AC38" s="18">
        <f>IF(ISBLANK(HLOOKUP(AC$2,Monitoring_eng!$B$1:$AU$68,Results_2019!$C38,FALSE)),"",IF(HLOOKUP(AC$2,Monitoring_eng!$B$1:$AU$68,Results_2019!$C38,FALSE)=$I38,$P38,IF(HLOOKUP(AC$2,Monitoring_eng!$B$1:$AU$68,Results_2019!$C38,FALSE)=$K38,$Q38,IF(HLOOKUP(AC$2,Monitoring_eng!$B$1:$AU$68,Results_2019!$C38,FALSE)=$M38,$R38,IF(HLOOKUP(AC$2,Monitoring_eng!$B$1:$AU$68,Results_2019!$C38,FALSE)=$O38,$S38,"CHYBA")))))</f>
        <v>1</v>
      </c>
      <c r="AD38" s="18">
        <f>IF(ISBLANK(HLOOKUP(AD$2,Monitoring_eng!$B$1:$AU$68,Results_2019!$C38,FALSE)),"",IF(HLOOKUP(AD$2,Monitoring_eng!$B$1:$AU$68,Results_2019!$C38,FALSE)=$I38,$P38,IF(HLOOKUP(AD$2,Monitoring_eng!$B$1:$AU$68,Results_2019!$C38,FALSE)=$K38,$Q38,IF(HLOOKUP(AD$2,Monitoring_eng!$B$1:$AU$68,Results_2019!$C38,FALSE)=$M38,$R38,IF(HLOOKUP(AD$2,Monitoring_eng!$B$1:$AU$68,Results_2019!$C38,FALSE)=$O38,$S38,"CHYBA")))))</f>
        <v>0</v>
      </c>
      <c r="AE38" s="18">
        <f>IF(ISBLANK(HLOOKUP(AE$2,Monitoring_eng!$B$1:$AU$68,Results_2019!$C38,FALSE)),"",IF(HLOOKUP(AE$2,Monitoring_eng!$B$1:$AU$68,Results_2019!$C38,FALSE)=$I38,$P38,IF(HLOOKUP(AE$2,Monitoring_eng!$B$1:$AU$68,Results_2019!$C38,FALSE)=$K38,$Q38,IF(HLOOKUP(AE$2,Monitoring_eng!$B$1:$AU$68,Results_2019!$C38,FALSE)=$M38,$R38,IF(HLOOKUP(AE$2,Monitoring_eng!$B$1:$AU$68,Results_2019!$C38,FALSE)=$O38,$S38,"CHYBA")))))</f>
        <v>1</v>
      </c>
      <c r="AF38" s="18">
        <f>IF(ISBLANK(HLOOKUP(AF$2,Monitoring_eng!$B$1:$AU$68,Results_2019!$C38,FALSE)),"",IF(HLOOKUP(AF$2,Monitoring_eng!$B$1:$AU$68,Results_2019!$C38,FALSE)=$I38,$P38,IF(HLOOKUP(AF$2,Monitoring_eng!$B$1:$AU$68,Results_2019!$C38,FALSE)=$K38,$Q38,IF(HLOOKUP(AF$2,Monitoring_eng!$B$1:$AU$68,Results_2019!$C38,FALSE)=$M38,$R38,IF(HLOOKUP(AF$2,Monitoring_eng!$B$1:$AU$68,Results_2019!$C38,FALSE)=$O38,$S38,"CHYBA")))))</f>
        <v>1</v>
      </c>
      <c r="AG38" s="18">
        <f>IF(ISBLANK(HLOOKUP(AG$2,Monitoring_eng!$B$1:$AU$68,Results_2019!$C38,FALSE)),"",IF(HLOOKUP(AG$2,Monitoring_eng!$B$1:$AU$68,Results_2019!$C38,FALSE)=$I38,$P38,IF(HLOOKUP(AG$2,Monitoring_eng!$B$1:$AU$68,Results_2019!$C38,FALSE)=$K38,$Q38,IF(HLOOKUP(AG$2,Monitoring_eng!$B$1:$AU$68,Results_2019!$C38,FALSE)=$M38,$R38,IF(HLOOKUP(AG$2,Monitoring_eng!$B$1:$AU$68,Results_2019!$C38,FALSE)=$O38,$S38,"CHYBA")))))</f>
        <v>1</v>
      </c>
      <c r="AH38" s="18">
        <f>IF(ISBLANK(HLOOKUP(AH$2,Monitoring_eng!$B$1:$AU$68,Results_2019!$C38,FALSE)),"",IF(HLOOKUP(AH$2,Monitoring_eng!$B$1:$AU$68,Results_2019!$C38,FALSE)=$I38,$P38,IF(HLOOKUP(AH$2,Monitoring_eng!$B$1:$AU$68,Results_2019!$C38,FALSE)=$K38,$Q38,IF(HLOOKUP(AH$2,Monitoring_eng!$B$1:$AU$68,Results_2019!$C38,FALSE)=$M38,$R38,IF(HLOOKUP(AH$2,Monitoring_eng!$B$1:$AU$68,Results_2019!$C38,FALSE)=$O38,$S38,"CHYBA")))))</f>
        <v>1</v>
      </c>
      <c r="AI38" s="18">
        <f>IF(ISBLANK(HLOOKUP(AI$2,Monitoring_eng!$B$1:$AU$68,Results_2019!$C38,FALSE)),"",IF(HLOOKUP(AI$2,Monitoring_eng!$B$1:$AU$68,Results_2019!$C38,FALSE)=$I38,$P38,IF(HLOOKUP(AI$2,Monitoring_eng!$B$1:$AU$68,Results_2019!$C38,FALSE)=$K38,$Q38,IF(HLOOKUP(AI$2,Monitoring_eng!$B$1:$AU$68,Results_2019!$C38,FALSE)=$M38,$R38,IF(HLOOKUP(AI$2,Monitoring_eng!$B$1:$AU$68,Results_2019!$C38,FALSE)=$O38,$S38,"CHYBA")))))</f>
        <v>0</v>
      </c>
      <c r="AJ38" s="18">
        <f>IF(ISBLANK(HLOOKUP(AJ$2,Monitoring_eng!$B$1:$AU$68,Results_2019!$C38,FALSE)),"",IF(HLOOKUP(AJ$2,Monitoring_eng!$B$1:$AU$68,Results_2019!$C38,FALSE)=$I38,$P38,IF(HLOOKUP(AJ$2,Monitoring_eng!$B$1:$AU$68,Results_2019!$C38,FALSE)=$K38,$Q38,IF(HLOOKUP(AJ$2,Monitoring_eng!$B$1:$AU$68,Results_2019!$C38,FALSE)=$M38,$R38,IF(HLOOKUP(AJ$2,Monitoring_eng!$B$1:$AU$68,Results_2019!$C38,FALSE)=$O38,$S38,"CHYBA")))))</f>
        <v>0</v>
      </c>
      <c r="AK38" s="18">
        <f>IF(ISBLANK(HLOOKUP(AK$2,Monitoring_eng!$B$1:$AU$68,Results_2019!$C38,FALSE)),"",IF(HLOOKUP(AK$2,Monitoring_eng!$B$1:$AU$68,Results_2019!$C38,FALSE)=$I38,$P38,IF(HLOOKUP(AK$2,Monitoring_eng!$B$1:$AU$68,Results_2019!$C38,FALSE)=$K38,$Q38,IF(HLOOKUP(AK$2,Monitoring_eng!$B$1:$AU$68,Results_2019!$C38,FALSE)=$M38,$R38,IF(HLOOKUP(AK$2,Monitoring_eng!$B$1:$AU$68,Results_2019!$C38,FALSE)=$O38,$S38,"CHYBA")))))</f>
        <v>1</v>
      </c>
      <c r="AL38" s="18">
        <f>IF(ISBLANK(HLOOKUP(AL$2,Monitoring_eng!$B$1:$AU$68,Results_2019!$C38,FALSE)),"",IF(HLOOKUP(AL$2,Monitoring_eng!$B$1:$AU$68,Results_2019!$C38,FALSE)=$I38,$P38,IF(HLOOKUP(AL$2,Monitoring_eng!$B$1:$AU$68,Results_2019!$C38,FALSE)=$K38,$Q38,IF(HLOOKUP(AL$2,Monitoring_eng!$B$1:$AU$68,Results_2019!$C38,FALSE)=$M38,$R38,IF(HLOOKUP(AL$2,Monitoring_eng!$B$1:$AU$68,Results_2019!$C38,FALSE)=$O38,$S38,"CHYBA")))))</f>
        <v>1</v>
      </c>
      <c r="AM38" s="18">
        <f>IF(ISBLANK(HLOOKUP(AM$2,Monitoring_eng!$B$1:$AU$68,Results_2019!$C38,FALSE)),"",IF(HLOOKUP(AM$2,Monitoring_eng!$B$1:$AU$68,Results_2019!$C38,FALSE)=$I38,$P38,IF(HLOOKUP(AM$2,Monitoring_eng!$B$1:$AU$68,Results_2019!$C38,FALSE)=$K38,$Q38,IF(HLOOKUP(AM$2,Monitoring_eng!$B$1:$AU$68,Results_2019!$C38,FALSE)=$M38,$R38,IF(HLOOKUP(AM$2,Monitoring_eng!$B$1:$AU$68,Results_2019!$C38,FALSE)=$O38,$S38,"CHYBA")))))</f>
        <v>1</v>
      </c>
      <c r="AN38" s="18">
        <f>IF(ISBLANK(HLOOKUP(AN$2,Monitoring_eng!$B$1:$AU$68,Results_2019!$C38,FALSE)),"",IF(HLOOKUP(AN$2,Monitoring_eng!$B$1:$AU$68,Results_2019!$C38,FALSE)=$I38,$P38,IF(HLOOKUP(AN$2,Monitoring_eng!$B$1:$AU$68,Results_2019!$C38,FALSE)=$K38,$Q38,IF(HLOOKUP(AN$2,Monitoring_eng!$B$1:$AU$68,Results_2019!$C38,FALSE)=$M38,$R38,IF(HLOOKUP(AN$2,Monitoring_eng!$B$1:$AU$68,Results_2019!$C38,FALSE)=$O38,$S38,"CHYBA")))))</f>
        <v>0</v>
      </c>
      <c r="AO38" s="18">
        <f>IF(ISBLANK(HLOOKUP(AO$2,Monitoring_eng!$B$1:$AU$68,Results_2019!$C38,FALSE)),"",IF(HLOOKUP(AO$2,Monitoring_eng!$B$1:$AU$68,Results_2019!$C38,FALSE)=$I38,$P38,IF(HLOOKUP(AO$2,Monitoring_eng!$B$1:$AU$68,Results_2019!$C38,FALSE)=$K38,$Q38,IF(HLOOKUP(AO$2,Monitoring_eng!$B$1:$AU$68,Results_2019!$C38,FALSE)=$M38,$R38,IF(HLOOKUP(AO$2,Monitoring_eng!$B$1:$AU$68,Results_2019!$C38,FALSE)=$O38,$S38,"CHYBA")))))</f>
        <v>1</v>
      </c>
    </row>
    <row r="39" spans="1:41" x14ac:dyDescent="0.3">
      <c r="A39" s="83" t="s">
        <v>1332</v>
      </c>
      <c r="B39" s="18" t="s">
        <v>200</v>
      </c>
      <c r="C39" s="18">
        <v>38</v>
      </c>
      <c r="D39" s="45" t="s">
        <v>201</v>
      </c>
      <c r="E39" s="22" t="s">
        <v>383</v>
      </c>
      <c r="F39" s="46" t="s">
        <v>436</v>
      </c>
      <c r="G39" s="34">
        <v>1</v>
      </c>
      <c r="H39" s="18" t="s">
        <v>342</v>
      </c>
      <c r="I39" s="18" t="s">
        <v>49</v>
      </c>
      <c r="J39" s="18" t="s">
        <v>341</v>
      </c>
      <c r="K39" s="18" t="s">
        <v>48</v>
      </c>
      <c r="L39" s="18" t="s">
        <v>357</v>
      </c>
      <c r="M39" s="18" t="s">
        <v>108</v>
      </c>
      <c r="N39" s="18" t="s">
        <v>432</v>
      </c>
      <c r="O39" s="18" t="s">
        <v>432</v>
      </c>
      <c r="P39" s="18">
        <f t="shared" si="0"/>
        <v>1</v>
      </c>
      <c r="Q39" s="18">
        <v>0</v>
      </c>
      <c r="R39" s="18">
        <f t="shared" si="1"/>
        <v>0.5</v>
      </c>
      <c r="S39" s="18" t="s">
        <v>432</v>
      </c>
      <c r="T39" s="18">
        <f>IF(ISBLANK(HLOOKUP(T$2,Monitoring_eng!$B$1:$AU$68,Results_2019!$C39,FALSE)),"",IF(HLOOKUP(T$2,Monitoring_eng!$B$1:$AU$68,Results_2019!$C39,FALSE)=$I39,$P39,IF(HLOOKUP(T$2,Monitoring_eng!$B$1:$AU$68,Results_2019!$C39,FALSE)=$K39,$Q39,IF(HLOOKUP(T$2,Monitoring_eng!$B$1:$AU$68,Results_2019!$C39,FALSE)=$M39,$R39,IF(HLOOKUP(T$2,Monitoring_eng!$B$1:$AU$68,Results_2019!$C39,FALSE)=$O39,$S39,"CHYBA")))))</f>
        <v>1</v>
      </c>
      <c r="U39" s="18">
        <f>IF(ISBLANK(HLOOKUP(U$2,Monitoring_eng!$B$1:$AU$68,Results_2019!$C39,FALSE)),"",IF(HLOOKUP(U$2,Monitoring_eng!$B$1:$AU$68,Results_2019!$C39,FALSE)=$I39,$P39,IF(HLOOKUP(U$2,Monitoring_eng!$B$1:$AU$68,Results_2019!$C39,FALSE)=$K39,$Q39,IF(HLOOKUP(U$2,Monitoring_eng!$B$1:$AU$68,Results_2019!$C39,FALSE)=$M39,$R39,IF(HLOOKUP(U$2,Monitoring_eng!$B$1:$AU$68,Results_2019!$C39,FALSE)=$O39,$S39,"CHYBA")))))</f>
        <v>1</v>
      </c>
      <c r="V39" s="18">
        <f>IF(ISBLANK(HLOOKUP(V$2,Monitoring_eng!$B$1:$AU$68,Results_2019!$C39,FALSE)),"",IF(HLOOKUP(V$2,Monitoring_eng!$B$1:$AU$68,Results_2019!$C39,FALSE)=$I39,$P39,IF(HLOOKUP(V$2,Monitoring_eng!$B$1:$AU$68,Results_2019!$C39,FALSE)=$K39,$Q39,IF(HLOOKUP(V$2,Monitoring_eng!$B$1:$AU$68,Results_2019!$C39,FALSE)=$M39,$R39,IF(HLOOKUP(V$2,Monitoring_eng!$B$1:$AU$68,Results_2019!$C39,FALSE)=$O39,$S39,"CHYBA")))))</f>
        <v>0</v>
      </c>
      <c r="W39" s="18">
        <f>IF(ISBLANK(HLOOKUP(W$2,Monitoring_eng!$B$1:$AU$68,Results_2019!$C39,FALSE)),"",IF(HLOOKUP(W$2,Monitoring_eng!$B$1:$AU$68,Results_2019!$C39,FALSE)=$I39,$P39,IF(HLOOKUP(W$2,Monitoring_eng!$B$1:$AU$68,Results_2019!$C39,FALSE)=$K39,$Q39,IF(HLOOKUP(W$2,Monitoring_eng!$B$1:$AU$68,Results_2019!$C39,FALSE)=$M39,$R39,IF(HLOOKUP(W$2,Monitoring_eng!$B$1:$AU$68,Results_2019!$C39,FALSE)=$O39,$S39,"CHYBA")))))</f>
        <v>1</v>
      </c>
      <c r="X39" s="18">
        <f>IF(ISBLANK(HLOOKUP(X$2,Monitoring_eng!$B$1:$AU$68,Results_2019!$C39,FALSE)),"",IF(HLOOKUP(X$2,Monitoring_eng!$B$1:$AU$68,Results_2019!$C39,FALSE)=$I39,$P39,IF(HLOOKUP(X$2,Monitoring_eng!$B$1:$AU$68,Results_2019!$C39,FALSE)=$K39,$Q39,IF(HLOOKUP(X$2,Monitoring_eng!$B$1:$AU$68,Results_2019!$C39,FALSE)=$M39,$R39,IF(HLOOKUP(X$2,Monitoring_eng!$B$1:$AU$68,Results_2019!$C39,FALSE)=$O39,$S39,"CHYBA")))))</f>
        <v>1</v>
      </c>
      <c r="Y39" s="18">
        <f>IF(ISBLANK(HLOOKUP(Y$2,Monitoring_eng!$B$1:$AU$68,Results_2019!$C39,FALSE)),"",IF(HLOOKUP(Y$2,Monitoring_eng!$B$1:$AU$68,Results_2019!$C39,FALSE)=$I39,$P39,IF(HLOOKUP(Y$2,Monitoring_eng!$B$1:$AU$68,Results_2019!$C39,FALSE)=$K39,$Q39,IF(HLOOKUP(Y$2,Monitoring_eng!$B$1:$AU$68,Results_2019!$C39,FALSE)=$M39,$R39,IF(HLOOKUP(Y$2,Monitoring_eng!$B$1:$AU$68,Results_2019!$C39,FALSE)=$O39,$S39,"CHYBA")))))</f>
        <v>1</v>
      </c>
      <c r="Z39" s="18">
        <f>IF(ISBLANK(HLOOKUP(Z$2,Monitoring_eng!$B$1:$AU$68,Results_2019!$C39,FALSE)),"",IF(HLOOKUP(Z$2,Monitoring_eng!$B$1:$AU$68,Results_2019!$C39,FALSE)=$I39,$P39,IF(HLOOKUP(Z$2,Monitoring_eng!$B$1:$AU$68,Results_2019!$C39,FALSE)=$K39,$Q39,IF(HLOOKUP(Z$2,Monitoring_eng!$B$1:$AU$68,Results_2019!$C39,FALSE)=$M39,$R39,IF(HLOOKUP(Z$2,Monitoring_eng!$B$1:$AU$68,Results_2019!$C39,FALSE)=$O39,$S39,"CHYBA")))))</f>
        <v>1</v>
      </c>
      <c r="AA39" s="18">
        <f>IF(ISBLANK(HLOOKUP(AA$2,Monitoring_eng!$B$1:$AU$68,Results_2019!$C39,FALSE)),"",IF(HLOOKUP(AA$2,Monitoring_eng!$B$1:$AU$68,Results_2019!$C39,FALSE)=$I39,$P39,IF(HLOOKUP(AA$2,Monitoring_eng!$B$1:$AU$68,Results_2019!$C39,FALSE)=$K39,$Q39,IF(HLOOKUP(AA$2,Monitoring_eng!$B$1:$AU$68,Results_2019!$C39,FALSE)=$M39,$R39,IF(HLOOKUP(AA$2,Monitoring_eng!$B$1:$AU$68,Results_2019!$C39,FALSE)=$O39,$S39,"CHYBA")))))</f>
        <v>1</v>
      </c>
      <c r="AB39" s="18">
        <f>IF(ISBLANK(HLOOKUP(AB$2,Monitoring_eng!$B$1:$AU$68,Results_2019!$C39,FALSE)),"",IF(HLOOKUP(AB$2,Monitoring_eng!$B$1:$AU$68,Results_2019!$C39,FALSE)=$I39,$P39,IF(HLOOKUP(AB$2,Monitoring_eng!$B$1:$AU$68,Results_2019!$C39,FALSE)=$K39,$Q39,IF(HLOOKUP(AB$2,Monitoring_eng!$B$1:$AU$68,Results_2019!$C39,FALSE)=$M39,$R39,IF(HLOOKUP(AB$2,Monitoring_eng!$B$1:$AU$68,Results_2019!$C39,FALSE)=$O39,$S39,"CHYBA")))))</f>
        <v>1</v>
      </c>
      <c r="AC39" s="18">
        <f>IF(ISBLANK(HLOOKUP(AC$2,Monitoring_eng!$B$1:$AU$68,Results_2019!$C39,FALSE)),"",IF(HLOOKUP(AC$2,Monitoring_eng!$B$1:$AU$68,Results_2019!$C39,FALSE)=$I39,$P39,IF(HLOOKUP(AC$2,Monitoring_eng!$B$1:$AU$68,Results_2019!$C39,FALSE)=$K39,$Q39,IF(HLOOKUP(AC$2,Monitoring_eng!$B$1:$AU$68,Results_2019!$C39,FALSE)=$M39,$R39,IF(HLOOKUP(AC$2,Monitoring_eng!$B$1:$AU$68,Results_2019!$C39,FALSE)=$O39,$S39,"CHYBA")))))</f>
        <v>0</v>
      </c>
      <c r="AD39" s="18">
        <f>IF(ISBLANK(HLOOKUP(AD$2,Monitoring_eng!$B$1:$AU$68,Results_2019!$C39,FALSE)),"",IF(HLOOKUP(AD$2,Monitoring_eng!$B$1:$AU$68,Results_2019!$C39,FALSE)=$I39,$P39,IF(HLOOKUP(AD$2,Monitoring_eng!$B$1:$AU$68,Results_2019!$C39,FALSE)=$K39,$Q39,IF(HLOOKUP(AD$2,Monitoring_eng!$B$1:$AU$68,Results_2019!$C39,FALSE)=$M39,$R39,IF(HLOOKUP(AD$2,Monitoring_eng!$B$1:$AU$68,Results_2019!$C39,FALSE)=$O39,$S39,"CHYBA")))))</f>
        <v>1</v>
      </c>
      <c r="AE39" s="18">
        <f>IF(ISBLANK(HLOOKUP(AE$2,Monitoring_eng!$B$1:$AU$68,Results_2019!$C39,FALSE)),"",IF(HLOOKUP(AE$2,Monitoring_eng!$B$1:$AU$68,Results_2019!$C39,FALSE)=$I39,$P39,IF(HLOOKUP(AE$2,Monitoring_eng!$B$1:$AU$68,Results_2019!$C39,FALSE)=$K39,$Q39,IF(HLOOKUP(AE$2,Monitoring_eng!$B$1:$AU$68,Results_2019!$C39,FALSE)=$M39,$R39,IF(HLOOKUP(AE$2,Monitoring_eng!$B$1:$AU$68,Results_2019!$C39,FALSE)=$O39,$S39,"CHYBA")))))</f>
        <v>1</v>
      </c>
      <c r="AF39" s="18">
        <f>IF(ISBLANK(HLOOKUP(AF$2,Monitoring_eng!$B$1:$AU$68,Results_2019!$C39,FALSE)),"",IF(HLOOKUP(AF$2,Monitoring_eng!$B$1:$AU$68,Results_2019!$C39,FALSE)=$I39,$P39,IF(HLOOKUP(AF$2,Monitoring_eng!$B$1:$AU$68,Results_2019!$C39,FALSE)=$K39,$Q39,IF(HLOOKUP(AF$2,Monitoring_eng!$B$1:$AU$68,Results_2019!$C39,FALSE)=$M39,$R39,IF(HLOOKUP(AF$2,Monitoring_eng!$B$1:$AU$68,Results_2019!$C39,FALSE)=$O39,$S39,"CHYBA")))))</f>
        <v>0</v>
      </c>
      <c r="AG39" s="18">
        <f>IF(ISBLANK(HLOOKUP(AG$2,Monitoring_eng!$B$1:$AU$68,Results_2019!$C39,FALSE)),"",IF(HLOOKUP(AG$2,Monitoring_eng!$B$1:$AU$68,Results_2019!$C39,FALSE)=$I39,$P39,IF(HLOOKUP(AG$2,Monitoring_eng!$B$1:$AU$68,Results_2019!$C39,FALSE)=$K39,$Q39,IF(HLOOKUP(AG$2,Monitoring_eng!$B$1:$AU$68,Results_2019!$C39,FALSE)=$M39,$R39,IF(HLOOKUP(AG$2,Monitoring_eng!$B$1:$AU$68,Results_2019!$C39,FALSE)=$O39,$S39,"CHYBA")))))</f>
        <v>1</v>
      </c>
      <c r="AH39" s="18">
        <f>IF(ISBLANK(HLOOKUP(AH$2,Monitoring_eng!$B$1:$AU$68,Results_2019!$C39,FALSE)),"",IF(HLOOKUP(AH$2,Monitoring_eng!$B$1:$AU$68,Results_2019!$C39,FALSE)=$I39,$P39,IF(HLOOKUP(AH$2,Monitoring_eng!$B$1:$AU$68,Results_2019!$C39,FALSE)=$K39,$Q39,IF(HLOOKUP(AH$2,Monitoring_eng!$B$1:$AU$68,Results_2019!$C39,FALSE)=$M39,$R39,IF(HLOOKUP(AH$2,Monitoring_eng!$B$1:$AU$68,Results_2019!$C39,FALSE)=$O39,$S39,"CHYBA")))))</f>
        <v>1</v>
      </c>
      <c r="AI39" s="18">
        <f>IF(ISBLANK(HLOOKUP(AI$2,Monitoring_eng!$B$1:$AU$68,Results_2019!$C39,FALSE)),"",IF(HLOOKUP(AI$2,Monitoring_eng!$B$1:$AU$68,Results_2019!$C39,FALSE)=$I39,$P39,IF(HLOOKUP(AI$2,Monitoring_eng!$B$1:$AU$68,Results_2019!$C39,FALSE)=$K39,$Q39,IF(HLOOKUP(AI$2,Monitoring_eng!$B$1:$AU$68,Results_2019!$C39,FALSE)=$M39,$R39,IF(HLOOKUP(AI$2,Monitoring_eng!$B$1:$AU$68,Results_2019!$C39,FALSE)=$O39,$S39,"CHYBA")))))</f>
        <v>1</v>
      </c>
      <c r="AJ39" s="18">
        <f>IF(ISBLANK(HLOOKUP(AJ$2,Monitoring_eng!$B$1:$AU$68,Results_2019!$C39,FALSE)),"",IF(HLOOKUP(AJ$2,Monitoring_eng!$B$1:$AU$68,Results_2019!$C39,FALSE)=$I39,$P39,IF(HLOOKUP(AJ$2,Monitoring_eng!$B$1:$AU$68,Results_2019!$C39,FALSE)=$K39,$Q39,IF(HLOOKUP(AJ$2,Monitoring_eng!$B$1:$AU$68,Results_2019!$C39,FALSE)=$M39,$R39,IF(HLOOKUP(AJ$2,Monitoring_eng!$B$1:$AU$68,Results_2019!$C39,FALSE)=$O39,$S39,"CHYBA")))))</f>
        <v>0</v>
      </c>
      <c r="AK39" s="18">
        <f>IF(ISBLANK(HLOOKUP(AK$2,Monitoring_eng!$B$1:$AU$68,Results_2019!$C39,FALSE)),"",IF(HLOOKUP(AK$2,Monitoring_eng!$B$1:$AU$68,Results_2019!$C39,FALSE)=$I39,$P39,IF(HLOOKUP(AK$2,Monitoring_eng!$B$1:$AU$68,Results_2019!$C39,FALSE)=$K39,$Q39,IF(HLOOKUP(AK$2,Monitoring_eng!$B$1:$AU$68,Results_2019!$C39,FALSE)=$M39,$R39,IF(HLOOKUP(AK$2,Monitoring_eng!$B$1:$AU$68,Results_2019!$C39,FALSE)=$O39,$S39,"CHYBA")))))</f>
        <v>0</v>
      </c>
      <c r="AL39" s="18">
        <f>IF(ISBLANK(HLOOKUP(AL$2,Monitoring_eng!$B$1:$AU$68,Results_2019!$C39,FALSE)),"",IF(HLOOKUP(AL$2,Monitoring_eng!$B$1:$AU$68,Results_2019!$C39,FALSE)=$I39,$P39,IF(HLOOKUP(AL$2,Monitoring_eng!$B$1:$AU$68,Results_2019!$C39,FALSE)=$K39,$Q39,IF(HLOOKUP(AL$2,Monitoring_eng!$B$1:$AU$68,Results_2019!$C39,FALSE)=$M39,$R39,IF(HLOOKUP(AL$2,Monitoring_eng!$B$1:$AU$68,Results_2019!$C39,FALSE)=$O39,$S39,"CHYBA")))))</f>
        <v>1</v>
      </c>
      <c r="AM39" s="18">
        <f>IF(ISBLANK(HLOOKUP(AM$2,Monitoring_eng!$B$1:$AU$68,Results_2019!$C39,FALSE)),"",IF(HLOOKUP(AM$2,Monitoring_eng!$B$1:$AU$68,Results_2019!$C39,FALSE)=$I39,$P39,IF(HLOOKUP(AM$2,Monitoring_eng!$B$1:$AU$68,Results_2019!$C39,FALSE)=$K39,$Q39,IF(HLOOKUP(AM$2,Monitoring_eng!$B$1:$AU$68,Results_2019!$C39,FALSE)=$M39,$R39,IF(HLOOKUP(AM$2,Monitoring_eng!$B$1:$AU$68,Results_2019!$C39,FALSE)=$O39,$S39,"CHYBA")))))</f>
        <v>1</v>
      </c>
      <c r="AN39" s="18">
        <f>IF(ISBLANK(HLOOKUP(AN$2,Monitoring_eng!$B$1:$AU$68,Results_2019!$C39,FALSE)),"",IF(HLOOKUP(AN$2,Monitoring_eng!$B$1:$AU$68,Results_2019!$C39,FALSE)=$I39,$P39,IF(HLOOKUP(AN$2,Monitoring_eng!$B$1:$AU$68,Results_2019!$C39,FALSE)=$K39,$Q39,IF(HLOOKUP(AN$2,Monitoring_eng!$B$1:$AU$68,Results_2019!$C39,FALSE)=$M39,$R39,IF(HLOOKUP(AN$2,Monitoring_eng!$B$1:$AU$68,Results_2019!$C39,FALSE)=$O39,$S39,"CHYBA")))))</f>
        <v>0</v>
      </c>
      <c r="AO39" s="18">
        <f>IF(ISBLANK(HLOOKUP(AO$2,Monitoring_eng!$B$1:$AU$68,Results_2019!$C39,FALSE)),"",IF(HLOOKUP(AO$2,Monitoring_eng!$B$1:$AU$68,Results_2019!$C39,FALSE)=$I39,$P39,IF(HLOOKUP(AO$2,Monitoring_eng!$B$1:$AU$68,Results_2019!$C39,FALSE)=$K39,$Q39,IF(HLOOKUP(AO$2,Monitoring_eng!$B$1:$AU$68,Results_2019!$C39,FALSE)=$M39,$R39,IF(HLOOKUP(AO$2,Monitoring_eng!$B$1:$AU$68,Results_2019!$C39,FALSE)=$O39,$S39,"CHYBA")))))</f>
        <v>1</v>
      </c>
    </row>
    <row r="40" spans="1:41" x14ac:dyDescent="0.3">
      <c r="A40" s="83" t="s">
        <v>1333</v>
      </c>
      <c r="B40" s="18" t="s">
        <v>204</v>
      </c>
      <c r="C40" s="18">
        <v>39</v>
      </c>
      <c r="D40" s="45" t="s">
        <v>205</v>
      </c>
      <c r="E40" s="22" t="s">
        <v>384</v>
      </c>
      <c r="F40" s="46" t="s">
        <v>436</v>
      </c>
      <c r="G40" s="34">
        <v>1</v>
      </c>
      <c r="H40" s="18" t="s">
        <v>342</v>
      </c>
      <c r="I40" s="18" t="s">
        <v>49</v>
      </c>
      <c r="J40" s="18" t="s">
        <v>341</v>
      </c>
      <c r="K40" s="18" t="s">
        <v>48</v>
      </c>
      <c r="L40" s="18" t="s">
        <v>357</v>
      </c>
      <c r="M40" s="18" t="s">
        <v>108</v>
      </c>
      <c r="N40" s="18" t="s">
        <v>432</v>
      </c>
      <c r="O40" s="18" t="s">
        <v>432</v>
      </c>
      <c r="P40" s="18">
        <f t="shared" si="0"/>
        <v>1</v>
      </c>
      <c r="Q40" s="18">
        <v>0</v>
      </c>
      <c r="R40" s="18">
        <f t="shared" si="1"/>
        <v>0.5</v>
      </c>
      <c r="S40" s="18" t="s">
        <v>432</v>
      </c>
      <c r="T40" s="18">
        <f>IF(ISBLANK(HLOOKUP(T$2,Monitoring_eng!$B$1:$AU$68,Results_2019!$C40,FALSE)),"",IF(HLOOKUP(T$2,Monitoring_eng!$B$1:$AU$68,Results_2019!$C40,FALSE)=$I40,$P40,IF(HLOOKUP(T$2,Monitoring_eng!$B$1:$AU$68,Results_2019!$C40,FALSE)=$K40,$Q40,IF(HLOOKUP(T$2,Monitoring_eng!$B$1:$AU$68,Results_2019!$C40,FALSE)=$M40,$R40,IF(HLOOKUP(T$2,Monitoring_eng!$B$1:$AU$68,Results_2019!$C40,FALSE)=$O40,$S40,"CHYBA")))))</f>
        <v>1</v>
      </c>
      <c r="U40" s="18">
        <f>IF(ISBLANK(HLOOKUP(U$2,Monitoring_eng!$B$1:$AU$68,Results_2019!$C40,FALSE)),"",IF(HLOOKUP(U$2,Monitoring_eng!$B$1:$AU$68,Results_2019!$C40,FALSE)=$I40,$P40,IF(HLOOKUP(U$2,Monitoring_eng!$B$1:$AU$68,Results_2019!$C40,FALSE)=$K40,$Q40,IF(HLOOKUP(U$2,Monitoring_eng!$B$1:$AU$68,Results_2019!$C40,FALSE)=$M40,$R40,IF(HLOOKUP(U$2,Monitoring_eng!$B$1:$AU$68,Results_2019!$C40,FALSE)=$O40,$S40,"CHYBA")))))</f>
        <v>1</v>
      </c>
      <c r="V40" s="18">
        <f>IF(ISBLANK(HLOOKUP(V$2,Monitoring_eng!$B$1:$AU$68,Results_2019!$C40,FALSE)),"",IF(HLOOKUP(V$2,Monitoring_eng!$B$1:$AU$68,Results_2019!$C40,FALSE)=$I40,$P40,IF(HLOOKUP(V$2,Monitoring_eng!$B$1:$AU$68,Results_2019!$C40,FALSE)=$K40,$Q40,IF(HLOOKUP(V$2,Monitoring_eng!$B$1:$AU$68,Results_2019!$C40,FALSE)=$M40,$R40,IF(HLOOKUP(V$2,Monitoring_eng!$B$1:$AU$68,Results_2019!$C40,FALSE)=$O40,$S40,"CHYBA")))))</f>
        <v>1</v>
      </c>
      <c r="W40" s="18">
        <f>IF(ISBLANK(HLOOKUP(W$2,Monitoring_eng!$B$1:$AU$68,Results_2019!$C40,FALSE)),"",IF(HLOOKUP(W$2,Monitoring_eng!$B$1:$AU$68,Results_2019!$C40,FALSE)=$I40,$P40,IF(HLOOKUP(W$2,Monitoring_eng!$B$1:$AU$68,Results_2019!$C40,FALSE)=$K40,$Q40,IF(HLOOKUP(W$2,Monitoring_eng!$B$1:$AU$68,Results_2019!$C40,FALSE)=$M40,$R40,IF(HLOOKUP(W$2,Monitoring_eng!$B$1:$AU$68,Results_2019!$C40,FALSE)=$O40,$S40,"CHYBA")))))</f>
        <v>0</v>
      </c>
      <c r="X40" s="18">
        <f>IF(ISBLANK(HLOOKUP(X$2,Monitoring_eng!$B$1:$AU$68,Results_2019!$C40,FALSE)),"",IF(HLOOKUP(X$2,Monitoring_eng!$B$1:$AU$68,Results_2019!$C40,FALSE)=$I40,$P40,IF(HLOOKUP(X$2,Monitoring_eng!$B$1:$AU$68,Results_2019!$C40,FALSE)=$K40,$Q40,IF(HLOOKUP(X$2,Monitoring_eng!$B$1:$AU$68,Results_2019!$C40,FALSE)=$M40,$R40,IF(HLOOKUP(X$2,Monitoring_eng!$B$1:$AU$68,Results_2019!$C40,FALSE)=$O40,$S40,"CHYBA")))))</f>
        <v>1</v>
      </c>
      <c r="Y40" s="18">
        <f>IF(ISBLANK(HLOOKUP(Y$2,Monitoring_eng!$B$1:$AU$68,Results_2019!$C40,FALSE)),"",IF(HLOOKUP(Y$2,Monitoring_eng!$B$1:$AU$68,Results_2019!$C40,FALSE)=$I40,$P40,IF(HLOOKUP(Y$2,Monitoring_eng!$B$1:$AU$68,Results_2019!$C40,FALSE)=$K40,$Q40,IF(HLOOKUP(Y$2,Monitoring_eng!$B$1:$AU$68,Results_2019!$C40,FALSE)=$M40,$R40,IF(HLOOKUP(Y$2,Monitoring_eng!$B$1:$AU$68,Results_2019!$C40,FALSE)=$O40,$S40,"CHYBA")))))</f>
        <v>1</v>
      </c>
      <c r="Z40" s="18">
        <f>IF(ISBLANK(HLOOKUP(Z$2,Monitoring_eng!$B$1:$AU$68,Results_2019!$C40,FALSE)),"",IF(HLOOKUP(Z$2,Monitoring_eng!$B$1:$AU$68,Results_2019!$C40,FALSE)=$I40,$P40,IF(HLOOKUP(Z$2,Monitoring_eng!$B$1:$AU$68,Results_2019!$C40,FALSE)=$K40,$Q40,IF(HLOOKUP(Z$2,Monitoring_eng!$B$1:$AU$68,Results_2019!$C40,FALSE)=$M40,$R40,IF(HLOOKUP(Z$2,Monitoring_eng!$B$1:$AU$68,Results_2019!$C40,FALSE)=$O40,$S40,"CHYBA")))))</f>
        <v>1</v>
      </c>
      <c r="AA40" s="18">
        <f>IF(ISBLANK(HLOOKUP(AA$2,Monitoring_eng!$B$1:$AU$68,Results_2019!$C40,FALSE)),"",IF(HLOOKUP(AA$2,Monitoring_eng!$B$1:$AU$68,Results_2019!$C40,FALSE)=$I40,$P40,IF(HLOOKUP(AA$2,Monitoring_eng!$B$1:$AU$68,Results_2019!$C40,FALSE)=$K40,$Q40,IF(HLOOKUP(AA$2,Monitoring_eng!$B$1:$AU$68,Results_2019!$C40,FALSE)=$M40,$R40,IF(HLOOKUP(AA$2,Monitoring_eng!$B$1:$AU$68,Results_2019!$C40,FALSE)=$O40,$S40,"CHYBA")))))</f>
        <v>1</v>
      </c>
      <c r="AB40" s="18">
        <f>IF(ISBLANK(HLOOKUP(AB$2,Monitoring_eng!$B$1:$AU$68,Results_2019!$C40,FALSE)),"",IF(HLOOKUP(AB$2,Monitoring_eng!$B$1:$AU$68,Results_2019!$C40,FALSE)=$I40,$P40,IF(HLOOKUP(AB$2,Monitoring_eng!$B$1:$AU$68,Results_2019!$C40,FALSE)=$K40,$Q40,IF(HLOOKUP(AB$2,Monitoring_eng!$B$1:$AU$68,Results_2019!$C40,FALSE)=$M40,$R40,IF(HLOOKUP(AB$2,Monitoring_eng!$B$1:$AU$68,Results_2019!$C40,FALSE)=$O40,$S40,"CHYBA")))))</f>
        <v>1</v>
      </c>
      <c r="AC40" s="18">
        <f>IF(ISBLANK(HLOOKUP(AC$2,Monitoring_eng!$B$1:$AU$68,Results_2019!$C40,FALSE)),"",IF(HLOOKUP(AC$2,Monitoring_eng!$B$1:$AU$68,Results_2019!$C40,FALSE)=$I40,$P40,IF(HLOOKUP(AC$2,Monitoring_eng!$B$1:$AU$68,Results_2019!$C40,FALSE)=$K40,$Q40,IF(HLOOKUP(AC$2,Monitoring_eng!$B$1:$AU$68,Results_2019!$C40,FALSE)=$M40,$R40,IF(HLOOKUP(AC$2,Monitoring_eng!$B$1:$AU$68,Results_2019!$C40,FALSE)=$O40,$S40,"CHYBA")))))</f>
        <v>0</v>
      </c>
      <c r="AD40" s="18">
        <f>IF(ISBLANK(HLOOKUP(AD$2,Monitoring_eng!$B$1:$AU$68,Results_2019!$C40,FALSE)),"",IF(HLOOKUP(AD$2,Monitoring_eng!$B$1:$AU$68,Results_2019!$C40,FALSE)=$I40,$P40,IF(HLOOKUP(AD$2,Monitoring_eng!$B$1:$AU$68,Results_2019!$C40,FALSE)=$K40,$Q40,IF(HLOOKUP(AD$2,Monitoring_eng!$B$1:$AU$68,Results_2019!$C40,FALSE)=$M40,$R40,IF(HLOOKUP(AD$2,Monitoring_eng!$B$1:$AU$68,Results_2019!$C40,FALSE)=$O40,$S40,"CHYBA")))))</f>
        <v>1</v>
      </c>
      <c r="AE40" s="18">
        <f>IF(ISBLANK(HLOOKUP(AE$2,Monitoring_eng!$B$1:$AU$68,Results_2019!$C40,FALSE)),"",IF(HLOOKUP(AE$2,Monitoring_eng!$B$1:$AU$68,Results_2019!$C40,FALSE)=$I40,$P40,IF(HLOOKUP(AE$2,Monitoring_eng!$B$1:$AU$68,Results_2019!$C40,FALSE)=$K40,$Q40,IF(HLOOKUP(AE$2,Monitoring_eng!$B$1:$AU$68,Results_2019!$C40,FALSE)=$M40,$R40,IF(HLOOKUP(AE$2,Monitoring_eng!$B$1:$AU$68,Results_2019!$C40,FALSE)=$O40,$S40,"CHYBA")))))</f>
        <v>1</v>
      </c>
      <c r="AF40" s="18">
        <f>IF(ISBLANK(HLOOKUP(AF$2,Monitoring_eng!$B$1:$AU$68,Results_2019!$C40,FALSE)),"",IF(HLOOKUP(AF$2,Monitoring_eng!$B$1:$AU$68,Results_2019!$C40,FALSE)=$I40,$P40,IF(HLOOKUP(AF$2,Monitoring_eng!$B$1:$AU$68,Results_2019!$C40,FALSE)=$K40,$Q40,IF(HLOOKUP(AF$2,Monitoring_eng!$B$1:$AU$68,Results_2019!$C40,FALSE)=$M40,$R40,IF(HLOOKUP(AF$2,Monitoring_eng!$B$1:$AU$68,Results_2019!$C40,FALSE)=$O40,$S40,"CHYBA")))))</f>
        <v>1</v>
      </c>
      <c r="AG40" s="18">
        <f>IF(ISBLANK(HLOOKUP(AG$2,Monitoring_eng!$B$1:$AU$68,Results_2019!$C40,FALSE)),"",IF(HLOOKUP(AG$2,Monitoring_eng!$B$1:$AU$68,Results_2019!$C40,FALSE)=$I40,$P40,IF(HLOOKUP(AG$2,Monitoring_eng!$B$1:$AU$68,Results_2019!$C40,FALSE)=$K40,$Q40,IF(HLOOKUP(AG$2,Monitoring_eng!$B$1:$AU$68,Results_2019!$C40,FALSE)=$M40,$R40,IF(HLOOKUP(AG$2,Monitoring_eng!$B$1:$AU$68,Results_2019!$C40,FALSE)=$O40,$S40,"CHYBA")))))</f>
        <v>1</v>
      </c>
      <c r="AH40" s="18">
        <f>IF(ISBLANK(HLOOKUP(AH$2,Monitoring_eng!$B$1:$AU$68,Results_2019!$C40,FALSE)),"",IF(HLOOKUP(AH$2,Monitoring_eng!$B$1:$AU$68,Results_2019!$C40,FALSE)=$I40,$P40,IF(HLOOKUP(AH$2,Monitoring_eng!$B$1:$AU$68,Results_2019!$C40,FALSE)=$K40,$Q40,IF(HLOOKUP(AH$2,Monitoring_eng!$B$1:$AU$68,Results_2019!$C40,FALSE)=$M40,$R40,IF(HLOOKUP(AH$2,Monitoring_eng!$B$1:$AU$68,Results_2019!$C40,FALSE)=$O40,$S40,"CHYBA")))))</f>
        <v>1</v>
      </c>
      <c r="AI40" s="18">
        <f>IF(ISBLANK(HLOOKUP(AI$2,Monitoring_eng!$B$1:$AU$68,Results_2019!$C40,FALSE)),"",IF(HLOOKUP(AI$2,Monitoring_eng!$B$1:$AU$68,Results_2019!$C40,FALSE)=$I40,$P40,IF(HLOOKUP(AI$2,Monitoring_eng!$B$1:$AU$68,Results_2019!$C40,FALSE)=$K40,$Q40,IF(HLOOKUP(AI$2,Monitoring_eng!$B$1:$AU$68,Results_2019!$C40,FALSE)=$M40,$R40,IF(HLOOKUP(AI$2,Monitoring_eng!$B$1:$AU$68,Results_2019!$C40,FALSE)=$O40,$S40,"CHYBA")))))</f>
        <v>1</v>
      </c>
      <c r="AJ40" s="18">
        <f>IF(ISBLANK(HLOOKUP(AJ$2,Monitoring_eng!$B$1:$AU$68,Results_2019!$C40,FALSE)),"",IF(HLOOKUP(AJ$2,Monitoring_eng!$B$1:$AU$68,Results_2019!$C40,FALSE)=$I40,$P40,IF(HLOOKUP(AJ$2,Monitoring_eng!$B$1:$AU$68,Results_2019!$C40,FALSE)=$K40,$Q40,IF(HLOOKUP(AJ$2,Monitoring_eng!$B$1:$AU$68,Results_2019!$C40,FALSE)=$M40,$R40,IF(HLOOKUP(AJ$2,Monitoring_eng!$B$1:$AU$68,Results_2019!$C40,FALSE)=$O40,$S40,"CHYBA")))))</f>
        <v>0</v>
      </c>
      <c r="AK40" s="18">
        <f>IF(ISBLANK(HLOOKUP(AK$2,Monitoring_eng!$B$1:$AU$68,Results_2019!$C40,FALSE)),"",IF(HLOOKUP(AK$2,Monitoring_eng!$B$1:$AU$68,Results_2019!$C40,FALSE)=$I40,$P40,IF(HLOOKUP(AK$2,Monitoring_eng!$B$1:$AU$68,Results_2019!$C40,FALSE)=$K40,$Q40,IF(HLOOKUP(AK$2,Monitoring_eng!$B$1:$AU$68,Results_2019!$C40,FALSE)=$M40,$R40,IF(HLOOKUP(AK$2,Monitoring_eng!$B$1:$AU$68,Results_2019!$C40,FALSE)=$O40,$S40,"CHYBA")))))</f>
        <v>1</v>
      </c>
      <c r="AL40" s="18">
        <f>IF(ISBLANK(HLOOKUP(AL$2,Monitoring_eng!$B$1:$AU$68,Results_2019!$C40,FALSE)),"",IF(HLOOKUP(AL$2,Monitoring_eng!$B$1:$AU$68,Results_2019!$C40,FALSE)=$I40,$P40,IF(HLOOKUP(AL$2,Monitoring_eng!$B$1:$AU$68,Results_2019!$C40,FALSE)=$K40,$Q40,IF(HLOOKUP(AL$2,Monitoring_eng!$B$1:$AU$68,Results_2019!$C40,FALSE)=$M40,$R40,IF(HLOOKUP(AL$2,Monitoring_eng!$B$1:$AU$68,Results_2019!$C40,FALSE)=$O40,$S40,"CHYBA")))))</f>
        <v>1</v>
      </c>
      <c r="AM40" s="18">
        <f>IF(ISBLANK(HLOOKUP(AM$2,Monitoring_eng!$B$1:$AU$68,Results_2019!$C40,FALSE)),"",IF(HLOOKUP(AM$2,Monitoring_eng!$B$1:$AU$68,Results_2019!$C40,FALSE)=$I40,$P40,IF(HLOOKUP(AM$2,Monitoring_eng!$B$1:$AU$68,Results_2019!$C40,FALSE)=$K40,$Q40,IF(HLOOKUP(AM$2,Monitoring_eng!$B$1:$AU$68,Results_2019!$C40,FALSE)=$M40,$R40,IF(HLOOKUP(AM$2,Monitoring_eng!$B$1:$AU$68,Results_2019!$C40,FALSE)=$O40,$S40,"CHYBA")))))</f>
        <v>0</v>
      </c>
      <c r="AN40" s="18">
        <f>IF(ISBLANK(HLOOKUP(AN$2,Monitoring_eng!$B$1:$AU$68,Results_2019!$C40,FALSE)),"",IF(HLOOKUP(AN$2,Monitoring_eng!$B$1:$AU$68,Results_2019!$C40,FALSE)=$I40,$P40,IF(HLOOKUP(AN$2,Monitoring_eng!$B$1:$AU$68,Results_2019!$C40,FALSE)=$K40,$Q40,IF(HLOOKUP(AN$2,Monitoring_eng!$B$1:$AU$68,Results_2019!$C40,FALSE)=$M40,$R40,IF(HLOOKUP(AN$2,Monitoring_eng!$B$1:$AU$68,Results_2019!$C40,FALSE)=$O40,$S40,"CHYBA")))))</f>
        <v>0</v>
      </c>
      <c r="AO40" s="18">
        <f>IF(ISBLANK(HLOOKUP(AO$2,Monitoring_eng!$B$1:$AU$68,Results_2019!$C40,FALSE)),"",IF(HLOOKUP(AO$2,Monitoring_eng!$B$1:$AU$68,Results_2019!$C40,FALSE)=$I40,$P40,IF(HLOOKUP(AO$2,Monitoring_eng!$B$1:$AU$68,Results_2019!$C40,FALSE)=$K40,$Q40,IF(HLOOKUP(AO$2,Monitoring_eng!$B$1:$AU$68,Results_2019!$C40,FALSE)=$M40,$R40,IF(HLOOKUP(AO$2,Monitoring_eng!$B$1:$AU$68,Results_2019!$C40,FALSE)=$O40,$S40,"CHYBA")))))</f>
        <v>1</v>
      </c>
    </row>
    <row r="41" spans="1:41" x14ac:dyDescent="0.3">
      <c r="A41" s="83" t="s">
        <v>1334</v>
      </c>
      <c r="B41" s="18" t="s">
        <v>208</v>
      </c>
      <c r="C41" s="18">
        <v>40</v>
      </c>
      <c r="D41" s="22" t="s">
        <v>209</v>
      </c>
      <c r="E41" s="22" t="s">
        <v>385</v>
      </c>
      <c r="F41" s="46" t="s">
        <v>436</v>
      </c>
      <c r="G41" s="34">
        <v>1</v>
      </c>
      <c r="H41" s="18" t="s">
        <v>342</v>
      </c>
      <c r="I41" s="18" t="s">
        <v>49</v>
      </c>
      <c r="J41" s="18" t="s">
        <v>341</v>
      </c>
      <c r="K41" s="18" t="s">
        <v>48</v>
      </c>
      <c r="L41" s="18" t="s">
        <v>357</v>
      </c>
      <c r="M41" s="18" t="s">
        <v>108</v>
      </c>
      <c r="N41" s="18" t="s">
        <v>432</v>
      </c>
      <c r="O41" s="18" t="s">
        <v>432</v>
      </c>
      <c r="P41" s="18">
        <f t="shared" si="0"/>
        <v>1</v>
      </c>
      <c r="Q41" s="18">
        <v>0</v>
      </c>
      <c r="R41" s="18">
        <f t="shared" si="1"/>
        <v>0.5</v>
      </c>
      <c r="S41" s="18" t="s">
        <v>432</v>
      </c>
      <c r="T41" s="18">
        <f>IF(ISBLANK(HLOOKUP(T$2,Monitoring_eng!$B$1:$AU$68,Results_2019!$C41,FALSE)),"",IF(HLOOKUP(T$2,Monitoring_eng!$B$1:$AU$68,Results_2019!$C41,FALSE)=$I41,$P41,IF(HLOOKUP(T$2,Monitoring_eng!$B$1:$AU$68,Results_2019!$C41,FALSE)=$K41,$Q41,IF(HLOOKUP(T$2,Monitoring_eng!$B$1:$AU$68,Results_2019!$C41,FALSE)=$M41,$R41,IF(HLOOKUP(T$2,Monitoring_eng!$B$1:$AU$68,Results_2019!$C41,FALSE)=$O41,$S41,"CHYBA")))))</f>
        <v>1</v>
      </c>
      <c r="U41" s="18">
        <f>IF(ISBLANK(HLOOKUP(U$2,Monitoring_eng!$B$1:$AU$68,Results_2019!$C41,FALSE)),"",IF(HLOOKUP(U$2,Monitoring_eng!$B$1:$AU$68,Results_2019!$C41,FALSE)=$I41,$P41,IF(HLOOKUP(U$2,Monitoring_eng!$B$1:$AU$68,Results_2019!$C41,FALSE)=$K41,$Q41,IF(HLOOKUP(U$2,Monitoring_eng!$B$1:$AU$68,Results_2019!$C41,FALSE)=$M41,$R41,IF(HLOOKUP(U$2,Monitoring_eng!$B$1:$AU$68,Results_2019!$C41,FALSE)=$O41,$S41,"CHYBA")))))</f>
        <v>1</v>
      </c>
      <c r="V41" s="18">
        <f>IF(ISBLANK(HLOOKUP(V$2,Monitoring_eng!$B$1:$AU$68,Results_2019!$C41,FALSE)),"",IF(HLOOKUP(V$2,Monitoring_eng!$B$1:$AU$68,Results_2019!$C41,FALSE)=$I41,$P41,IF(HLOOKUP(V$2,Monitoring_eng!$B$1:$AU$68,Results_2019!$C41,FALSE)=$K41,$Q41,IF(HLOOKUP(V$2,Monitoring_eng!$B$1:$AU$68,Results_2019!$C41,FALSE)=$M41,$R41,IF(HLOOKUP(V$2,Monitoring_eng!$B$1:$AU$68,Results_2019!$C41,FALSE)=$O41,$S41,"CHYBA")))))</f>
        <v>1</v>
      </c>
      <c r="W41" s="18">
        <f>IF(ISBLANK(HLOOKUP(W$2,Monitoring_eng!$B$1:$AU$68,Results_2019!$C41,FALSE)),"",IF(HLOOKUP(W$2,Monitoring_eng!$B$1:$AU$68,Results_2019!$C41,FALSE)=$I41,$P41,IF(HLOOKUP(W$2,Monitoring_eng!$B$1:$AU$68,Results_2019!$C41,FALSE)=$K41,$Q41,IF(HLOOKUP(W$2,Monitoring_eng!$B$1:$AU$68,Results_2019!$C41,FALSE)=$M41,$R41,IF(HLOOKUP(W$2,Monitoring_eng!$B$1:$AU$68,Results_2019!$C41,FALSE)=$O41,$S41,"CHYBA")))))</f>
        <v>0</v>
      </c>
      <c r="X41" s="18">
        <f>IF(ISBLANK(HLOOKUP(X$2,Monitoring_eng!$B$1:$AU$68,Results_2019!$C41,FALSE)),"",IF(HLOOKUP(X$2,Monitoring_eng!$B$1:$AU$68,Results_2019!$C41,FALSE)=$I41,$P41,IF(HLOOKUP(X$2,Monitoring_eng!$B$1:$AU$68,Results_2019!$C41,FALSE)=$K41,$Q41,IF(HLOOKUP(X$2,Monitoring_eng!$B$1:$AU$68,Results_2019!$C41,FALSE)=$M41,$R41,IF(HLOOKUP(X$2,Monitoring_eng!$B$1:$AU$68,Results_2019!$C41,FALSE)=$O41,$S41,"CHYBA")))))</f>
        <v>1</v>
      </c>
      <c r="Y41" s="18">
        <f>IF(ISBLANK(HLOOKUP(Y$2,Monitoring_eng!$B$1:$AU$68,Results_2019!$C41,FALSE)),"",IF(HLOOKUP(Y$2,Monitoring_eng!$B$1:$AU$68,Results_2019!$C41,FALSE)=$I41,$P41,IF(HLOOKUP(Y$2,Monitoring_eng!$B$1:$AU$68,Results_2019!$C41,FALSE)=$K41,$Q41,IF(HLOOKUP(Y$2,Monitoring_eng!$B$1:$AU$68,Results_2019!$C41,FALSE)=$M41,$R41,IF(HLOOKUP(Y$2,Monitoring_eng!$B$1:$AU$68,Results_2019!$C41,FALSE)=$O41,$S41,"CHYBA")))))</f>
        <v>1</v>
      </c>
      <c r="Z41" s="18">
        <f>IF(ISBLANK(HLOOKUP(Z$2,Monitoring_eng!$B$1:$AU$68,Results_2019!$C41,FALSE)),"",IF(HLOOKUP(Z$2,Monitoring_eng!$B$1:$AU$68,Results_2019!$C41,FALSE)=$I41,$P41,IF(HLOOKUP(Z$2,Monitoring_eng!$B$1:$AU$68,Results_2019!$C41,FALSE)=$K41,$Q41,IF(HLOOKUP(Z$2,Monitoring_eng!$B$1:$AU$68,Results_2019!$C41,FALSE)=$M41,$R41,IF(HLOOKUP(Z$2,Monitoring_eng!$B$1:$AU$68,Results_2019!$C41,FALSE)=$O41,$S41,"CHYBA")))))</f>
        <v>1</v>
      </c>
      <c r="AA41" s="18">
        <f>IF(ISBLANK(HLOOKUP(AA$2,Monitoring_eng!$B$1:$AU$68,Results_2019!$C41,FALSE)),"",IF(HLOOKUP(AA$2,Monitoring_eng!$B$1:$AU$68,Results_2019!$C41,FALSE)=$I41,$P41,IF(HLOOKUP(AA$2,Monitoring_eng!$B$1:$AU$68,Results_2019!$C41,FALSE)=$K41,$Q41,IF(HLOOKUP(AA$2,Monitoring_eng!$B$1:$AU$68,Results_2019!$C41,FALSE)=$M41,$R41,IF(HLOOKUP(AA$2,Monitoring_eng!$B$1:$AU$68,Results_2019!$C41,FALSE)=$O41,$S41,"CHYBA")))))</f>
        <v>1</v>
      </c>
      <c r="AB41" s="18">
        <f>IF(ISBLANK(HLOOKUP(AB$2,Monitoring_eng!$B$1:$AU$68,Results_2019!$C41,FALSE)),"",IF(HLOOKUP(AB$2,Monitoring_eng!$B$1:$AU$68,Results_2019!$C41,FALSE)=$I41,$P41,IF(HLOOKUP(AB$2,Monitoring_eng!$B$1:$AU$68,Results_2019!$C41,FALSE)=$K41,$Q41,IF(HLOOKUP(AB$2,Monitoring_eng!$B$1:$AU$68,Results_2019!$C41,FALSE)=$M41,$R41,IF(HLOOKUP(AB$2,Monitoring_eng!$B$1:$AU$68,Results_2019!$C41,FALSE)=$O41,$S41,"CHYBA")))))</f>
        <v>1</v>
      </c>
      <c r="AC41" s="18">
        <f>IF(ISBLANK(HLOOKUP(AC$2,Monitoring_eng!$B$1:$AU$68,Results_2019!$C41,FALSE)),"",IF(HLOOKUP(AC$2,Monitoring_eng!$B$1:$AU$68,Results_2019!$C41,FALSE)=$I41,$P41,IF(HLOOKUP(AC$2,Monitoring_eng!$B$1:$AU$68,Results_2019!$C41,FALSE)=$K41,$Q41,IF(HLOOKUP(AC$2,Monitoring_eng!$B$1:$AU$68,Results_2019!$C41,FALSE)=$M41,$R41,IF(HLOOKUP(AC$2,Monitoring_eng!$B$1:$AU$68,Results_2019!$C41,FALSE)=$O41,$S41,"CHYBA")))))</f>
        <v>0</v>
      </c>
      <c r="AD41" s="18">
        <f>IF(ISBLANK(HLOOKUP(AD$2,Monitoring_eng!$B$1:$AU$68,Results_2019!$C41,FALSE)),"",IF(HLOOKUP(AD$2,Monitoring_eng!$B$1:$AU$68,Results_2019!$C41,FALSE)=$I41,$P41,IF(HLOOKUP(AD$2,Monitoring_eng!$B$1:$AU$68,Results_2019!$C41,FALSE)=$K41,$Q41,IF(HLOOKUP(AD$2,Monitoring_eng!$B$1:$AU$68,Results_2019!$C41,FALSE)=$M41,$R41,IF(HLOOKUP(AD$2,Monitoring_eng!$B$1:$AU$68,Results_2019!$C41,FALSE)=$O41,$S41,"CHYBA")))))</f>
        <v>1</v>
      </c>
      <c r="AE41" s="18">
        <f>IF(ISBLANK(HLOOKUP(AE$2,Monitoring_eng!$B$1:$AU$68,Results_2019!$C41,FALSE)),"",IF(HLOOKUP(AE$2,Monitoring_eng!$B$1:$AU$68,Results_2019!$C41,FALSE)=$I41,$P41,IF(HLOOKUP(AE$2,Monitoring_eng!$B$1:$AU$68,Results_2019!$C41,FALSE)=$K41,$Q41,IF(HLOOKUP(AE$2,Monitoring_eng!$B$1:$AU$68,Results_2019!$C41,FALSE)=$M41,$R41,IF(HLOOKUP(AE$2,Monitoring_eng!$B$1:$AU$68,Results_2019!$C41,FALSE)=$O41,$S41,"CHYBA")))))</f>
        <v>1</v>
      </c>
      <c r="AF41" s="18">
        <f>IF(ISBLANK(HLOOKUP(AF$2,Monitoring_eng!$B$1:$AU$68,Results_2019!$C41,FALSE)),"",IF(HLOOKUP(AF$2,Monitoring_eng!$B$1:$AU$68,Results_2019!$C41,FALSE)=$I41,$P41,IF(HLOOKUP(AF$2,Monitoring_eng!$B$1:$AU$68,Results_2019!$C41,FALSE)=$K41,$Q41,IF(HLOOKUP(AF$2,Monitoring_eng!$B$1:$AU$68,Results_2019!$C41,FALSE)=$M41,$R41,IF(HLOOKUP(AF$2,Monitoring_eng!$B$1:$AU$68,Results_2019!$C41,FALSE)=$O41,$S41,"CHYBA")))))</f>
        <v>1</v>
      </c>
      <c r="AG41" s="18">
        <f>IF(ISBLANK(HLOOKUP(AG$2,Monitoring_eng!$B$1:$AU$68,Results_2019!$C41,FALSE)),"",IF(HLOOKUP(AG$2,Monitoring_eng!$B$1:$AU$68,Results_2019!$C41,FALSE)=$I41,$P41,IF(HLOOKUP(AG$2,Monitoring_eng!$B$1:$AU$68,Results_2019!$C41,FALSE)=$K41,$Q41,IF(HLOOKUP(AG$2,Monitoring_eng!$B$1:$AU$68,Results_2019!$C41,FALSE)=$M41,$R41,IF(HLOOKUP(AG$2,Monitoring_eng!$B$1:$AU$68,Results_2019!$C41,FALSE)=$O41,$S41,"CHYBA")))))</f>
        <v>1</v>
      </c>
      <c r="AH41" s="18">
        <f>IF(ISBLANK(HLOOKUP(AH$2,Monitoring_eng!$B$1:$AU$68,Results_2019!$C41,FALSE)),"",IF(HLOOKUP(AH$2,Monitoring_eng!$B$1:$AU$68,Results_2019!$C41,FALSE)=$I41,$P41,IF(HLOOKUP(AH$2,Monitoring_eng!$B$1:$AU$68,Results_2019!$C41,FALSE)=$K41,$Q41,IF(HLOOKUP(AH$2,Monitoring_eng!$B$1:$AU$68,Results_2019!$C41,FALSE)=$M41,$R41,IF(HLOOKUP(AH$2,Monitoring_eng!$B$1:$AU$68,Results_2019!$C41,FALSE)=$O41,$S41,"CHYBA")))))</f>
        <v>1</v>
      </c>
      <c r="AI41" s="18">
        <f>IF(ISBLANK(HLOOKUP(AI$2,Monitoring_eng!$B$1:$AU$68,Results_2019!$C41,FALSE)),"",IF(HLOOKUP(AI$2,Monitoring_eng!$B$1:$AU$68,Results_2019!$C41,FALSE)=$I41,$P41,IF(HLOOKUP(AI$2,Monitoring_eng!$B$1:$AU$68,Results_2019!$C41,FALSE)=$K41,$Q41,IF(HLOOKUP(AI$2,Monitoring_eng!$B$1:$AU$68,Results_2019!$C41,FALSE)=$M41,$R41,IF(HLOOKUP(AI$2,Monitoring_eng!$B$1:$AU$68,Results_2019!$C41,FALSE)=$O41,$S41,"CHYBA")))))</f>
        <v>1</v>
      </c>
      <c r="AJ41" s="18">
        <f>IF(ISBLANK(HLOOKUP(AJ$2,Monitoring_eng!$B$1:$AU$68,Results_2019!$C41,FALSE)),"",IF(HLOOKUP(AJ$2,Monitoring_eng!$B$1:$AU$68,Results_2019!$C41,FALSE)=$I41,$P41,IF(HLOOKUP(AJ$2,Monitoring_eng!$B$1:$AU$68,Results_2019!$C41,FALSE)=$K41,$Q41,IF(HLOOKUP(AJ$2,Monitoring_eng!$B$1:$AU$68,Results_2019!$C41,FALSE)=$M41,$R41,IF(HLOOKUP(AJ$2,Monitoring_eng!$B$1:$AU$68,Results_2019!$C41,FALSE)=$O41,$S41,"CHYBA")))))</f>
        <v>0</v>
      </c>
      <c r="AK41" s="18">
        <f>IF(ISBLANK(HLOOKUP(AK$2,Monitoring_eng!$B$1:$AU$68,Results_2019!$C41,FALSE)),"",IF(HLOOKUP(AK$2,Monitoring_eng!$B$1:$AU$68,Results_2019!$C41,FALSE)=$I41,$P41,IF(HLOOKUP(AK$2,Monitoring_eng!$B$1:$AU$68,Results_2019!$C41,FALSE)=$K41,$Q41,IF(HLOOKUP(AK$2,Monitoring_eng!$B$1:$AU$68,Results_2019!$C41,FALSE)=$M41,$R41,IF(HLOOKUP(AK$2,Monitoring_eng!$B$1:$AU$68,Results_2019!$C41,FALSE)=$O41,$S41,"CHYBA")))))</f>
        <v>0</v>
      </c>
      <c r="AL41" s="18">
        <f>IF(ISBLANK(HLOOKUP(AL$2,Monitoring_eng!$B$1:$AU$68,Results_2019!$C41,FALSE)),"",IF(HLOOKUP(AL$2,Monitoring_eng!$B$1:$AU$68,Results_2019!$C41,FALSE)=$I41,$P41,IF(HLOOKUP(AL$2,Monitoring_eng!$B$1:$AU$68,Results_2019!$C41,FALSE)=$K41,$Q41,IF(HLOOKUP(AL$2,Monitoring_eng!$B$1:$AU$68,Results_2019!$C41,FALSE)=$M41,$R41,IF(HLOOKUP(AL$2,Monitoring_eng!$B$1:$AU$68,Results_2019!$C41,FALSE)=$O41,$S41,"CHYBA")))))</f>
        <v>1</v>
      </c>
      <c r="AM41" s="18">
        <f>IF(ISBLANK(HLOOKUP(AM$2,Monitoring_eng!$B$1:$AU$68,Results_2019!$C41,FALSE)),"",IF(HLOOKUP(AM$2,Monitoring_eng!$B$1:$AU$68,Results_2019!$C41,FALSE)=$I41,$P41,IF(HLOOKUP(AM$2,Monitoring_eng!$B$1:$AU$68,Results_2019!$C41,FALSE)=$K41,$Q41,IF(HLOOKUP(AM$2,Monitoring_eng!$B$1:$AU$68,Results_2019!$C41,FALSE)=$M41,$R41,IF(HLOOKUP(AM$2,Monitoring_eng!$B$1:$AU$68,Results_2019!$C41,FALSE)=$O41,$S41,"CHYBA")))))</f>
        <v>1</v>
      </c>
      <c r="AN41" s="18">
        <f>IF(ISBLANK(HLOOKUP(AN$2,Monitoring_eng!$B$1:$AU$68,Results_2019!$C41,FALSE)),"",IF(HLOOKUP(AN$2,Monitoring_eng!$B$1:$AU$68,Results_2019!$C41,FALSE)=$I41,$P41,IF(HLOOKUP(AN$2,Monitoring_eng!$B$1:$AU$68,Results_2019!$C41,FALSE)=$K41,$Q41,IF(HLOOKUP(AN$2,Monitoring_eng!$B$1:$AU$68,Results_2019!$C41,FALSE)=$M41,$R41,IF(HLOOKUP(AN$2,Monitoring_eng!$B$1:$AU$68,Results_2019!$C41,FALSE)=$O41,$S41,"CHYBA")))))</f>
        <v>0</v>
      </c>
      <c r="AO41" s="18">
        <f>IF(ISBLANK(HLOOKUP(AO$2,Monitoring_eng!$B$1:$AU$68,Results_2019!$C41,FALSE)),"",IF(HLOOKUP(AO$2,Monitoring_eng!$B$1:$AU$68,Results_2019!$C41,FALSE)=$I41,$P41,IF(HLOOKUP(AO$2,Monitoring_eng!$B$1:$AU$68,Results_2019!$C41,FALSE)=$K41,$Q41,IF(HLOOKUP(AO$2,Monitoring_eng!$B$1:$AU$68,Results_2019!$C41,FALSE)=$M41,$R41,IF(HLOOKUP(AO$2,Monitoring_eng!$B$1:$AU$68,Results_2019!$C41,FALSE)=$O41,$S41,"CHYBA")))))</f>
        <v>1</v>
      </c>
    </row>
    <row r="42" spans="1:41" x14ac:dyDescent="0.3">
      <c r="A42" s="83" t="s">
        <v>1335</v>
      </c>
      <c r="B42" s="18" t="s">
        <v>210</v>
      </c>
      <c r="C42" s="18">
        <v>41</v>
      </c>
      <c r="D42" s="22" t="s">
        <v>211</v>
      </c>
      <c r="E42" s="22" t="s">
        <v>386</v>
      </c>
      <c r="F42" s="46" t="s">
        <v>436</v>
      </c>
      <c r="G42" s="34">
        <v>1</v>
      </c>
      <c r="H42" s="18" t="s">
        <v>342</v>
      </c>
      <c r="I42" s="18" t="s">
        <v>49</v>
      </c>
      <c r="J42" s="18" t="s">
        <v>341</v>
      </c>
      <c r="K42" s="18" t="s">
        <v>48</v>
      </c>
      <c r="L42" s="18" t="s">
        <v>357</v>
      </c>
      <c r="M42" s="18" t="s">
        <v>108</v>
      </c>
      <c r="N42" s="18" t="s">
        <v>432</v>
      </c>
      <c r="O42" s="18" t="s">
        <v>432</v>
      </c>
      <c r="P42" s="18">
        <f t="shared" si="0"/>
        <v>1</v>
      </c>
      <c r="Q42" s="18">
        <v>0</v>
      </c>
      <c r="R42" s="18">
        <f t="shared" si="1"/>
        <v>0.5</v>
      </c>
      <c r="S42" s="18" t="s">
        <v>432</v>
      </c>
      <c r="T42" s="18">
        <f>IF(ISBLANK(HLOOKUP(T$2,Monitoring_eng!$B$1:$AU$68,Results_2019!$C42,FALSE)),"",IF(HLOOKUP(T$2,Monitoring_eng!$B$1:$AU$68,Results_2019!$C42,FALSE)=$I42,$P42,IF(HLOOKUP(T$2,Monitoring_eng!$B$1:$AU$68,Results_2019!$C42,FALSE)=$K42,$Q42,IF(HLOOKUP(T$2,Monitoring_eng!$B$1:$AU$68,Results_2019!$C42,FALSE)=$M42,$R42,IF(HLOOKUP(T$2,Monitoring_eng!$B$1:$AU$68,Results_2019!$C42,FALSE)=$O42,$S42,"CHYBA")))))</f>
        <v>1</v>
      </c>
      <c r="U42" s="18">
        <f>IF(ISBLANK(HLOOKUP(U$2,Monitoring_eng!$B$1:$AU$68,Results_2019!$C42,FALSE)),"",IF(HLOOKUP(U$2,Monitoring_eng!$B$1:$AU$68,Results_2019!$C42,FALSE)=$I42,$P42,IF(HLOOKUP(U$2,Monitoring_eng!$B$1:$AU$68,Results_2019!$C42,FALSE)=$K42,$Q42,IF(HLOOKUP(U$2,Monitoring_eng!$B$1:$AU$68,Results_2019!$C42,FALSE)=$M42,$R42,IF(HLOOKUP(U$2,Monitoring_eng!$B$1:$AU$68,Results_2019!$C42,FALSE)=$O42,$S42,"CHYBA")))))</f>
        <v>1</v>
      </c>
      <c r="V42" s="18">
        <f>IF(ISBLANK(HLOOKUP(V$2,Monitoring_eng!$B$1:$AU$68,Results_2019!$C42,FALSE)),"",IF(HLOOKUP(V$2,Monitoring_eng!$B$1:$AU$68,Results_2019!$C42,FALSE)=$I42,$P42,IF(HLOOKUP(V$2,Monitoring_eng!$B$1:$AU$68,Results_2019!$C42,FALSE)=$K42,$Q42,IF(HLOOKUP(V$2,Monitoring_eng!$B$1:$AU$68,Results_2019!$C42,FALSE)=$M42,$R42,IF(HLOOKUP(V$2,Monitoring_eng!$B$1:$AU$68,Results_2019!$C42,FALSE)=$O42,$S42,"CHYBA")))))</f>
        <v>1</v>
      </c>
      <c r="W42" s="18">
        <f>IF(ISBLANK(HLOOKUP(W$2,Monitoring_eng!$B$1:$AU$68,Results_2019!$C42,FALSE)),"",IF(HLOOKUP(W$2,Monitoring_eng!$B$1:$AU$68,Results_2019!$C42,FALSE)=$I42,$P42,IF(HLOOKUP(W$2,Monitoring_eng!$B$1:$AU$68,Results_2019!$C42,FALSE)=$K42,$Q42,IF(HLOOKUP(W$2,Monitoring_eng!$B$1:$AU$68,Results_2019!$C42,FALSE)=$M42,$R42,IF(HLOOKUP(W$2,Monitoring_eng!$B$1:$AU$68,Results_2019!$C42,FALSE)=$O42,$S42,"CHYBA")))))</f>
        <v>1</v>
      </c>
      <c r="X42" s="18">
        <f>IF(ISBLANK(HLOOKUP(X$2,Monitoring_eng!$B$1:$AU$68,Results_2019!$C42,FALSE)),"",IF(HLOOKUP(X$2,Monitoring_eng!$B$1:$AU$68,Results_2019!$C42,FALSE)=$I42,$P42,IF(HLOOKUP(X$2,Monitoring_eng!$B$1:$AU$68,Results_2019!$C42,FALSE)=$K42,$Q42,IF(HLOOKUP(X$2,Monitoring_eng!$B$1:$AU$68,Results_2019!$C42,FALSE)=$M42,$R42,IF(HLOOKUP(X$2,Monitoring_eng!$B$1:$AU$68,Results_2019!$C42,FALSE)=$O42,$S42,"CHYBA")))))</f>
        <v>1</v>
      </c>
      <c r="Y42" s="18">
        <f>IF(ISBLANK(HLOOKUP(Y$2,Monitoring_eng!$B$1:$AU$68,Results_2019!$C42,FALSE)),"",IF(HLOOKUP(Y$2,Monitoring_eng!$B$1:$AU$68,Results_2019!$C42,FALSE)=$I42,$P42,IF(HLOOKUP(Y$2,Monitoring_eng!$B$1:$AU$68,Results_2019!$C42,FALSE)=$K42,$Q42,IF(HLOOKUP(Y$2,Monitoring_eng!$B$1:$AU$68,Results_2019!$C42,FALSE)=$M42,$R42,IF(HLOOKUP(Y$2,Monitoring_eng!$B$1:$AU$68,Results_2019!$C42,FALSE)=$O42,$S42,"CHYBA")))))</f>
        <v>1</v>
      </c>
      <c r="Z42" s="18">
        <f>IF(ISBLANK(HLOOKUP(Z$2,Monitoring_eng!$B$1:$AU$68,Results_2019!$C42,FALSE)),"",IF(HLOOKUP(Z$2,Monitoring_eng!$B$1:$AU$68,Results_2019!$C42,FALSE)=$I42,$P42,IF(HLOOKUP(Z$2,Monitoring_eng!$B$1:$AU$68,Results_2019!$C42,FALSE)=$K42,$Q42,IF(HLOOKUP(Z$2,Monitoring_eng!$B$1:$AU$68,Results_2019!$C42,FALSE)=$M42,$R42,IF(HLOOKUP(Z$2,Monitoring_eng!$B$1:$AU$68,Results_2019!$C42,FALSE)=$O42,$S42,"CHYBA")))))</f>
        <v>1</v>
      </c>
      <c r="AA42" s="18">
        <f>IF(ISBLANK(HLOOKUP(AA$2,Monitoring_eng!$B$1:$AU$68,Results_2019!$C42,FALSE)),"",IF(HLOOKUP(AA$2,Monitoring_eng!$B$1:$AU$68,Results_2019!$C42,FALSE)=$I42,$P42,IF(HLOOKUP(AA$2,Monitoring_eng!$B$1:$AU$68,Results_2019!$C42,FALSE)=$K42,$Q42,IF(HLOOKUP(AA$2,Monitoring_eng!$B$1:$AU$68,Results_2019!$C42,FALSE)=$M42,$R42,IF(HLOOKUP(AA$2,Monitoring_eng!$B$1:$AU$68,Results_2019!$C42,FALSE)=$O42,$S42,"CHYBA")))))</f>
        <v>1</v>
      </c>
      <c r="AB42" s="18">
        <f>IF(ISBLANK(HLOOKUP(AB$2,Monitoring_eng!$B$1:$AU$68,Results_2019!$C42,FALSE)),"",IF(HLOOKUP(AB$2,Monitoring_eng!$B$1:$AU$68,Results_2019!$C42,FALSE)=$I42,$P42,IF(HLOOKUP(AB$2,Monitoring_eng!$B$1:$AU$68,Results_2019!$C42,FALSE)=$K42,$Q42,IF(HLOOKUP(AB$2,Monitoring_eng!$B$1:$AU$68,Results_2019!$C42,FALSE)=$M42,$R42,IF(HLOOKUP(AB$2,Monitoring_eng!$B$1:$AU$68,Results_2019!$C42,FALSE)=$O42,$S42,"CHYBA")))))</f>
        <v>1</v>
      </c>
      <c r="AC42" s="18">
        <f>IF(ISBLANK(HLOOKUP(AC$2,Monitoring_eng!$B$1:$AU$68,Results_2019!$C42,FALSE)),"",IF(HLOOKUP(AC$2,Monitoring_eng!$B$1:$AU$68,Results_2019!$C42,FALSE)=$I42,$P42,IF(HLOOKUP(AC$2,Monitoring_eng!$B$1:$AU$68,Results_2019!$C42,FALSE)=$K42,$Q42,IF(HLOOKUP(AC$2,Monitoring_eng!$B$1:$AU$68,Results_2019!$C42,FALSE)=$M42,$R42,IF(HLOOKUP(AC$2,Monitoring_eng!$B$1:$AU$68,Results_2019!$C42,FALSE)=$O42,$S42,"CHYBA")))))</f>
        <v>0</v>
      </c>
      <c r="AD42" s="18">
        <f>IF(ISBLANK(HLOOKUP(AD$2,Monitoring_eng!$B$1:$AU$68,Results_2019!$C42,FALSE)),"",IF(HLOOKUP(AD$2,Monitoring_eng!$B$1:$AU$68,Results_2019!$C42,FALSE)=$I42,$P42,IF(HLOOKUP(AD$2,Monitoring_eng!$B$1:$AU$68,Results_2019!$C42,FALSE)=$K42,$Q42,IF(HLOOKUP(AD$2,Monitoring_eng!$B$1:$AU$68,Results_2019!$C42,FALSE)=$M42,$R42,IF(HLOOKUP(AD$2,Monitoring_eng!$B$1:$AU$68,Results_2019!$C42,FALSE)=$O42,$S42,"CHYBA")))))</f>
        <v>1</v>
      </c>
      <c r="AE42" s="18">
        <f>IF(ISBLANK(HLOOKUP(AE$2,Monitoring_eng!$B$1:$AU$68,Results_2019!$C42,FALSE)),"",IF(HLOOKUP(AE$2,Monitoring_eng!$B$1:$AU$68,Results_2019!$C42,FALSE)=$I42,$P42,IF(HLOOKUP(AE$2,Monitoring_eng!$B$1:$AU$68,Results_2019!$C42,FALSE)=$K42,$Q42,IF(HLOOKUP(AE$2,Monitoring_eng!$B$1:$AU$68,Results_2019!$C42,FALSE)=$M42,$R42,IF(HLOOKUP(AE$2,Monitoring_eng!$B$1:$AU$68,Results_2019!$C42,FALSE)=$O42,$S42,"CHYBA")))))</f>
        <v>1</v>
      </c>
      <c r="AF42" s="18">
        <f>IF(ISBLANK(HLOOKUP(AF$2,Monitoring_eng!$B$1:$AU$68,Results_2019!$C42,FALSE)),"",IF(HLOOKUP(AF$2,Monitoring_eng!$B$1:$AU$68,Results_2019!$C42,FALSE)=$I42,$P42,IF(HLOOKUP(AF$2,Monitoring_eng!$B$1:$AU$68,Results_2019!$C42,FALSE)=$K42,$Q42,IF(HLOOKUP(AF$2,Monitoring_eng!$B$1:$AU$68,Results_2019!$C42,FALSE)=$M42,$R42,IF(HLOOKUP(AF$2,Monitoring_eng!$B$1:$AU$68,Results_2019!$C42,FALSE)=$O42,$S42,"CHYBA")))))</f>
        <v>0</v>
      </c>
      <c r="AG42" s="18">
        <f>IF(ISBLANK(HLOOKUP(AG$2,Monitoring_eng!$B$1:$AU$68,Results_2019!$C42,FALSE)),"",IF(HLOOKUP(AG$2,Monitoring_eng!$B$1:$AU$68,Results_2019!$C42,FALSE)=$I42,$P42,IF(HLOOKUP(AG$2,Monitoring_eng!$B$1:$AU$68,Results_2019!$C42,FALSE)=$K42,$Q42,IF(HLOOKUP(AG$2,Monitoring_eng!$B$1:$AU$68,Results_2019!$C42,FALSE)=$M42,$R42,IF(HLOOKUP(AG$2,Monitoring_eng!$B$1:$AU$68,Results_2019!$C42,FALSE)=$O42,$S42,"CHYBA")))))</f>
        <v>1</v>
      </c>
      <c r="AH42" s="18">
        <f>IF(ISBLANK(HLOOKUP(AH$2,Monitoring_eng!$B$1:$AU$68,Results_2019!$C42,FALSE)),"",IF(HLOOKUP(AH$2,Monitoring_eng!$B$1:$AU$68,Results_2019!$C42,FALSE)=$I42,$P42,IF(HLOOKUP(AH$2,Monitoring_eng!$B$1:$AU$68,Results_2019!$C42,FALSE)=$K42,$Q42,IF(HLOOKUP(AH$2,Monitoring_eng!$B$1:$AU$68,Results_2019!$C42,FALSE)=$M42,$R42,IF(HLOOKUP(AH$2,Monitoring_eng!$B$1:$AU$68,Results_2019!$C42,FALSE)=$O42,$S42,"CHYBA")))))</f>
        <v>1</v>
      </c>
      <c r="AI42" s="18">
        <f>IF(ISBLANK(HLOOKUP(AI$2,Monitoring_eng!$B$1:$AU$68,Results_2019!$C42,FALSE)),"",IF(HLOOKUP(AI$2,Monitoring_eng!$B$1:$AU$68,Results_2019!$C42,FALSE)=$I42,$P42,IF(HLOOKUP(AI$2,Monitoring_eng!$B$1:$AU$68,Results_2019!$C42,FALSE)=$K42,$Q42,IF(HLOOKUP(AI$2,Monitoring_eng!$B$1:$AU$68,Results_2019!$C42,FALSE)=$M42,$R42,IF(HLOOKUP(AI$2,Monitoring_eng!$B$1:$AU$68,Results_2019!$C42,FALSE)=$O42,$S42,"CHYBA")))))</f>
        <v>1</v>
      </c>
      <c r="AJ42" s="18">
        <f>IF(ISBLANK(HLOOKUP(AJ$2,Monitoring_eng!$B$1:$AU$68,Results_2019!$C42,FALSE)),"",IF(HLOOKUP(AJ$2,Monitoring_eng!$B$1:$AU$68,Results_2019!$C42,FALSE)=$I42,$P42,IF(HLOOKUP(AJ$2,Monitoring_eng!$B$1:$AU$68,Results_2019!$C42,FALSE)=$K42,$Q42,IF(HLOOKUP(AJ$2,Monitoring_eng!$B$1:$AU$68,Results_2019!$C42,FALSE)=$M42,$R42,IF(HLOOKUP(AJ$2,Monitoring_eng!$B$1:$AU$68,Results_2019!$C42,FALSE)=$O42,$S42,"CHYBA")))))</f>
        <v>1</v>
      </c>
      <c r="AK42" s="18">
        <f>IF(ISBLANK(HLOOKUP(AK$2,Monitoring_eng!$B$1:$AU$68,Results_2019!$C42,FALSE)),"",IF(HLOOKUP(AK$2,Monitoring_eng!$B$1:$AU$68,Results_2019!$C42,FALSE)=$I42,$P42,IF(HLOOKUP(AK$2,Monitoring_eng!$B$1:$AU$68,Results_2019!$C42,FALSE)=$K42,$Q42,IF(HLOOKUP(AK$2,Monitoring_eng!$B$1:$AU$68,Results_2019!$C42,FALSE)=$M42,$R42,IF(HLOOKUP(AK$2,Monitoring_eng!$B$1:$AU$68,Results_2019!$C42,FALSE)=$O42,$S42,"CHYBA")))))</f>
        <v>0</v>
      </c>
      <c r="AL42" s="18">
        <f>IF(ISBLANK(HLOOKUP(AL$2,Monitoring_eng!$B$1:$AU$68,Results_2019!$C42,FALSE)),"",IF(HLOOKUP(AL$2,Monitoring_eng!$B$1:$AU$68,Results_2019!$C42,FALSE)=$I42,$P42,IF(HLOOKUP(AL$2,Monitoring_eng!$B$1:$AU$68,Results_2019!$C42,FALSE)=$K42,$Q42,IF(HLOOKUP(AL$2,Monitoring_eng!$B$1:$AU$68,Results_2019!$C42,FALSE)=$M42,$R42,IF(HLOOKUP(AL$2,Monitoring_eng!$B$1:$AU$68,Results_2019!$C42,FALSE)=$O42,$S42,"CHYBA")))))</f>
        <v>1</v>
      </c>
      <c r="AM42" s="18">
        <f>IF(ISBLANK(HLOOKUP(AM$2,Monitoring_eng!$B$1:$AU$68,Results_2019!$C42,FALSE)),"",IF(HLOOKUP(AM$2,Monitoring_eng!$B$1:$AU$68,Results_2019!$C42,FALSE)=$I42,$P42,IF(HLOOKUP(AM$2,Monitoring_eng!$B$1:$AU$68,Results_2019!$C42,FALSE)=$K42,$Q42,IF(HLOOKUP(AM$2,Monitoring_eng!$B$1:$AU$68,Results_2019!$C42,FALSE)=$M42,$R42,IF(HLOOKUP(AM$2,Monitoring_eng!$B$1:$AU$68,Results_2019!$C42,FALSE)=$O42,$S42,"CHYBA")))))</f>
        <v>1</v>
      </c>
      <c r="AN42" s="18">
        <f>IF(ISBLANK(HLOOKUP(AN$2,Monitoring_eng!$B$1:$AU$68,Results_2019!$C42,FALSE)),"",IF(HLOOKUP(AN$2,Monitoring_eng!$B$1:$AU$68,Results_2019!$C42,FALSE)=$I42,$P42,IF(HLOOKUP(AN$2,Monitoring_eng!$B$1:$AU$68,Results_2019!$C42,FALSE)=$K42,$Q42,IF(HLOOKUP(AN$2,Monitoring_eng!$B$1:$AU$68,Results_2019!$C42,FALSE)=$M42,$R42,IF(HLOOKUP(AN$2,Monitoring_eng!$B$1:$AU$68,Results_2019!$C42,FALSE)=$O42,$S42,"CHYBA")))))</f>
        <v>0</v>
      </c>
      <c r="AO42" s="18">
        <f>IF(ISBLANK(HLOOKUP(AO$2,Monitoring_eng!$B$1:$AU$68,Results_2019!$C42,FALSE)),"",IF(HLOOKUP(AO$2,Monitoring_eng!$B$1:$AU$68,Results_2019!$C42,FALSE)=$I42,$P42,IF(HLOOKUP(AO$2,Monitoring_eng!$B$1:$AU$68,Results_2019!$C42,FALSE)=$K42,$Q42,IF(HLOOKUP(AO$2,Monitoring_eng!$B$1:$AU$68,Results_2019!$C42,FALSE)=$M42,$R42,IF(HLOOKUP(AO$2,Monitoring_eng!$B$1:$AU$68,Results_2019!$C42,FALSE)=$O42,$S42,"CHYBA")))))</f>
        <v>1</v>
      </c>
    </row>
    <row r="43" spans="1:41" x14ac:dyDescent="0.3">
      <c r="A43" s="83" t="s">
        <v>1336</v>
      </c>
      <c r="B43" s="18" t="s">
        <v>213</v>
      </c>
      <c r="C43" s="18">
        <v>42</v>
      </c>
      <c r="D43" s="22" t="s">
        <v>214</v>
      </c>
      <c r="E43" s="22" t="s">
        <v>387</v>
      </c>
      <c r="F43" s="46" t="s">
        <v>436</v>
      </c>
      <c r="G43" s="34">
        <v>1</v>
      </c>
      <c r="H43" s="18" t="s">
        <v>342</v>
      </c>
      <c r="I43" s="18" t="s">
        <v>49</v>
      </c>
      <c r="J43" s="18" t="s">
        <v>341</v>
      </c>
      <c r="K43" s="18" t="s">
        <v>48</v>
      </c>
      <c r="L43" s="18" t="s">
        <v>357</v>
      </c>
      <c r="M43" s="18" t="s">
        <v>108</v>
      </c>
      <c r="N43" s="18" t="s">
        <v>432</v>
      </c>
      <c r="O43" s="18" t="s">
        <v>432</v>
      </c>
      <c r="P43" s="18">
        <f t="shared" si="0"/>
        <v>1</v>
      </c>
      <c r="Q43" s="18">
        <v>0</v>
      </c>
      <c r="R43" s="18">
        <f t="shared" si="1"/>
        <v>0.5</v>
      </c>
      <c r="S43" s="18" t="s">
        <v>432</v>
      </c>
      <c r="T43" s="18">
        <f>IF(ISBLANK(HLOOKUP(T$2,Monitoring_eng!$B$1:$AU$68,Results_2019!$C43,FALSE)),"",IF(HLOOKUP(T$2,Monitoring_eng!$B$1:$AU$68,Results_2019!$C43,FALSE)=$I43,$P43,IF(HLOOKUP(T$2,Monitoring_eng!$B$1:$AU$68,Results_2019!$C43,FALSE)=$K43,$Q43,IF(HLOOKUP(T$2,Monitoring_eng!$B$1:$AU$68,Results_2019!$C43,FALSE)=$M43,$R43,IF(HLOOKUP(T$2,Monitoring_eng!$B$1:$AU$68,Results_2019!$C43,FALSE)=$O43,$S43,"CHYBA")))))</f>
        <v>1</v>
      </c>
      <c r="U43" s="18">
        <f>IF(ISBLANK(HLOOKUP(U$2,Monitoring_eng!$B$1:$AU$68,Results_2019!$C43,FALSE)),"",IF(HLOOKUP(U$2,Monitoring_eng!$B$1:$AU$68,Results_2019!$C43,FALSE)=$I43,$P43,IF(HLOOKUP(U$2,Monitoring_eng!$B$1:$AU$68,Results_2019!$C43,FALSE)=$K43,$Q43,IF(HLOOKUP(U$2,Monitoring_eng!$B$1:$AU$68,Results_2019!$C43,FALSE)=$M43,$R43,IF(HLOOKUP(U$2,Monitoring_eng!$B$1:$AU$68,Results_2019!$C43,FALSE)=$O43,$S43,"CHYBA")))))</f>
        <v>0</v>
      </c>
      <c r="V43" s="18">
        <f>IF(ISBLANK(HLOOKUP(V$2,Monitoring_eng!$B$1:$AU$68,Results_2019!$C43,FALSE)),"",IF(HLOOKUP(V$2,Monitoring_eng!$B$1:$AU$68,Results_2019!$C43,FALSE)=$I43,$P43,IF(HLOOKUP(V$2,Monitoring_eng!$B$1:$AU$68,Results_2019!$C43,FALSE)=$K43,$Q43,IF(HLOOKUP(V$2,Monitoring_eng!$B$1:$AU$68,Results_2019!$C43,FALSE)=$M43,$R43,IF(HLOOKUP(V$2,Monitoring_eng!$B$1:$AU$68,Results_2019!$C43,FALSE)=$O43,$S43,"CHYBA")))))</f>
        <v>1</v>
      </c>
      <c r="W43" s="18">
        <f>IF(ISBLANK(HLOOKUP(W$2,Monitoring_eng!$B$1:$AU$68,Results_2019!$C43,FALSE)),"",IF(HLOOKUP(W$2,Monitoring_eng!$B$1:$AU$68,Results_2019!$C43,FALSE)=$I43,$P43,IF(HLOOKUP(W$2,Monitoring_eng!$B$1:$AU$68,Results_2019!$C43,FALSE)=$K43,$Q43,IF(HLOOKUP(W$2,Monitoring_eng!$B$1:$AU$68,Results_2019!$C43,FALSE)=$M43,$R43,IF(HLOOKUP(W$2,Monitoring_eng!$B$1:$AU$68,Results_2019!$C43,FALSE)=$O43,$S43,"CHYBA")))))</f>
        <v>0</v>
      </c>
      <c r="X43" s="18">
        <f>IF(ISBLANK(HLOOKUP(X$2,Monitoring_eng!$B$1:$AU$68,Results_2019!$C43,FALSE)),"",IF(HLOOKUP(X$2,Monitoring_eng!$B$1:$AU$68,Results_2019!$C43,FALSE)=$I43,$P43,IF(HLOOKUP(X$2,Monitoring_eng!$B$1:$AU$68,Results_2019!$C43,FALSE)=$K43,$Q43,IF(HLOOKUP(X$2,Monitoring_eng!$B$1:$AU$68,Results_2019!$C43,FALSE)=$M43,$R43,IF(HLOOKUP(X$2,Monitoring_eng!$B$1:$AU$68,Results_2019!$C43,FALSE)=$O43,$S43,"CHYBA")))))</f>
        <v>1</v>
      </c>
      <c r="Y43" s="18">
        <f>IF(ISBLANK(HLOOKUP(Y$2,Monitoring_eng!$B$1:$AU$68,Results_2019!$C43,FALSE)),"",IF(HLOOKUP(Y$2,Monitoring_eng!$B$1:$AU$68,Results_2019!$C43,FALSE)=$I43,$P43,IF(HLOOKUP(Y$2,Monitoring_eng!$B$1:$AU$68,Results_2019!$C43,FALSE)=$K43,$Q43,IF(HLOOKUP(Y$2,Monitoring_eng!$B$1:$AU$68,Results_2019!$C43,FALSE)=$M43,$R43,IF(HLOOKUP(Y$2,Monitoring_eng!$B$1:$AU$68,Results_2019!$C43,FALSE)=$O43,$S43,"CHYBA")))))</f>
        <v>1</v>
      </c>
      <c r="Z43" s="18">
        <f>IF(ISBLANK(HLOOKUP(Z$2,Monitoring_eng!$B$1:$AU$68,Results_2019!$C43,FALSE)),"",IF(HLOOKUP(Z$2,Monitoring_eng!$B$1:$AU$68,Results_2019!$C43,FALSE)=$I43,$P43,IF(HLOOKUP(Z$2,Monitoring_eng!$B$1:$AU$68,Results_2019!$C43,FALSE)=$K43,$Q43,IF(HLOOKUP(Z$2,Monitoring_eng!$B$1:$AU$68,Results_2019!$C43,FALSE)=$M43,$R43,IF(HLOOKUP(Z$2,Monitoring_eng!$B$1:$AU$68,Results_2019!$C43,FALSE)=$O43,$S43,"CHYBA")))))</f>
        <v>1</v>
      </c>
      <c r="AA43" s="18">
        <f>IF(ISBLANK(HLOOKUP(AA$2,Monitoring_eng!$B$1:$AU$68,Results_2019!$C43,FALSE)),"",IF(HLOOKUP(AA$2,Monitoring_eng!$B$1:$AU$68,Results_2019!$C43,FALSE)=$I43,$P43,IF(HLOOKUP(AA$2,Monitoring_eng!$B$1:$AU$68,Results_2019!$C43,FALSE)=$K43,$Q43,IF(HLOOKUP(AA$2,Monitoring_eng!$B$1:$AU$68,Results_2019!$C43,FALSE)=$M43,$R43,IF(HLOOKUP(AA$2,Monitoring_eng!$B$1:$AU$68,Results_2019!$C43,FALSE)=$O43,$S43,"CHYBA")))))</f>
        <v>0</v>
      </c>
      <c r="AB43" s="18">
        <f>IF(ISBLANK(HLOOKUP(AB$2,Monitoring_eng!$B$1:$AU$68,Results_2019!$C43,FALSE)),"",IF(HLOOKUP(AB$2,Monitoring_eng!$B$1:$AU$68,Results_2019!$C43,FALSE)=$I43,$P43,IF(HLOOKUP(AB$2,Monitoring_eng!$B$1:$AU$68,Results_2019!$C43,FALSE)=$K43,$Q43,IF(HLOOKUP(AB$2,Monitoring_eng!$B$1:$AU$68,Results_2019!$C43,FALSE)=$M43,$R43,IF(HLOOKUP(AB$2,Monitoring_eng!$B$1:$AU$68,Results_2019!$C43,FALSE)=$O43,$S43,"CHYBA")))))</f>
        <v>1</v>
      </c>
      <c r="AC43" s="18">
        <f>IF(ISBLANK(HLOOKUP(AC$2,Monitoring_eng!$B$1:$AU$68,Results_2019!$C43,FALSE)),"",IF(HLOOKUP(AC$2,Monitoring_eng!$B$1:$AU$68,Results_2019!$C43,FALSE)=$I43,$P43,IF(HLOOKUP(AC$2,Monitoring_eng!$B$1:$AU$68,Results_2019!$C43,FALSE)=$K43,$Q43,IF(HLOOKUP(AC$2,Monitoring_eng!$B$1:$AU$68,Results_2019!$C43,FALSE)=$M43,$R43,IF(HLOOKUP(AC$2,Monitoring_eng!$B$1:$AU$68,Results_2019!$C43,FALSE)=$O43,$S43,"CHYBA")))))</f>
        <v>0</v>
      </c>
      <c r="AD43" s="18">
        <f>IF(ISBLANK(HLOOKUP(AD$2,Monitoring_eng!$B$1:$AU$68,Results_2019!$C43,FALSE)),"",IF(HLOOKUP(AD$2,Monitoring_eng!$B$1:$AU$68,Results_2019!$C43,FALSE)=$I43,$P43,IF(HLOOKUP(AD$2,Monitoring_eng!$B$1:$AU$68,Results_2019!$C43,FALSE)=$K43,$Q43,IF(HLOOKUP(AD$2,Monitoring_eng!$B$1:$AU$68,Results_2019!$C43,FALSE)=$M43,$R43,IF(HLOOKUP(AD$2,Monitoring_eng!$B$1:$AU$68,Results_2019!$C43,FALSE)=$O43,$S43,"CHYBA")))))</f>
        <v>0</v>
      </c>
      <c r="AE43" s="18">
        <f>IF(ISBLANK(HLOOKUP(AE$2,Monitoring_eng!$B$1:$AU$68,Results_2019!$C43,FALSE)),"",IF(HLOOKUP(AE$2,Monitoring_eng!$B$1:$AU$68,Results_2019!$C43,FALSE)=$I43,$P43,IF(HLOOKUP(AE$2,Monitoring_eng!$B$1:$AU$68,Results_2019!$C43,FALSE)=$K43,$Q43,IF(HLOOKUP(AE$2,Monitoring_eng!$B$1:$AU$68,Results_2019!$C43,FALSE)=$M43,$R43,IF(HLOOKUP(AE$2,Monitoring_eng!$B$1:$AU$68,Results_2019!$C43,FALSE)=$O43,$S43,"CHYBA")))))</f>
        <v>1</v>
      </c>
      <c r="AF43" s="18">
        <f>IF(ISBLANK(HLOOKUP(AF$2,Monitoring_eng!$B$1:$AU$68,Results_2019!$C43,FALSE)),"",IF(HLOOKUP(AF$2,Monitoring_eng!$B$1:$AU$68,Results_2019!$C43,FALSE)=$I43,$P43,IF(HLOOKUP(AF$2,Monitoring_eng!$B$1:$AU$68,Results_2019!$C43,FALSE)=$K43,$Q43,IF(HLOOKUP(AF$2,Monitoring_eng!$B$1:$AU$68,Results_2019!$C43,FALSE)=$M43,$R43,IF(HLOOKUP(AF$2,Monitoring_eng!$B$1:$AU$68,Results_2019!$C43,FALSE)=$O43,$S43,"CHYBA")))))</f>
        <v>0</v>
      </c>
      <c r="AG43" s="18">
        <f>IF(ISBLANK(HLOOKUP(AG$2,Monitoring_eng!$B$1:$AU$68,Results_2019!$C43,FALSE)),"",IF(HLOOKUP(AG$2,Monitoring_eng!$B$1:$AU$68,Results_2019!$C43,FALSE)=$I43,$P43,IF(HLOOKUP(AG$2,Monitoring_eng!$B$1:$AU$68,Results_2019!$C43,FALSE)=$K43,$Q43,IF(HLOOKUP(AG$2,Monitoring_eng!$B$1:$AU$68,Results_2019!$C43,FALSE)=$M43,$R43,IF(HLOOKUP(AG$2,Monitoring_eng!$B$1:$AU$68,Results_2019!$C43,FALSE)=$O43,$S43,"CHYBA")))))</f>
        <v>1</v>
      </c>
      <c r="AH43" s="18">
        <f>IF(ISBLANK(HLOOKUP(AH$2,Monitoring_eng!$B$1:$AU$68,Results_2019!$C43,FALSE)),"",IF(HLOOKUP(AH$2,Monitoring_eng!$B$1:$AU$68,Results_2019!$C43,FALSE)=$I43,$P43,IF(HLOOKUP(AH$2,Monitoring_eng!$B$1:$AU$68,Results_2019!$C43,FALSE)=$K43,$Q43,IF(HLOOKUP(AH$2,Monitoring_eng!$B$1:$AU$68,Results_2019!$C43,FALSE)=$M43,$R43,IF(HLOOKUP(AH$2,Monitoring_eng!$B$1:$AU$68,Results_2019!$C43,FALSE)=$O43,$S43,"CHYBA")))))</f>
        <v>1</v>
      </c>
      <c r="AI43" s="18">
        <f>IF(ISBLANK(HLOOKUP(AI$2,Monitoring_eng!$B$1:$AU$68,Results_2019!$C43,FALSE)),"",IF(HLOOKUP(AI$2,Monitoring_eng!$B$1:$AU$68,Results_2019!$C43,FALSE)=$I43,$P43,IF(HLOOKUP(AI$2,Monitoring_eng!$B$1:$AU$68,Results_2019!$C43,FALSE)=$K43,$Q43,IF(HLOOKUP(AI$2,Monitoring_eng!$B$1:$AU$68,Results_2019!$C43,FALSE)=$M43,$R43,IF(HLOOKUP(AI$2,Monitoring_eng!$B$1:$AU$68,Results_2019!$C43,FALSE)=$O43,$S43,"CHYBA")))))</f>
        <v>1</v>
      </c>
      <c r="AJ43" s="18">
        <f>IF(ISBLANK(HLOOKUP(AJ$2,Monitoring_eng!$B$1:$AU$68,Results_2019!$C43,FALSE)),"",IF(HLOOKUP(AJ$2,Monitoring_eng!$B$1:$AU$68,Results_2019!$C43,FALSE)=$I43,$P43,IF(HLOOKUP(AJ$2,Monitoring_eng!$B$1:$AU$68,Results_2019!$C43,FALSE)=$K43,$Q43,IF(HLOOKUP(AJ$2,Monitoring_eng!$B$1:$AU$68,Results_2019!$C43,FALSE)=$M43,$R43,IF(HLOOKUP(AJ$2,Monitoring_eng!$B$1:$AU$68,Results_2019!$C43,FALSE)=$O43,$S43,"CHYBA")))))</f>
        <v>1</v>
      </c>
      <c r="AK43" s="18">
        <f>IF(ISBLANK(HLOOKUP(AK$2,Monitoring_eng!$B$1:$AU$68,Results_2019!$C43,FALSE)),"",IF(HLOOKUP(AK$2,Monitoring_eng!$B$1:$AU$68,Results_2019!$C43,FALSE)=$I43,$P43,IF(HLOOKUP(AK$2,Monitoring_eng!$B$1:$AU$68,Results_2019!$C43,FALSE)=$K43,$Q43,IF(HLOOKUP(AK$2,Monitoring_eng!$B$1:$AU$68,Results_2019!$C43,FALSE)=$M43,$R43,IF(HLOOKUP(AK$2,Monitoring_eng!$B$1:$AU$68,Results_2019!$C43,FALSE)=$O43,$S43,"CHYBA")))))</f>
        <v>0</v>
      </c>
      <c r="AL43" s="18">
        <f>IF(ISBLANK(HLOOKUP(AL$2,Monitoring_eng!$B$1:$AU$68,Results_2019!$C43,FALSE)),"",IF(HLOOKUP(AL$2,Monitoring_eng!$B$1:$AU$68,Results_2019!$C43,FALSE)=$I43,$P43,IF(HLOOKUP(AL$2,Monitoring_eng!$B$1:$AU$68,Results_2019!$C43,FALSE)=$K43,$Q43,IF(HLOOKUP(AL$2,Monitoring_eng!$B$1:$AU$68,Results_2019!$C43,FALSE)=$M43,$R43,IF(HLOOKUP(AL$2,Monitoring_eng!$B$1:$AU$68,Results_2019!$C43,FALSE)=$O43,$S43,"CHYBA")))))</f>
        <v>1</v>
      </c>
      <c r="AM43" s="18">
        <f>IF(ISBLANK(HLOOKUP(AM$2,Monitoring_eng!$B$1:$AU$68,Results_2019!$C43,FALSE)),"",IF(HLOOKUP(AM$2,Monitoring_eng!$B$1:$AU$68,Results_2019!$C43,FALSE)=$I43,$P43,IF(HLOOKUP(AM$2,Monitoring_eng!$B$1:$AU$68,Results_2019!$C43,FALSE)=$K43,$Q43,IF(HLOOKUP(AM$2,Monitoring_eng!$B$1:$AU$68,Results_2019!$C43,FALSE)=$M43,$R43,IF(HLOOKUP(AM$2,Monitoring_eng!$B$1:$AU$68,Results_2019!$C43,FALSE)=$O43,$S43,"CHYBA")))))</f>
        <v>0</v>
      </c>
      <c r="AN43" s="18">
        <f>IF(ISBLANK(HLOOKUP(AN$2,Monitoring_eng!$B$1:$AU$68,Results_2019!$C43,FALSE)),"",IF(HLOOKUP(AN$2,Monitoring_eng!$B$1:$AU$68,Results_2019!$C43,FALSE)=$I43,$P43,IF(HLOOKUP(AN$2,Monitoring_eng!$B$1:$AU$68,Results_2019!$C43,FALSE)=$K43,$Q43,IF(HLOOKUP(AN$2,Monitoring_eng!$B$1:$AU$68,Results_2019!$C43,FALSE)=$M43,$R43,IF(HLOOKUP(AN$2,Monitoring_eng!$B$1:$AU$68,Results_2019!$C43,FALSE)=$O43,$S43,"CHYBA")))))</f>
        <v>0</v>
      </c>
      <c r="AO43" s="18">
        <f>IF(ISBLANK(HLOOKUP(AO$2,Monitoring_eng!$B$1:$AU$68,Results_2019!$C43,FALSE)),"",IF(HLOOKUP(AO$2,Monitoring_eng!$B$1:$AU$68,Results_2019!$C43,FALSE)=$I43,$P43,IF(HLOOKUP(AO$2,Monitoring_eng!$B$1:$AU$68,Results_2019!$C43,FALSE)=$K43,$Q43,IF(HLOOKUP(AO$2,Monitoring_eng!$B$1:$AU$68,Results_2019!$C43,FALSE)=$M43,$R43,IF(HLOOKUP(AO$2,Monitoring_eng!$B$1:$AU$68,Results_2019!$C43,FALSE)=$O43,$S43,"CHYBA")))))</f>
        <v>1</v>
      </c>
    </row>
    <row r="44" spans="1:41" x14ac:dyDescent="0.3">
      <c r="A44" s="83" t="s">
        <v>1337</v>
      </c>
      <c r="B44" s="18" t="s">
        <v>215</v>
      </c>
      <c r="C44" s="18">
        <v>43</v>
      </c>
      <c r="D44" s="22" t="s">
        <v>437</v>
      </c>
      <c r="E44" s="22" t="s">
        <v>388</v>
      </c>
      <c r="F44" s="46" t="s">
        <v>436</v>
      </c>
      <c r="G44" s="34">
        <v>1</v>
      </c>
      <c r="H44" s="18" t="s">
        <v>342</v>
      </c>
      <c r="I44" s="18" t="s">
        <v>49</v>
      </c>
      <c r="J44" s="18" t="s">
        <v>341</v>
      </c>
      <c r="K44" s="18" t="s">
        <v>48</v>
      </c>
      <c r="L44" s="18" t="s">
        <v>357</v>
      </c>
      <c r="M44" s="18" t="s">
        <v>108</v>
      </c>
      <c r="N44" s="18" t="s">
        <v>432</v>
      </c>
      <c r="O44" s="18" t="s">
        <v>432</v>
      </c>
      <c r="P44" s="18">
        <f t="shared" si="0"/>
        <v>1</v>
      </c>
      <c r="Q44" s="18">
        <v>0</v>
      </c>
      <c r="R44" s="18">
        <f t="shared" si="1"/>
        <v>0.5</v>
      </c>
      <c r="S44" s="18" t="s">
        <v>432</v>
      </c>
      <c r="T44" s="18">
        <f>IF(ISBLANK(HLOOKUP(T$2,Monitoring_eng!$B$1:$AU$68,Results_2019!$C44,FALSE)),"",IF(HLOOKUP(T$2,Monitoring_eng!$B$1:$AU$68,Results_2019!$C44,FALSE)=$I44,$P44,IF(HLOOKUP(T$2,Monitoring_eng!$B$1:$AU$68,Results_2019!$C44,FALSE)=$K44,$Q44,IF(HLOOKUP(T$2,Monitoring_eng!$B$1:$AU$68,Results_2019!$C44,FALSE)=$M44,$R44,IF(HLOOKUP(T$2,Monitoring_eng!$B$1:$AU$68,Results_2019!$C44,FALSE)=$O44,$S44,"CHYBA")))))</f>
        <v>0</v>
      </c>
      <c r="U44" s="18">
        <f>IF(ISBLANK(HLOOKUP(U$2,Monitoring_eng!$B$1:$AU$68,Results_2019!$C44,FALSE)),"",IF(HLOOKUP(U$2,Monitoring_eng!$B$1:$AU$68,Results_2019!$C44,FALSE)=$I44,$P44,IF(HLOOKUP(U$2,Monitoring_eng!$B$1:$AU$68,Results_2019!$C44,FALSE)=$K44,$Q44,IF(HLOOKUP(U$2,Monitoring_eng!$B$1:$AU$68,Results_2019!$C44,FALSE)=$M44,$R44,IF(HLOOKUP(U$2,Monitoring_eng!$B$1:$AU$68,Results_2019!$C44,FALSE)=$O44,$S44,"CHYBA")))))</f>
        <v>0</v>
      </c>
      <c r="V44" s="18">
        <f>IF(ISBLANK(HLOOKUP(V$2,Monitoring_eng!$B$1:$AU$68,Results_2019!$C44,FALSE)),"",IF(HLOOKUP(V$2,Monitoring_eng!$B$1:$AU$68,Results_2019!$C44,FALSE)=$I44,$P44,IF(HLOOKUP(V$2,Monitoring_eng!$B$1:$AU$68,Results_2019!$C44,FALSE)=$K44,$Q44,IF(HLOOKUP(V$2,Monitoring_eng!$B$1:$AU$68,Results_2019!$C44,FALSE)=$M44,$R44,IF(HLOOKUP(V$2,Monitoring_eng!$B$1:$AU$68,Results_2019!$C44,FALSE)=$O44,$S44,"CHYBA")))))</f>
        <v>0</v>
      </c>
      <c r="W44" s="18">
        <f>IF(ISBLANK(HLOOKUP(W$2,Monitoring_eng!$B$1:$AU$68,Results_2019!$C44,FALSE)),"",IF(HLOOKUP(W$2,Monitoring_eng!$B$1:$AU$68,Results_2019!$C44,FALSE)=$I44,$P44,IF(HLOOKUP(W$2,Monitoring_eng!$B$1:$AU$68,Results_2019!$C44,FALSE)=$K44,$Q44,IF(HLOOKUP(W$2,Monitoring_eng!$B$1:$AU$68,Results_2019!$C44,FALSE)=$M44,$R44,IF(HLOOKUP(W$2,Monitoring_eng!$B$1:$AU$68,Results_2019!$C44,FALSE)=$O44,$S44,"CHYBA")))))</f>
        <v>0</v>
      </c>
      <c r="X44" s="18">
        <f>IF(ISBLANK(HLOOKUP(X$2,Monitoring_eng!$B$1:$AU$68,Results_2019!$C44,FALSE)),"",IF(HLOOKUP(X$2,Monitoring_eng!$B$1:$AU$68,Results_2019!$C44,FALSE)=$I44,$P44,IF(HLOOKUP(X$2,Monitoring_eng!$B$1:$AU$68,Results_2019!$C44,FALSE)=$K44,$Q44,IF(HLOOKUP(X$2,Monitoring_eng!$B$1:$AU$68,Results_2019!$C44,FALSE)=$M44,$R44,IF(HLOOKUP(X$2,Monitoring_eng!$B$1:$AU$68,Results_2019!$C44,FALSE)=$O44,$S44,"CHYBA")))))</f>
        <v>0</v>
      </c>
      <c r="Y44" s="18">
        <f>IF(ISBLANK(HLOOKUP(Y$2,Monitoring_eng!$B$1:$AU$68,Results_2019!$C44,FALSE)),"",IF(HLOOKUP(Y$2,Monitoring_eng!$B$1:$AU$68,Results_2019!$C44,FALSE)=$I44,$P44,IF(HLOOKUP(Y$2,Monitoring_eng!$B$1:$AU$68,Results_2019!$C44,FALSE)=$K44,$Q44,IF(HLOOKUP(Y$2,Monitoring_eng!$B$1:$AU$68,Results_2019!$C44,FALSE)=$M44,$R44,IF(HLOOKUP(Y$2,Monitoring_eng!$B$1:$AU$68,Results_2019!$C44,FALSE)=$O44,$S44,"CHYBA")))))</f>
        <v>1</v>
      </c>
      <c r="Z44" s="18">
        <f>IF(ISBLANK(HLOOKUP(Z$2,Monitoring_eng!$B$1:$AU$68,Results_2019!$C44,FALSE)),"",IF(HLOOKUP(Z$2,Monitoring_eng!$B$1:$AU$68,Results_2019!$C44,FALSE)=$I44,$P44,IF(HLOOKUP(Z$2,Monitoring_eng!$B$1:$AU$68,Results_2019!$C44,FALSE)=$K44,$Q44,IF(HLOOKUP(Z$2,Monitoring_eng!$B$1:$AU$68,Results_2019!$C44,FALSE)=$M44,$R44,IF(HLOOKUP(Z$2,Monitoring_eng!$B$1:$AU$68,Results_2019!$C44,FALSE)=$O44,$S44,"CHYBA")))))</f>
        <v>0</v>
      </c>
      <c r="AA44" s="18">
        <f>IF(ISBLANK(HLOOKUP(AA$2,Monitoring_eng!$B$1:$AU$68,Results_2019!$C44,FALSE)),"",IF(HLOOKUP(AA$2,Monitoring_eng!$B$1:$AU$68,Results_2019!$C44,FALSE)=$I44,$P44,IF(HLOOKUP(AA$2,Monitoring_eng!$B$1:$AU$68,Results_2019!$C44,FALSE)=$K44,$Q44,IF(HLOOKUP(AA$2,Monitoring_eng!$B$1:$AU$68,Results_2019!$C44,FALSE)=$M44,$R44,IF(HLOOKUP(AA$2,Monitoring_eng!$B$1:$AU$68,Results_2019!$C44,FALSE)=$O44,$S44,"CHYBA")))))</f>
        <v>1</v>
      </c>
      <c r="AB44" s="18">
        <f>IF(ISBLANK(HLOOKUP(AB$2,Monitoring_eng!$B$1:$AU$68,Results_2019!$C44,FALSE)),"",IF(HLOOKUP(AB$2,Monitoring_eng!$B$1:$AU$68,Results_2019!$C44,FALSE)=$I44,$P44,IF(HLOOKUP(AB$2,Monitoring_eng!$B$1:$AU$68,Results_2019!$C44,FALSE)=$K44,$Q44,IF(HLOOKUP(AB$2,Monitoring_eng!$B$1:$AU$68,Results_2019!$C44,FALSE)=$M44,$R44,IF(HLOOKUP(AB$2,Monitoring_eng!$B$1:$AU$68,Results_2019!$C44,FALSE)=$O44,$S44,"CHYBA")))))</f>
        <v>0</v>
      </c>
      <c r="AC44" s="18">
        <f>IF(ISBLANK(HLOOKUP(AC$2,Monitoring_eng!$B$1:$AU$68,Results_2019!$C44,FALSE)),"",IF(HLOOKUP(AC$2,Monitoring_eng!$B$1:$AU$68,Results_2019!$C44,FALSE)=$I44,$P44,IF(HLOOKUP(AC$2,Monitoring_eng!$B$1:$AU$68,Results_2019!$C44,FALSE)=$K44,$Q44,IF(HLOOKUP(AC$2,Monitoring_eng!$B$1:$AU$68,Results_2019!$C44,FALSE)=$M44,$R44,IF(HLOOKUP(AC$2,Monitoring_eng!$B$1:$AU$68,Results_2019!$C44,FALSE)=$O44,$S44,"CHYBA")))))</f>
        <v>0</v>
      </c>
      <c r="AD44" s="18">
        <f>IF(ISBLANK(HLOOKUP(AD$2,Monitoring_eng!$B$1:$AU$68,Results_2019!$C44,FALSE)),"",IF(HLOOKUP(AD$2,Monitoring_eng!$B$1:$AU$68,Results_2019!$C44,FALSE)=$I44,$P44,IF(HLOOKUP(AD$2,Monitoring_eng!$B$1:$AU$68,Results_2019!$C44,FALSE)=$K44,$Q44,IF(HLOOKUP(AD$2,Monitoring_eng!$B$1:$AU$68,Results_2019!$C44,FALSE)=$M44,$R44,IF(HLOOKUP(AD$2,Monitoring_eng!$B$1:$AU$68,Results_2019!$C44,FALSE)=$O44,$S44,"CHYBA")))))</f>
        <v>0</v>
      </c>
      <c r="AE44" s="18">
        <f>IF(ISBLANK(HLOOKUP(AE$2,Monitoring_eng!$B$1:$AU$68,Results_2019!$C44,FALSE)),"",IF(HLOOKUP(AE$2,Monitoring_eng!$B$1:$AU$68,Results_2019!$C44,FALSE)=$I44,$P44,IF(HLOOKUP(AE$2,Monitoring_eng!$B$1:$AU$68,Results_2019!$C44,FALSE)=$K44,$Q44,IF(HLOOKUP(AE$2,Monitoring_eng!$B$1:$AU$68,Results_2019!$C44,FALSE)=$M44,$R44,IF(HLOOKUP(AE$2,Monitoring_eng!$B$1:$AU$68,Results_2019!$C44,FALSE)=$O44,$S44,"CHYBA")))))</f>
        <v>1</v>
      </c>
      <c r="AF44" s="18">
        <f>IF(ISBLANK(HLOOKUP(AF$2,Monitoring_eng!$B$1:$AU$68,Results_2019!$C44,FALSE)),"",IF(HLOOKUP(AF$2,Monitoring_eng!$B$1:$AU$68,Results_2019!$C44,FALSE)=$I44,$P44,IF(HLOOKUP(AF$2,Monitoring_eng!$B$1:$AU$68,Results_2019!$C44,FALSE)=$K44,$Q44,IF(HLOOKUP(AF$2,Monitoring_eng!$B$1:$AU$68,Results_2019!$C44,FALSE)=$M44,$R44,IF(HLOOKUP(AF$2,Monitoring_eng!$B$1:$AU$68,Results_2019!$C44,FALSE)=$O44,$S44,"CHYBA")))))</f>
        <v>0</v>
      </c>
      <c r="AG44" s="18">
        <f>IF(ISBLANK(HLOOKUP(AG$2,Monitoring_eng!$B$1:$AU$68,Results_2019!$C44,FALSE)),"",IF(HLOOKUP(AG$2,Monitoring_eng!$B$1:$AU$68,Results_2019!$C44,FALSE)=$I44,$P44,IF(HLOOKUP(AG$2,Monitoring_eng!$B$1:$AU$68,Results_2019!$C44,FALSE)=$K44,$Q44,IF(HLOOKUP(AG$2,Monitoring_eng!$B$1:$AU$68,Results_2019!$C44,FALSE)=$M44,$R44,IF(HLOOKUP(AG$2,Monitoring_eng!$B$1:$AU$68,Results_2019!$C44,FALSE)=$O44,$S44,"CHYBA")))))</f>
        <v>0</v>
      </c>
      <c r="AH44" s="18">
        <f>IF(ISBLANK(HLOOKUP(AH$2,Monitoring_eng!$B$1:$AU$68,Results_2019!$C44,FALSE)),"",IF(HLOOKUP(AH$2,Monitoring_eng!$B$1:$AU$68,Results_2019!$C44,FALSE)=$I44,$P44,IF(HLOOKUP(AH$2,Monitoring_eng!$B$1:$AU$68,Results_2019!$C44,FALSE)=$K44,$Q44,IF(HLOOKUP(AH$2,Monitoring_eng!$B$1:$AU$68,Results_2019!$C44,FALSE)=$M44,$R44,IF(HLOOKUP(AH$2,Monitoring_eng!$B$1:$AU$68,Results_2019!$C44,FALSE)=$O44,$S44,"CHYBA")))))</f>
        <v>1</v>
      </c>
      <c r="AI44" s="18">
        <f>IF(ISBLANK(HLOOKUP(AI$2,Monitoring_eng!$B$1:$AU$68,Results_2019!$C44,FALSE)),"",IF(HLOOKUP(AI$2,Monitoring_eng!$B$1:$AU$68,Results_2019!$C44,FALSE)=$I44,$P44,IF(HLOOKUP(AI$2,Monitoring_eng!$B$1:$AU$68,Results_2019!$C44,FALSE)=$K44,$Q44,IF(HLOOKUP(AI$2,Monitoring_eng!$B$1:$AU$68,Results_2019!$C44,FALSE)=$M44,$R44,IF(HLOOKUP(AI$2,Monitoring_eng!$B$1:$AU$68,Results_2019!$C44,FALSE)=$O44,$S44,"CHYBA")))))</f>
        <v>0</v>
      </c>
      <c r="AJ44" s="18">
        <f>IF(ISBLANK(HLOOKUP(AJ$2,Monitoring_eng!$B$1:$AU$68,Results_2019!$C44,FALSE)),"",IF(HLOOKUP(AJ$2,Monitoring_eng!$B$1:$AU$68,Results_2019!$C44,FALSE)=$I44,$P44,IF(HLOOKUP(AJ$2,Monitoring_eng!$B$1:$AU$68,Results_2019!$C44,FALSE)=$K44,$Q44,IF(HLOOKUP(AJ$2,Monitoring_eng!$B$1:$AU$68,Results_2019!$C44,FALSE)=$M44,$R44,IF(HLOOKUP(AJ$2,Monitoring_eng!$B$1:$AU$68,Results_2019!$C44,FALSE)=$O44,$S44,"CHYBA")))))</f>
        <v>1</v>
      </c>
      <c r="AK44" s="18">
        <f>IF(ISBLANK(HLOOKUP(AK$2,Monitoring_eng!$B$1:$AU$68,Results_2019!$C44,FALSE)),"",IF(HLOOKUP(AK$2,Monitoring_eng!$B$1:$AU$68,Results_2019!$C44,FALSE)=$I44,$P44,IF(HLOOKUP(AK$2,Monitoring_eng!$B$1:$AU$68,Results_2019!$C44,FALSE)=$K44,$Q44,IF(HLOOKUP(AK$2,Monitoring_eng!$B$1:$AU$68,Results_2019!$C44,FALSE)=$M44,$R44,IF(HLOOKUP(AK$2,Monitoring_eng!$B$1:$AU$68,Results_2019!$C44,FALSE)=$O44,$S44,"CHYBA")))))</f>
        <v>0</v>
      </c>
      <c r="AL44" s="18">
        <f>IF(ISBLANK(HLOOKUP(AL$2,Monitoring_eng!$B$1:$AU$68,Results_2019!$C44,FALSE)),"",IF(HLOOKUP(AL$2,Monitoring_eng!$B$1:$AU$68,Results_2019!$C44,FALSE)=$I44,$P44,IF(HLOOKUP(AL$2,Monitoring_eng!$B$1:$AU$68,Results_2019!$C44,FALSE)=$K44,$Q44,IF(HLOOKUP(AL$2,Monitoring_eng!$B$1:$AU$68,Results_2019!$C44,FALSE)=$M44,$R44,IF(HLOOKUP(AL$2,Monitoring_eng!$B$1:$AU$68,Results_2019!$C44,FALSE)=$O44,$S44,"CHYBA")))))</f>
        <v>0</v>
      </c>
      <c r="AM44" s="18">
        <f>IF(ISBLANK(HLOOKUP(AM$2,Monitoring_eng!$B$1:$AU$68,Results_2019!$C44,FALSE)),"",IF(HLOOKUP(AM$2,Monitoring_eng!$B$1:$AU$68,Results_2019!$C44,FALSE)=$I44,$P44,IF(HLOOKUP(AM$2,Monitoring_eng!$B$1:$AU$68,Results_2019!$C44,FALSE)=$K44,$Q44,IF(HLOOKUP(AM$2,Monitoring_eng!$B$1:$AU$68,Results_2019!$C44,FALSE)=$M44,$R44,IF(HLOOKUP(AM$2,Monitoring_eng!$B$1:$AU$68,Results_2019!$C44,FALSE)=$O44,$S44,"CHYBA")))))</f>
        <v>1</v>
      </c>
      <c r="AN44" s="18">
        <f>IF(ISBLANK(HLOOKUP(AN$2,Monitoring_eng!$B$1:$AU$68,Results_2019!$C44,FALSE)),"",IF(HLOOKUP(AN$2,Monitoring_eng!$B$1:$AU$68,Results_2019!$C44,FALSE)=$I44,$P44,IF(HLOOKUP(AN$2,Monitoring_eng!$B$1:$AU$68,Results_2019!$C44,FALSE)=$K44,$Q44,IF(HLOOKUP(AN$2,Monitoring_eng!$B$1:$AU$68,Results_2019!$C44,FALSE)=$M44,$R44,IF(HLOOKUP(AN$2,Monitoring_eng!$B$1:$AU$68,Results_2019!$C44,FALSE)=$O44,$S44,"CHYBA")))))</f>
        <v>0</v>
      </c>
      <c r="AO44" s="18">
        <f>IF(ISBLANK(HLOOKUP(AO$2,Monitoring_eng!$B$1:$AU$68,Results_2019!$C44,FALSE)),"",IF(HLOOKUP(AO$2,Monitoring_eng!$B$1:$AU$68,Results_2019!$C44,FALSE)=$I44,$P44,IF(HLOOKUP(AO$2,Monitoring_eng!$B$1:$AU$68,Results_2019!$C44,FALSE)=$K44,$Q44,IF(HLOOKUP(AO$2,Monitoring_eng!$B$1:$AU$68,Results_2019!$C44,FALSE)=$M44,$R44,IF(HLOOKUP(AO$2,Monitoring_eng!$B$1:$AU$68,Results_2019!$C44,FALSE)=$O44,$S44,"CHYBA")))))</f>
        <v>0</v>
      </c>
    </row>
    <row r="45" spans="1:41" x14ac:dyDescent="0.3">
      <c r="A45" s="83" t="s">
        <v>1338</v>
      </c>
      <c r="B45" s="18" t="s">
        <v>217</v>
      </c>
      <c r="C45" s="18">
        <v>44</v>
      </c>
      <c r="D45" s="22" t="s">
        <v>218</v>
      </c>
      <c r="E45" s="22" t="s">
        <v>389</v>
      </c>
      <c r="F45" s="46" t="s">
        <v>436</v>
      </c>
      <c r="G45" s="34">
        <v>1</v>
      </c>
      <c r="H45" s="18" t="s">
        <v>342</v>
      </c>
      <c r="I45" s="18" t="s">
        <v>49</v>
      </c>
      <c r="J45" s="18" t="s">
        <v>341</v>
      </c>
      <c r="K45" s="18" t="s">
        <v>48</v>
      </c>
      <c r="L45" s="18" t="s">
        <v>357</v>
      </c>
      <c r="M45" s="18" t="s">
        <v>108</v>
      </c>
      <c r="N45" s="18" t="s">
        <v>432</v>
      </c>
      <c r="O45" s="18" t="s">
        <v>432</v>
      </c>
      <c r="P45" s="18">
        <f t="shared" si="0"/>
        <v>1</v>
      </c>
      <c r="Q45" s="18">
        <v>0</v>
      </c>
      <c r="R45" s="18">
        <f t="shared" si="1"/>
        <v>0.5</v>
      </c>
      <c r="S45" s="18" t="s">
        <v>432</v>
      </c>
      <c r="T45" s="18">
        <f>IF(ISBLANK(HLOOKUP(T$2,Monitoring_eng!$B$1:$AU$68,Results_2019!$C45,FALSE)),"",IF(HLOOKUP(T$2,Monitoring_eng!$B$1:$AU$68,Results_2019!$C45,FALSE)=$I45,$P45,IF(HLOOKUP(T$2,Monitoring_eng!$B$1:$AU$68,Results_2019!$C45,FALSE)=$K45,$Q45,IF(HLOOKUP(T$2,Monitoring_eng!$B$1:$AU$68,Results_2019!$C45,FALSE)=$M45,$R45,IF(HLOOKUP(T$2,Monitoring_eng!$B$1:$AU$68,Results_2019!$C45,FALSE)=$O45,$S45,"CHYBA")))))</f>
        <v>1</v>
      </c>
      <c r="U45" s="18">
        <f>IF(ISBLANK(HLOOKUP(U$2,Monitoring_eng!$B$1:$AU$68,Results_2019!$C45,FALSE)),"",IF(HLOOKUP(U$2,Monitoring_eng!$B$1:$AU$68,Results_2019!$C45,FALSE)=$I45,$P45,IF(HLOOKUP(U$2,Monitoring_eng!$B$1:$AU$68,Results_2019!$C45,FALSE)=$K45,$Q45,IF(HLOOKUP(U$2,Monitoring_eng!$B$1:$AU$68,Results_2019!$C45,FALSE)=$M45,$R45,IF(HLOOKUP(U$2,Monitoring_eng!$B$1:$AU$68,Results_2019!$C45,FALSE)=$O45,$S45,"CHYBA")))))</f>
        <v>0</v>
      </c>
      <c r="V45" s="18">
        <f>IF(ISBLANK(HLOOKUP(V$2,Monitoring_eng!$B$1:$AU$68,Results_2019!$C45,FALSE)),"",IF(HLOOKUP(V$2,Monitoring_eng!$B$1:$AU$68,Results_2019!$C45,FALSE)=$I45,$P45,IF(HLOOKUP(V$2,Monitoring_eng!$B$1:$AU$68,Results_2019!$C45,FALSE)=$K45,$Q45,IF(HLOOKUP(V$2,Monitoring_eng!$B$1:$AU$68,Results_2019!$C45,FALSE)=$M45,$R45,IF(HLOOKUP(V$2,Monitoring_eng!$B$1:$AU$68,Results_2019!$C45,FALSE)=$O45,$S45,"CHYBA")))))</f>
        <v>0</v>
      </c>
      <c r="W45" s="18">
        <f>IF(ISBLANK(HLOOKUP(W$2,Monitoring_eng!$B$1:$AU$68,Results_2019!$C45,FALSE)),"",IF(HLOOKUP(W$2,Monitoring_eng!$B$1:$AU$68,Results_2019!$C45,FALSE)=$I45,$P45,IF(HLOOKUP(W$2,Monitoring_eng!$B$1:$AU$68,Results_2019!$C45,FALSE)=$K45,$Q45,IF(HLOOKUP(W$2,Monitoring_eng!$B$1:$AU$68,Results_2019!$C45,FALSE)=$M45,$R45,IF(HLOOKUP(W$2,Monitoring_eng!$B$1:$AU$68,Results_2019!$C45,FALSE)=$O45,$S45,"CHYBA")))))</f>
        <v>0</v>
      </c>
      <c r="X45" s="18">
        <f>IF(ISBLANK(HLOOKUP(X$2,Monitoring_eng!$B$1:$AU$68,Results_2019!$C45,FALSE)),"",IF(HLOOKUP(X$2,Monitoring_eng!$B$1:$AU$68,Results_2019!$C45,FALSE)=$I45,$P45,IF(HLOOKUP(X$2,Monitoring_eng!$B$1:$AU$68,Results_2019!$C45,FALSE)=$K45,$Q45,IF(HLOOKUP(X$2,Monitoring_eng!$B$1:$AU$68,Results_2019!$C45,FALSE)=$M45,$R45,IF(HLOOKUP(X$2,Monitoring_eng!$B$1:$AU$68,Results_2019!$C45,FALSE)=$O45,$S45,"CHYBA")))))</f>
        <v>1</v>
      </c>
      <c r="Y45" s="18">
        <f>IF(ISBLANK(HLOOKUP(Y$2,Monitoring_eng!$B$1:$AU$68,Results_2019!$C45,FALSE)),"",IF(HLOOKUP(Y$2,Monitoring_eng!$B$1:$AU$68,Results_2019!$C45,FALSE)=$I45,$P45,IF(HLOOKUP(Y$2,Monitoring_eng!$B$1:$AU$68,Results_2019!$C45,FALSE)=$K45,$Q45,IF(HLOOKUP(Y$2,Monitoring_eng!$B$1:$AU$68,Results_2019!$C45,FALSE)=$M45,$R45,IF(HLOOKUP(Y$2,Monitoring_eng!$B$1:$AU$68,Results_2019!$C45,FALSE)=$O45,$S45,"CHYBA")))))</f>
        <v>1</v>
      </c>
      <c r="Z45" s="18">
        <f>IF(ISBLANK(HLOOKUP(Z$2,Monitoring_eng!$B$1:$AU$68,Results_2019!$C45,FALSE)),"",IF(HLOOKUP(Z$2,Monitoring_eng!$B$1:$AU$68,Results_2019!$C45,FALSE)=$I45,$P45,IF(HLOOKUP(Z$2,Monitoring_eng!$B$1:$AU$68,Results_2019!$C45,FALSE)=$K45,$Q45,IF(HLOOKUP(Z$2,Monitoring_eng!$B$1:$AU$68,Results_2019!$C45,FALSE)=$M45,$R45,IF(HLOOKUP(Z$2,Monitoring_eng!$B$1:$AU$68,Results_2019!$C45,FALSE)=$O45,$S45,"CHYBA")))))</f>
        <v>1</v>
      </c>
      <c r="AA45" s="18">
        <f>IF(ISBLANK(HLOOKUP(AA$2,Monitoring_eng!$B$1:$AU$68,Results_2019!$C45,FALSE)),"",IF(HLOOKUP(AA$2,Monitoring_eng!$B$1:$AU$68,Results_2019!$C45,FALSE)=$I45,$P45,IF(HLOOKUP(AA$2,Monitoring_eng!$B$1:$AU$68,Results_2019!$C45,FALSE)=$K45,$Q45,IF(HLOOKUP(AA$2,Monitoring_eng!$B$1:$AU$68,Results_2019!$C45,FALSE)=$M45,$R45,IF(HLOOKUP(AA$2,Monitoring_eng!$B$1:$AU$68,Results_2019!$C45,FALSE)=$O45,$S45,"CHYBA")))))</f>
        <v>1</v>
      </c>
      <c r="AB45" s="18">
        <f>IF(ISBLANK(HLOOKUP(AB$2,Monitoring_eng!$B$1:$AU$68,Results_2019!$C45,FALSE)),"",IF(HLOOKUP(AB$2,Monitoring_eng!$B$1:$AU$68,Results_2019!$C45,FALSE)=$I45,$P45,IF(HLOOKUP(AB$2,Monitoring_eng!$B$1:$AU$68,Results_2019!$C45,FALSE)=$K45,$Q45,IF(HLOOKUP(AB$2,Monitoring_eng!$B$1:$AU$68,Results_2019!$C45,FALSE)=$M45,$R45,IF(HLOOKUP(AB$2,Monitoring_eng!$B$1:$AU$68,Results_2019!$C45,FALSE)=$O45,$S45,"CHYBA")))))</f>
        <v>1</v>
      </c>
      <c r="AC45" s="18">
        <f>IF(ISBLANK(HLOOKUP(AC$2,Monitoring_eng!$B$1:$AU$68,Results_2019!$C45,FALSE)),"",IF(HLOOKUP(AC$2,Monitoring_eng!$B$1:$AU$68,Results_2019!$C45,FALSE)=$I45,$P45,IF(HLOOKUP(AC$2,Monitoring_eng!$B$1:$AU$68,Results_2019!$C45,FALSE)=$K45,$Q45,IF(HLOOKUP(AC$2,Monitoring_eng!$B$1:$AU$68,Results_2019!$C45,FALSE)=$M45,$R45,IF(HLOOKUP(AC$2,Monitoring_eng!$B$1:$AU$68,Results_2019!$C45,FALSE)=$O45,$S45,"CHYBA")))))</f>
        <v>0</v>
      </c>
      <c r="AD45" s="18">
        <f>IF(ISBLANK(HLOOKUP(AD$2,Monitoring_eng!$B$1:$AU$68,Results_2019!$C45,FALSE)),"",IF(HLOOKUP(AD$2,Monitoring_eng!$B$1:$AU$68,Results_2019!$C45,FALSE)=$I45,$P45,IF(HLOOKUP(AD$2,Monitoring_eng!$B$1:$AU$68,Results_2019!$C45,FALSE)=$K45,$Q45,IF(HLOOKUP(AD$2,Monitoring_eng!$B$1:$AU$68,Results_2019!$C45,FALSE)=$M45,$R45,IF(HLOOKUP(AD$2,Monitoring_eng!$B$1:$AU$68,Results_2019!$C45,FALSE)=$O45,$S45,"CHYBA")))))</f>
        <v>0</v>
      </c>
      <c r="AE45" s="18">
        <f>IF(ISBLANK(HLOOKUP(AE$2,Monitoring_eng!$B$1:$AU$68,Results_2019!$C45,FALSE)),"",IF(HLOOKUP(AE$2,Monitoring_eng!$B$1:$AU$68,Results_2019!$C45,FALSE)=$I45,$P45,IF(HLOOKUP(AE$2,Monitoring_eng!$B$1:$AU$68,Results_2019!$C45,FALSE)=$K45,$Q45,IF(HLOOKUP(AE$2,Monitoring_eng!$B$1:$AU$68,Results_2019!$C45,FALSE)=$M45,$R45,IF(HLOOKUP(AE$2,Monitoring_eng!$B$1:$AU$68,Results_2019!$C45,FALSE)=$O45,$S45,"CHYBA")))))</f>
        <v>1</v>
      </c>
      <c r="AF45" s="18">
        <f>IF(ISBLANK(HLOOKUP(AF$2,Monitoring_eng!$B$1:$AU$68,Results_2019!$C45,FALSE)),"",IF(HLOOKUP(AF$2,Monitoring_eng!$B$1:$AU$68,Results_2019!$C45,FALSE)=$I45,$P45,IF(HLOOKUP(AF$2,Monitoring_eng!$B$1:$AU$68,Results_2019!$C45,FALSE)=$K45,$Q45,IF(HLOOKUP(AF$2,Monitoring_eng!$B$1:$AU$68,Results_2019!$C45,FALSE)=$M45,$R45,IF(HLOOKUP(AF$2,Monitoring_eng!$B$1:$AU$68,Results_2019!$C45,FALSE)=$O45,$S45,"CHYBA")))))</f>
        <v>0</v>
      </c>
      <c r="AG45" s="18">
        <f>IF(ISBLANK(HLOOKUP(AG$2,Monitoring_eng!$B$1:$AU$68,Results_2019!$C45,FALSE)),"",IF(HLOOKUP(AG$2,Monitoring_eng!$B$1:$AU$68,Results_2019!$C45,FALSE)=$I45,$P45,IF(HLOOKUP(AG$2,Monitoring_eng!$B$1:$AU$68,Results_2019!$C45,FALSE)=$K45,$Q45,IF(HLOOKUP(AG$2,Monitoring_eng!$B$1:$AU$68,Results_2019!$C45,FALSE)=$M45,$R45,IF(HLOOKUP(AG$2,Monitoring_eng!$B$1:$AU$68,Results_2019!$C45,FALSE)=$O45,$S45,"CHYBA")))))</f>
        <v>1</v>
      </c>
      <c r="AH45" s="18">
        <f>IF(ISBLANK(HLOOKUP(AH$2,Monitoring_eng!$B$1:$AU$68,Results_2019!$C45,FALSE)),"",IF(HLOOKUP(AH$2,Monitoring_eng!$B$1:$AU$68,Results_2019!$C45,FALSE)=$I45,$P45,IF(HLOOKUP(AH$2,Monitoring_eng!$B$1:$AU$68,Results_2019!$C45,FALSE)=$K45,$Q45,IF(HLOOKUP(AH$2,Monitoring_eng!$B$1:$AU$68,Results_2019!$C45,FALSE)=$M45,$R45,IF(HLOOKUP(AH$2,Monitoring_eng!$B$1:$AU$68,Results_2019!$C45,FALSE)=$O45,$S45,"CHYBA")))))</f>
        <v>1</v>
      </c>
      <c r="AI45" s="18">
        <f>IF(ISBLANK(HLOOKUP(AI$2,Monitoring_eng!$B$1:$AU$68,Results_2019!$C45,FALSE)),"",IF(HLOOKUP(AI$2,Monitoring_eng!$B$1:$AU$68,Results_2019!$C45,FALSE)=$I45,$P45,IF(HLOOKUP(AI$2,Monitoring_eng!$B$1:$AU$68,Results_2019!$C45,FALSE)=$K45,$Q45,IF(HLOOKUP(AI$2,Monitoring_eng!$B$1:$AU$68,Results_2019!$C45,FALSE)=$M45,$R45,IF(HLOOKUP(AI$2,Monitoring_eng!$B$1:$AU$68,Results_2019!$C45,FALSE)=$O45,$S45,"CHYBA")))))</f>
        <v>1</v>
      </c>
      <c r="AJ45" s="18">
        <f>IF(ISBLANK(HLOOKUP(AJ$2,Monitoring_eng!$B$1:$AU$68,Results_2019!$C45,FALSE)),"",IF(HLOOKUP(AJ$2,Monitoring_eng!$B$1:$AU$68,Results_2019!$C45,FALSE)=$I45,$P45,IF(HLOOKUP(AJ$2,Monitoring_eng!$B$1:$AU$68,Results_2019!$C45,FALSE)=$K45,$Q45,IF(HLOOKUP(AJ$2,Monitoring_eng!$B$1:$AU$68,Results_2019!$C45,FALSE)=$M45,$R45,IF(HLOOKUP(AJ$2,Monitoring_eng!$B$1:$AU$68,Results_2019!$C45,FALSE)=$O45,$S45,"CHYBA")))))</f>
        <v>1</v>
      </c>
      <c r="AK45" s="18">
        <f>IF(ISBLANK(HLOOKUP(AK$2,Monitoring_eng!$B$1:$AU$68,Results_2019!$C45,FALSE)),"",IF(HLOOKUP(AK$2,Monitoring_eng!$B$1:$AU$68,Results_2019!$C45,FALSE)=$I45,$P45,IF(HLOOKUP(AK$2,Monitoring_eng!$B$1:$AU$68,Results_2019!$C45,FALSE)=$K45,$Q45,IF(HLOOKUP(AK$2,Monitoring_eng!$B$1:$AU$68,Results_2019!$C45,FALSE)=$M45,$R45,IF(HLOOKUP(AK$2,Monitoring_eng!$B$1:$AU$68,Results_2019!$C45,FALSE)=$O45,$S45,"CHYBA")))))</f>
        <v>0</v>
      </c>
      <c r="AL45" s="18">
        <f>IF(ISBLANK(HLOOKUP(AL$2,Monitoring_eng!$B$1:$AU$68,Results_2019!$C45,FALSE)),"",IF(HLOOKUP(AL$2,Monitoring_eng!$B$1:$AU$68,Results_2019!$C45,FALSE)=$I45,$P45,IF(HLOOKUP(AL$2,Monitoring_eng!$B$1:$AU$68,Results_2019!$C45,FALSE)=$K45,$Q45,IF(HLOOKUP(AL$2,Monitoring_eng!$B$1:$AU$68,Results_2019!$C45,FALSE)=$M45,$R45,IF(HLOOKUP(AL$2,Monitoring_eng!$B$1:$AU$68,Results_2019!$C45,FALSE)=$O45,$S45,"CHYBA")))))</f>
        <v>1</v>
      </c>
      <c r="AM45" s="18">
        <f>IF(ISBLANK(HLOOKUP(AM$2,Monitoring_eng!$B$1:$AU$68,Results_2019!$C45,FALSE)),"",IF(HLOOKUP(AM$2,Monitoring_eng!$B$1:$AU$68,Results_2019!$C45,FALSE)=$I45,$P45,IF(HLOOKUP(AM$2,Monitoring_eng!$B$1:$AU$68,Results_2019!$C45,FALSE)=$K45,$Q45,IF(HLOOKUP(AM$2,Monitoring_eng!$B$1:$AU$68,Results_2019!$C45,FALSE)=$M45,$R45,IF(HLOOKUP(AM$2,Monitoring_eng!$B$1:$AU$68,Results_2019!$C45,FALSE)=$O45,$S45,"CHYBA")))))</f>
        <v>0</v>
      </c>
      <c r="AN45" s="18">
        <f>IF(ISBLANK(HLOOKUP(AN$2,Monitoring_eng!$B$1:$AU$68,Results_2019!$C45,FALSE)),"",IF(HLOOKUP(AN$2,Monitoring_eng!$B$1:$AU$68,Results_2019!$C45,FALSE)=$I45,$P45,IF(HLOOKUP(AN$2,Monitoring_eng!$B$1:$AU$68,Results_2019!$C45,FALSE)=$K45,$Q45,IF(HLOOKUP(AN$2,Monitoring_eng!$B$1:$AU$68,Results_2019!$C45,FALSE)=$M45,$R45,IF(HLOOKUP(AN$2,Monitoring_eng!$B$1:$AU$68,Results_2019!$C45,FALSE)=$O45,$S45,"CHYBA")))))</f>
        <v>0</v>
      </c>
      <c r="AO45" s="18">
        <f>IF(ISBLANK(HLOOKUP(AO$2,Monitoring_eng!$B$1:$AU$68,Results_2019!$C45,FALSE)),"",IF(HLOOKUP(AO$2,Monitoring_eng!$B$1:$AU$68,Results_2019!$C45,FALSE)=$I45,$P45,IF(HLOOKUP(AO$2,Monitoring_eng!$B$1:$AU$68,Results_2019!$C45,FALSE)=$K45,$Q45,IF(HLOOKUP(AO$2,Monitoring_eng!$B$1:$AU$68,Results_2019!$C45,FALSE)=$M45,$R45,IF(HLOOKUP(AO$2,Monitoring_eng!$B$1:$AU$68,Results_2019!$C45,FALSE)=$O45,$S45,"CHYBA")))))</f>
        <v>1</v>
      </c>
    </row>
    <row r="46" spans="1:41" x14ac:dyDescent="0.3">
      <c r="A46" s="83" t="s">
        <v>1339</v>
      </c>
      <c r="B46" s="18" t="s">
        <v>219</v>
      </c>
      <c r="C46" s="18">
        <v>45</v>
      </c>
      <c r="D46" s="22" t="s">
        <v>220</v>
      </c>
      <c r="E46" s="22" t="s">
        <v>390</v>
      </c>
      <c r="F46" s="46" t="s">
        <v>436</v>
      </c>
      <c r="G46" s="34">
        <v>2</v>
      </c>
      <c r="H46" s="18" t="s">
        <v>342</v>
      </c>
      <c r="I46" s="18" t="s">
        <v>49</v>
      </c>
      <c r="J46" s="18" t="s">
        <v>341</v>
      </c>
      <c r="K46" s="18" t="s">
        <v>48</v>
      </c>
      <c r="L46" s="18" t="s">
        <v>357</v>
      </c>
      <c r="M46" s="18" t="s">
        <v>108</v>
      </c>
      <c r="N46" s="18" t="s">
        <v>432</v>
      </c>
      <c r="O46" s="18" t="s">
        <v>432</v>
      </c>
      <c r="P46" s="18">
        <f t="shared" si="0"/>
        <v>2</v>
      </c>
      <c r="Q46" s="18">
        <v>0</v>
      </c>
      <c r="R46" s="18">
        <f t="shared" si="1"/>
        <v>1</v>
      </c>
      <c r="S46" s="18" t="s">
        <v>432</v>
      </c>
      <c r="T46" s="18">
        <f>IF(ISBLANK(HLOOKUP(T$2,Monitoring_eng!$B$1:$AU$68,Results_2019!$C46,FALSE)),"",IF(HLOOKUP(T$2,Monitoring_eng!$B$1:$AU$68,Results_2019!$C46,FALSE)=$I46,$P46,IF(HLOOKUP(T$2,Monitoring_eng!$B$1:$AU$68,Results_2019!$C46,FALSE)=$K46,$Q46,IF(HLOOKUP(T$2,Monitoring_eng!$B$1:$AU$68,Results_2019!$C46,FALSE)=$M46,$R46,IF(HLOOKUP(T$2,Monitoring_eng!$B$1:$AU$68,Results_2019!$C46,FALSE)=$O46,$S46,"CHYBA")))))</f>
        <v>2</v>
      </c>
      <c r="U46" s="18">
        <f>IF(ISBLANK(HLOOKUP(U$2,Monitoring_eng!$B$1:$AU$68,Results_2019!$C46,FALSE)),"",IF(HLOOKUP(U$2,Monitoring_eng!$B$1:$AU$68,Results_2019!$C46,FALSE)=$I46,$P46,IF(HLOOKUP(U$2,Monitoring_eng!$B$1:$AU$68,Results_2019!$C46,FALSE)=$K46,$Q46,IF(HLOOKUP(U$2,Monitoring_eng!$B$1:$AU$68,Results_2019!$C46,FALSE)=$M46,$R46,IF(HLOOKUP(U$2,Monitoring_eng!$B$1:$AU$68,Results_2019!$C46,FALSE)=$O46,$S46,"CHYBA")))))</f>
        <v>0</v>
      </c>
      <c r="V46" s="18">
        <f>IF(ISBLANK(HLOOKUP(V$2,Monitoring_eng!$B$1:$AU$68,Results_2019!$C46,FALSE)),"",IF(HLOOKUP(V$2,Monitoring_eng!$B$1:$AU$68,Results_2019!$C46,FALSE)=$I46,$P46,IF(HLOOKUP(V$2,Monitoring_eng!$B$1:$AU$68,Results_2019!$C46,FALSE)=$K46,$Q46,IF(HLOOKUP(V$2,Monitoring_eng!$B$1:$AU$68,Results_2019!$C46,FALSE)=$M46,$R46,IF(HLOOKUP(V$2,Monitoring_eng!$B$1:$AU$68,Results_2019!$C46,FALSE)=$O46,$S46,"CHYBA")))))</f>
        <v>0</v>
      </c>
      <c r="W46" s="18">
        <f>IF(ISBLANK(HLOOKUP(W$2,Monitoring_eng!$B$1:$AU$68,Results_2019!$C46,FALSE)),"",IF(HLOOKUP(W$2,Monitoring_eng!$B$1:$AU$68,Results_2019!$C46,FALSE)=$I46,$P46,IF(HLOOKUP(W$2,Monitoring_eng!$B$1:$AU$68,Results_2019!$C46,FALSE)=$K46,$Q46,IF(HLOOKUP(W$2,Monitoring_eng!$B$1:$AU$68,Results_2019!$C46,FALSE)=$M46,$R46,IF(HLOOKUP(W$2,Monitoring_eng!$B$1:$AU$68,Results_2019!$C46,FALSE)=$O46,$S46,"CHYBA")))))</f>
        <v>2</v>
      </c>
      <c r="X46" s="18">
        <f>IF(ISBLANK(HLOOKUP(X$2,Monitoring_eng!$B$1:$AU$68,Results_2019!$C46,FALSE)),"",IF(HLOOKUP(X$2,Monitoring_eng!$B$1:$AU$68,Results_2019!$C46,FALSE)=$I46,$P46,IF(HLOOKUP(X$2,Monitoring_eng!$B$1:$AU$68,Results_2019!$C46,FALSE)=$K46,$Q46,IF(HLOOKUP(X$2,Monitoring_eng!$B$1:$AU$68,Results_2019!$C46,FALSE)=$M46,$R46,IF(HLOOKUP(X$2,Monitoring_eng!$B$1:$AU$68,Results_2019!$C46,FALSE)=$O46,$S46,"CHYBA")))))</f>
        <v>2</v>
      </c>
      <c r="Y46" s="18">
        <f>IF(ISBLANK(HLOOKUP(Y$2,Monitoring_eng!$B$1:$AU$68,Results_2019!$C46,FALSE)),"",IF(HLOOKUP(Y$2,Monitoring_eng!$B$1:$AU$68,Results_2019!$C46,FALSE)=$I46,$P46,IF(HLOOKUP(Y$2,Monitoring_eng!$B$1:$AU$68,Results_2019!$C46,FALSE)=$K46,$Q46,IF(HLOOKUP(Y$2,Monitoring_eng!$B$1:$AU$68,Results_2019!$C46,FALSE)=$M46,$R46,IF(HLOOKUP(Y$2,Monitoring_eng!$B$1:$AU$68,Results_2019!$C46,FALSE)=$O46,$S46,"CHYBA")))))</f>
        <v>2</v>
      </c>
      <c r="Z46" s="18">
        <f>IF(ISBLANK(HLOOKUP(Z$2,Monitoring_eng!$B$1:$AU$68,Results_2019!$C46,FALSE)),"",IF(HLOOKUP(Z$2,Monitoring_eng!$B$1:$AU$68,Results_2019!$C46,FALSE)=$I46,$P46,IF(HLOOKUP(Z$2,Monitoring_eng!$B$1:$AU$68,Results_2019!$C46,FALSE)=$K46,$Q46,IF(HLOOKUP(Z$2,Monitoring_eng!$B$1:$AU$68,Results_2019!$C46,FALSE)=$M46,$R46,IF(HLOOKUP(Z$2,Monitoring_eng!$B$1:$AU$68,Results_2019!$C46,FALSE)=$O46,$S46,"CHYBA")))))</f>
        <v>2</v>
      </c>
      <c r="AA46" s="18">
        <f>IF(ISBLANK(HLOOKUP(AA$2,Monitoring_eng!$B$1:$AU$68,Results_2019!$C46,FALSE)),"",IF(HLOOKUP(AA$2,Monitoring_eng!$B$1:$AU$68,Results_2019!$C46,FALSE)=$I46,$P46,IF(HLOOKUP(AA$2,Monitoring_eng!$B$1:$AU$68,Results_2019!$C46,FALSE)=$K46,$Q46,IF(HLOOKUP(AA$2,Monitoring_eng!$B$1:$AU$68,Results_2019!$C46,FALSE)=$M46,$R46,IF(HLOOKUP(AA$2,Monitoring_eng!$B$1:$AU$68,Results_2019!$C46,FALSE)=$O46,$S46,"CHYBA")))))</f>
        <v>0</v>
      </c>
      <c r="AB46" s="18">
        <f>IF(ISBLANK(HLOOKUP(AB$2,Monitoring_eng!$B$1:$AU$68,Results_2019!$C46,FALSE)),"",IF(HLOOKUP(AB$2,Monitoring_eng!$B$1:$AU$68,Results_2019!$C46,FALSE)=$I46,$P46,IF(HLOOKUP(AB$2,Monitoring_eng!$B$1:$AU$68,Results_2019!$C46,FALSE)=$K46,$Q46,IF(HLOOKUP(AB$2,Monitoring_eng!$B$1:$AU$68,Results_2019!$C46,FALSE)=$M46,$R46,IF(HLOOKUP(AB$2,Monitoring_eng!$B$1:$AU$68,Results_2019!$C46,FALSE)=$O46,$S46,"CHYBA")))))</f>
        <v>0</v>
      </c>
      <c r="AC46" s="18">
        <f>IF(ISBLANK(HLOOKUP(AC$2,Monitoring_eng!$B$1:$AU$68,Results_2019!$C46,FALSE)),"",IF(HLOOKUP(AC$2,Monitoring_eng!$B$1:$AU$68,Results_2019!$C46,FALSE)=$I46,$P46,IF(HLOOKUP(AC$2,Monitoring_eng!$B$1:$AU$68,Results_2019!$C46,FALSE)=$K46,$Q46,IF(HLOOKUP(AC$2,Monitoring_eng!$B$1:$AU$68,Results_2019!$C46,FALSE)=$M46,$R46,IF(HLOOKUP(AC$2,Monitoring_eng!$B$1:$AU$68,Results_2019!$C46,FALSE)=$O46,$S46,"CHYBA")))))</f>
        <v>0</v>
      </c>
      <c r="AD46" s="18">
        <f>IF(ISBLANK(HLOOKUP(AD$2,Monitoring_eng!$B$1:$AU$68,Results_2019!$C46,FALSE)),"",IF(HLOOKUP(AD$2,Monitoring_eng!$B$1:$AU$68,Results_2019!$C46,FALSE)=$I46,$P46,IF(HLOOKUP(AD$2,Monitoring_eng!$B$1:$AU$68,Results_2019!$C46,FALSE)=$K46,$Q46,IF(HLOOKUP(AD$2,Monitoring_eng!$B$1:$AU$68,Results_2019!$C46,FALSE)=$M46,$R46,IF(HLOOKUP(AD$2,Monitoring_eng!$B$1:$AU$68,Results_2019!$C46,FALSE)=$O46,$S46,"CHYBA")))))</f>
        <v>0</v>
      </c>
      <c r="AE46" s="18">
        <f>IF(ISBLANK(HLOOKUP(AE$2,Monitoring_eng!$B$1:$AU$68,Results_2019!$C46,FALSE)),"",IF(HLOOKUP(AE$2,Monitoring_eng!$B$1:$AU$68,Results_2019!$C46,FALSE)=$I46,$P46,IF(HLOOKUP(AE$2,Monitoring_eng!$B$1:$AU$68,Results_2019!$C46,FALSE)=$K46,$Q46,IF(HLOOKUP(AE$2,Monitoring_eng!$B$1:$AU$68,Results_2019!$C46,FALSE)=$M46,$R46,IF(HLOOKUP(AE$2,Monitoring_eng!$B$1:$AU$68,Results_2019!$C46,FALSE)=$O46,$S46,"CHYBA")))))</f>
        <v>2</v>
      </c>
      <c r="AF46" s="18">
        <f>IF(ISBLANK(HLOOKUP(AF$2,Monitoring_eng!$B$1:$AU$68,Results_2019!$C46,FALSE)),"",IF(HLOOKUP(AF$2,Monitoring_eng!$B$1:$AU$68,Results_2019!$C46,FALSE)=$I46,$P46,IF(HLOOKUP(AF$2,Monitoring_eng!$B$1:$AU$68,Results_2019!$C46,FALSE)=$K46,$Q46,IF(HLOOKUP(AF$2,Monitoring_eng!$B$1:$AU$68,Results_2019!$C46,FALSE)=$M46,$R46,IF(HLOOKUP(AF$2,Monitoring_eng!$B$1:$AU$68,Results_2019!$C46,FALSE)=$O46,$S46,"CHYBA")))))</f>
        <v>0</v>
      </c>
      <c r="AG46" s="18">
        <f>IF(ISBLANK(HLOOKUP(AG$2,Monitoring_eng!$B$1:$AU$68,Results_2019!$C46,FALSE)),"",IF(HLOOKUP(AG$2,Monitoring_eng!$B$1:$AU$68,Results_2019!$C46,FALSE)=$I46,$P46,IF(HLOOKUP(AG$2,Monitoring_eng!$B$1:$AU$68,Results_2019!$C46,FALSE)=$K46,$Q46,IF(HLOOKUP(AG$2,Monitoring_eng!$B$1:$AU$68,Results_2019!$C46,FALSE)=$M46,$R46,IF(HLOOKUP(AG$2,Monitoring_eng!$B$1:$AU$68,Results_2019!$C46,FALSE)=$O46,$S46,"CHYBA")))))</f>
        <v>2</v>
      </c>
      <c r="AH46" s="18">
        <f>IF(ISBLANK(HLOOKUP(AH$2,Monitoring_eng!$B$1:$AU$68,Results_2019!$C46,FALSE)),"",IF(HLOOKUP(AH$2,Monitoring_eng!$B$1:$AU$68,Results_2019!$C46,FALSE)=$I46,$P46,IF(HLOOKUP(AH$2,Monitoring_eng!$B$1:$AU$68,Results_2019!$C46,FALSE)=$K46,$Q46,IF(HLOOKUP(AH$2,Monitoring_eng!$B$1:$AU$68,Results_2019!$C46,FALSE)=$M46,$R46,IF(HLOOKUP(AH$2,Monitoring_eng!$B$1:$AU$68,Results_2019!$C46,FALSE)=$O46,$S46,"CHYBA")))))</f>
        <v>2</v>
      </c>
      <c r="AI46" s="18">
        <f>IF(ISBLANK(HLOOKUP(AI$2,Monitoring_eng!$B$1:$AU$68,Results_2019!$C46,FALSE)),"",IF(HLOOKUP(AI$2,Monitoring_eng!$B$1:$AU$68,Results_2019!$C46,FALSE)=$I46,$P46,IF(HLOOKUP(AI$2,Monitoring_eng!$B$1:$AU$68,Results_2019!$C46,FALSE)=$K46,$Q46,IF(HLOOKUP(AI$2,Monitoring_eng!$B$1:$AU$68,Results_2019!$C46,FALSE)=$M46,$R46,IF(HLOOKUP(AI$2,Monitoring_eng!$B$1:$AU$68,Results_2019!$C46,FALSE)=$O46,$S46,"CHYBA")))))</f>
        <v>2</v>
      </c>
      <c r="AJ46" s="18">
        <f>IF(ISBLANK(HLOOKUP(AJ$2,Monitoring_eng!$B$1:$AU$68,Results_2019!$C46,FALSE)),"",IF(HLOOKUP(AJ$2,Monitoring_eng!$B$1:$AU$68,Results_2019!$C46,FALSE)=$I46,$P46,IF(HLOOKUP(AJ$2,Monitoring_eng!$B$1:$AU$68,Results_2019!$C46,FALSE)=$K46,$Q46,IF(HLOOKUP(AJ$2,Monitoring_eng!$B$1:$AU$68,Results_2019!$C46,FALSE)=$M46,$R46,IF(HLOOKUP(AJ$2,Monitoring_eng!$B$1:$AU$68,Results_2019!$C46,FALSE)=$O46,$S46,"CHYBA")))))</f>
        <v>1</v>
      </c>
      <c r="AK46" s="18">
        <f>IF(ISBLANK(HLOOKUP(AK$2,Monitoring_eng!$B$1:$AU$68,Results_2019!$C46,FALSE)),"",IF(HLOOKUP(AK$2,Monitoring_eng!$B$1:$AU$68,Results_2019!$C46,FALSE)=$I46,$P46,IF(HLOOKUP(AK$2,Monitoring_eng!$B$1:$AU$68,Results_2019!$C46,FALSE)=$K46,$Q46,IF(HLOOKUP(AK$2,Monitoring_eng!$B$1:$AU$68,Results_2019!$C46,FALSE)=$M46,$R46,IF(HLOOKUP(AK$2,Monitoring_eng!$B$1:$AU$68,Results_2019!$C46,FALSE)=$O46,$S46,"CHYBA")))))</f>
        <v>0</v>
      </c>
      <c r="AL46" s="18">
        <f>IF(ISBLANK(HLOOKUP(AL$2,Monitoring_eng!$B$1:$AU$68,Results_2019!$C46,FALSE)),"",IF(HLOOKUP(AL$2,Monitoring_eng!$B$1:$AU$68,Results_2019!$C46,FALSE)=$I46,$P46,IF(HLOOKUP(AL$2,Monitoring_eng!$B$1:$AU$68,Results_2019!$C46,FALSE)=$K46,$Q46,IF(HLOOKUP(AL$2,Monitoring_eng!$B$1:$AU$68,Results_2019!$C46,FALSE)=$M46,$R46,IF(HLOOKUP(AL$2,Monitoring_eng!$B$1:$AU$68,Results_2019!$C46,FALSE)=$O46,$S46,"CHYBA")))))</f>
        <v>2</v>
      </c>
      <c r="AM46" s="18">
        <f>IF(ISBLANK(HLOOKUP(AM$2,Monitoring_eng!$B$1:$AU$68,Results_2019!$C46,FALSE)),"",IF(HLOOKUP(AM$2,Monitoring_eng!$B$1:$AU$68,Results_2019!$C46,FALSE)=$I46,$P46,IF(HLOOKUP(AM$2,Monitoring_eng!$B$1:$AU$68,Results_2019!$C46,FALSE)=$K46,$Q46,IF(HLOOKUP(AM$2,Monitoring_eng!$B$1:$AU$68,Results_2019!$C46,FALSE)=$M46,$R46,IF(HLOOKUP(AM$2,Monitoring_eng!$B$1:$AU$68,Results_2019!$C46,FALSE)=$O46,$S46,"CHYBA")))))</f>
        <v>2</v>
      </c>
      <c r="AN46" s="18">
        <f>IF(ISBLANK(HLOOKUP(AN$2,Monitoring_eng!$B$1:$AU$68,Results_2019!$C46,FALSE)),"",IF(HLOOKUP(AN$2,Monitoring_eng!$B$1:$AU$68,Results_2019!$C46,FALSE)=$I46,$P46,IF(HLOOKUP(AN$2,Monitoring_eng!$B$1:$AU$68,Results_2019!$C46,FALSE)=$K46,$Q46,IF(HLOOKUP(AN$2,Monitoring_eng!$B$1:$AU$68,Results_2019!$C46,FALSE)=$M46,$R46,IF(HLOOKUP(AN$2,Monitoring_eng!$B$1:$AU$68,Results_2019!$C46,FALSE)=$O46,$S46,"CHYBA")))))</f>
        <v>0</v>
      </c>
      <c r="AO46" s="18">
        <f>IF(ISBLANK(HLOOKUP(AO$2,Monitoring_eng!$B$1:$AU$68,Results_2019!$C46,FALSE)),"",IF(HLOOKUP(AO$2,Monitoring_eng!$B$1:$AU$68,Results_2019!$C46,FALSE)=$I46,$P46,IF(HLOOKUP(AO$2,Monitoring_eng!$B$1:$AU$68,Results_2019!$C46,FALSE)=$K46,$Q46,IF(HLOOKUP(AO$2,Monitoring_eng!$B$1:$AU$68,Results_2019!$C46,FALSE)=$M46,$R46,IF(HLOOKUP(AO$2,Monitoring_eng!$B$1:$AU$68,Results_2019!$C46,FALSE)=$O46,$S46,"CHYBA")))))</f>
        <v>2</v>
      </c>
    </row>
    <row r="47" spans="1:41" x14ac:dyDescent="0.3">
      <c r="A47" s="83" t="s">
        <v>1340</v>
      </c>
      <c r="B47" s="18" t="s">
        <v>222</v>
      </c>
      <c r="C47" s="18">
        <v>46</v>
      </c>
      <c r="D47" s="23" t="s">
        <v>223</v>
      </c>
      <c r="E47" s="23" t="s">
        <v>391</v>
      </c>
      <c r="F47" s="47" t="s">
        <v>438</v>
      </c>
      <c r="G47" s="34">
        <v>2</v>
      </c>
      <c r="H47" s="18" t="s">
        <v>342</v>
      </c>
      <c r="I47" s="18" t="s">
        <v>49</v>
      </c>
      <c r="J47" s="18" t="s">
        <v>341</v>
      </c>
      <c r="K47" s="18" t="s">
        <v>48</v>
      </c>
      <c r="L47" s="18" t="s">
        <v>357</v>
      </c>
      <c r="M47" s="18" t="s">
        <v>108</v>
      </c>
      <c r="N47" s="18" t="s">
        <v>432</v>
      </c>
      <c r="O47" s="18" t="s">
        <v>432</v>
      </c>
      <c r="P47" s="18">
        <f t="shared" si="0"/>
        <v>2</v>
      </c>
      <c r="Q47" s="18">
        <v>0</v>
      </c>
      <c r="R47" s="18">
        <f t="shared" si="1"/>
        <v>1</v>
      </c>
      <c r="S47" s="18" t="s">
        <v>432</v>
      </c>
      <c r="T47" s="18">
        <f>IF(ISBLANK(HLOOKUP(T$2,Monitoring_eng!$B$1:$AU$68,Results_2019!$C47,FALSE)),"",IF(HLOOKUP(T$2,Monitoring_eng!$B$1:$AU$68,Results_2019!$C47,FALSE)=$I47,$P47,IF(HLOOKUP(T$2,Monitoring_eng!$B$1:$AU$68,Results_2019!$C47,FALSE)=$K47,$Q47,IF(HLOOKUP(T$2,Monitoring_eng!$B$1:$AU$68,Results_2019!$C47,FALSE)=$M47,$R47,IF(HLOOKUP(T$2,Monitoring_eng!$B$1:$AU$68,Results_2019!$C47,FALSE)=$O47,$S47,"CHYBA")))))</f>
        <v>2</v>
      </c>
      <c r="U47" s="18">
        <f>IF(ISBLANK(HLOOKUP(U$2,Monitoring_eng!$B$1:$AU$68,Results_2019!$C47,FALSE)),"",IF(HLOOKUP(U$2,Monitoring_eng!$B$1:$AU$68,Results_2019!$C47,FALSE)=$I47,$P47,IF(HLOOKUP(U$2,Monitoring_eng!$B$1:$AU$68,Results_2019!$C47,FALSE)=$K47,$Q47,IF(HLOOKUP(U$2,Monitoring_eng!$B$1:$AU$68,Results_2019!$C47,FALSE)=$M47,$R47,IF(HLOOKUP(U$2,Monitoring_eng!$B$1:$AU$68,Results_2019!$C47,FALSE)=$O47,$S47,"CHYBA")))))</f>
        <v>2</v>
      </c>
      <c r="V47" s="18">
        <f>IF(ISBLANK(HLOOKUP(V$2,Monitoring_eng!$B$1:$AU$68,Results_2019!$C47,FALSE)),"",IF(HLOOKUP(V$2,Monitoring_eng!$B$1:$AU$68,Results_2019!$C47,FALSE)=$I47,$P47,IF(HLOOKUP(V$2,Monitoring_eng!$B$1:$AU$68,Results_2019!$C47,FALSE)=$K47,$Q47,IF(HLOOKUP(V$2,Monitoring_eng!$B$1:$AU$68,Results_2019!$C47,FALSE)=$M47,$R47,IF(HLOOKUP(V$2,Monitoring_eng!$B$1:$AU$68,Results_2019!$C47,FALSE)=$O47,$S47,"CHYBA")))))</f>
        <v>2</v>
      </c>
      <c r="W47" s="18">
        <f>IF(ISBLANK(HLOOKUP(W$2,Monitoring_eng!$B$1:$AU$68,Results_2019!$C47,FALSE)),"",IF(HLOOKUP(W$2,Monitoring_eng!$B$1:$AU$68,Results_2019!$C47,FALSE)=$I47,$P47,IF(HLOOKUP(W$2,Monitoring_eng!$B$1:$AU$68,Results_2019!$C47,FALSE)=$K47,$Q47,IF(HLOOKUP(W$2,Monitoring_eng!$B$1:$AU$68,Results_2019!$C47,FALSE)=$M47,$R47,IF(HLOOKUP(W$2,Monitoring_eng!$B$1:$AU$68,Results_2019!$C47,FALSE)=$O47,$S47,"CHYBA")))))</f>
        <v>2</v>
      </c>
      <c r="X47" s="18">
        <f>IF(ISBLANK(HLOOKUP(X$2,Monitoring_eng!$B$1:$AU$68,Results_2019!$C47,FALSE)),"",IF(HLOOKUP(X$2,Monitoring_eng!$B$1:$AU$68,Results_2019!$C47,FALSE)=$I47,$P47,IF(HLOOKUP(X$2,Monitoring_eng!$B$1:$AU$68,Results_2019!$C47,FALSE)=$K47,$Q47,IF(HLOOKUP(X$2,Monitoring_eng!$B$1:$AU$68,Results_2019!$C47,FALSE)=$M47,$R47,IF(HLOOKUP(X$2,Monitoring_eng!$B$1:$AU$68,Results_2019!$C47,FALSE)=$O47,$S47,"CHYBA")))))</f>
        <v>2</v>
      </c>
      <c r="Y47" s="18">
        <f>IF(ISBLANK(HLOOKUP(Y$2,Monitoring_eng!$B$1:$AU$68,Results_2019!$C47,FALSE)),"",IF(HLOOKUP(Y$2,Monitoring_eng!$B$1:$AU$68,Results_2019!$C47,FALSE)=$I47,$P47,IF(HLOOKUP(Y$2,Monitoring_eng!$B$1:$AU$68,Results_2019!$C47,FALSE)=$K47,$Q47,IF(HLOOKUP(Y$2,Monitoring_eng!$B$1:$AU$68,Results_2019!$C47,FALSE)=$M47,$R47,IF(HLOOKUP(Y$2,Monitoring_eng!$B$1:$AU$68,Results_2019!$C47,FALSE)=$O47,$S47,"CHYBA")))))</f>
        <v>2</v>
      </c>
      <c r="Z47" s="18">
        <f>IF(ISBLANK(HLOOKUP(Z$2,Monitoring_eng!$B$1:$AU$68,Results_2019!$C47,FALSE)),"",IF(HLOOKUP(Z$2,Monitoring_eng!$B$1:$AU$68,Results_2019!$C47,FALSE)=$I47,$P47,IF(HLOOKUP(Z$2,Monitoring_eng!$B$1:$AU$68,Results_2019!$C47,FALSE)=$K47,$Q47,IF(HLOOKUP(Z$2,Monitoring_eng!$B$1:$AU$68,Results_2019!$C47,FALSE)=$M47,$R47,IF(HLOOKUP(Z$2,Monitoring_eng!$B$1:$AU$68,Results_2019!$C47,FALSE)=$O47,$S47,"CHYBA")))))</f>
        <v>2</v>
      </c>
      <c r="AA47" s="18">
        <f>IF(ISBLANK(HLOOKUP(AA$2,Monitoring_eng!$B$1:$AU$68,Results_2019!$C47,FALSE)),"",IF(HLOOKUP(AA$2,Monitoring_eng!$B$1:$AU$68,Results_2019!$C47,FALSE)=$I47,$P47,IF(HLOOKUP(AA$2,Monitoring_eng!$B$1:$AU$68,Results_2019!$C47,FALSE)=$K47,$Q47,IF(HLOOKUP(AA$2,Monitoring_eng!$B$1:$AU$68,Results_2019!$C47,FALSE)=$M47,$R47,IF(HLOOKUP(AA$2,Monitoring_eng!$B$1:$AU$68,Results_2019!$C47,FALSE)=$O47,$S47,"CHYBA")))))</f>
        <v>2</v>
      </c>
      <c r="AB47" s="18">
        <f>IF(ISBLANK(HLOOKUP(AB$2,Monitoring_eng!$B$1:$AU$68,Results_2019!$C47,FALSE)),"",IF(HLOOKUP(AB$2,Monitoring_eng!$B$1:$AU$68,Results_2019!$C47,FALSE)=$I47,$P47,IF(HLOOKUP(AB$2,Monitoring_eng!$B$1:$AU$68,Results_2019!$C47,FALSE)=$K47,$Q47,IF(HLOOKUP(AB$2,Monitoring_eng!$B$1:$AU$68,Results_2019!$C47,FALSE)=$M47,$R47,IF(HLOOKUP(AB$2,Monitoring_eng!$B$1:$AU$68,Results_2019!$C47,FALSE)=$O47,$S47,"CHYBA")))))</f>
        <v>2</v>
      </c>
      <c r="AC47" s="18">
        <f>IF(ISBLANK(HLOOKUP(AC$2,Monitoring_eng!$B$1:$AU$68,Results_2019!$C47,FALSE)),"",IF(HLOOKUP(AC$2,Monitoring_eng!$B$1:$AU$68,Results_2019!$C47,FALSE)=$I47,$P47,IF(HLOOKUP(AC$2,Monitoring_eng!$B$1:$AU$68,Results_2019!$C47,FALSE)=$K47,$Q47,IF(HLOOKUP(AC$2,Monitoring_eng!$B$1:$AU$68,Results_2019!$C47,FALSE)=$M47,$R47,IF(HLOOKUP(AC$2,Monitoring_eng!$B$1:$AU$68,Results_2019!$C47,FALSE)=$O47,$S47,"CHYBA")))))</f>
        <v>2</v>
      </c>
      <c r="AD47" s="18">
        <f>IF(ISBLANK(HLOOKUP(AD$2,Monitoring_eng!$B$1:$AU$68,Results_2019!$C47,FALSE)),"",IF(HLOOKUP(AD$2,Monitoring_eng!$B$1:$AU$68,Results_2019!$C47,FALSE)=$I47,$P47,IF(HLOOKUP(AD$2,Monitoring_eng!$B$1:$AU$68,Results_2019!$C47,FALSE)=$K47,$Q47,IF(HLOOKUP(AD$2,Monitoring_eng!$B$1:$AU$68,Results_2019!$C47,FALSE)=$M47,$R47,IF(HLOOKUP(AD$2,Monitoring_eng!$B$1:$AU$68,Results_2019!$C47,FALSE)=$O47,$S47,"CHYBA")))))</f>
        <v>2</v>
      </c>
      <c r="AE47" s="18">
        <f>IF(ISBLANK(HLOOKUP(AE$2,Monitoring_eng!$B$1:$AU$68,Results_2019!$C47,FALSE)),"",IF(HLOOKUP(AE$2,Monitoring_eng!$B$1:$AU$68,Results_2019!$C47,FALSE)=$I47,$P47,IF(HLOOKUP(AE$2,Monitoring_eng!$B$1:$AU$68,Results_2019!$C47,FALSE)=$K47,$Q47,IF(HLOOKUP(AE$2,Monitoring_eng!$B$1:$AU$68,Results_2019!$C47,FALSE)=$M47,$R47,IF(HLOOKUP(AE$2,Monitoring_eng!$B$1:$AU$68,Results_2019!$C47,FALSE)=$O47,$S47,"CHYBA")))))</f>
        <v>2</v>
      </c>
      <c r="AF47" s="18">
        <f>IF(ISBLANK(HLOOKUP(AF$2,Monitoring_eng!$B$1:$AU$68,Results_2019!$C47,FALSE)),"",IF(HLOOKUP(AF$2,Monitoring_eng!$B$1:$AU$68,Results_2019!$C47,FALSE)=$I47,$P47,IF(HLOOKUP(AF$2,Monitoring_eng!$B$1:$AU$68,Results_2019!$C47,FALSE)=$K47,$Q47,IF(HLOOKUP(AF$2,Monitoring_eng!$B$1:$AU$68,Results_2019!$C47,FALSE)=$M47,$R47,IF(HLOOKUP(AF$2,Monitoring_eng!$B$1:$AU$68,Results_2019!$C47,FALSE)=$O47,$S47,"CHYBA")))))</f>
        <v>2</v>
      </c>
      <c r="AG47" s="18">
        <f>IF(ISBLANK(HLOOKUP(AG$2,Monitoring_eng!$B$1:$AU$68,Results_2019!$C47,FALSE)),"",IF(HLOOKUP(AG$2,Monitoring_eng!$B$1:$AU$68,Results_2019!$C47,FALSE)=$I47,$P47,IF(HLOOKUP(AG$2,Monitoring_eng!$B$1:$AU$68,Results_2019!$C47,FALSE)=$K47,$Q47,IF(HLOOKUP(AG$2,Monitoring_eng!$B$1:$AU$68,Results_2019!$C47,FALSE)=$M47,$R47,IF(HLOOKUP(AG$2,Monitoring_eng!$B$1:$AU$68,Results_2019!$C47,FALSE)=$O47,$S47,"CHYBA")))))</f>
        <v>2</v>
      </c>
      <c r="AH47" s="18">
        <f>IF(ISBLANK(HLOOKUP(AH$2,Monitoring_eng!$B$1:$AU$68,Results_2019!$C47,FALSE)),"",IF(HLOOKUP(AH$2,Monitoring_eng!$B$1:$AU$68,Results_2019!$C47,FALSE)=$I47,$P47,IF(HLOOKUP(AH$2,Monitoring_eng!$B$1:$AU$68,Results_2019!$C47,FALSE)=$K47,$Q47,IF(HLOOKUP(AH$2,Monitoring_eng!$B$1:$AU$68,Results_2019!$C47,FALSE)=$M47,$R47,IF(HLOOKUP(AH$2,Monitoring_eng!$B$1:$AU$68,Results_2019!$C47,FALSE)=$O47,$S47,"CHYBA")))))</f>
        <v>2</v>
      </c>
      <c r="AI47" s="18">
        <f>IF(ISBLANK(HLOOKUP(AI$2,Monitoring_eng!$B$1:$AU$68,Results_2019!$C47,FALSE)),"",IF(HLOOKUP(AI$2,Monitoring_eng!$B$1:$AU$68,Results_2019!$C47,FALSE)=$I47,$P47,IF(HLOOKUP(AI$2,Monitoring_eng!$B$1:$AU$68,Results_2019!$C47,FALSE)=$K47,$Q47,IF(HLOOKUP(AI$2,Monitoring_eng!$B$1:$AU$68,Results_2019!$C47,FALSE)=$M47,$R47,IF(HLOOKUP(AI$2,Monitoring_eng!$B$1:$AU$68,Results_2019!$C47,FALSE)=$O47,$S47,"CHYBA")))))</f>
        <v>2</v>
      </c>
      <c r="AJ47" s="18">
        <f>IF(ISBLANK(HLOOKUP(AJ$2,Monitoring_eng!$B$1:$AU$68,Results_2019!$C47,FALSE)),"",IF(HLOOKUP(AJ$2,Monitoring_eng!$B$1:$AU$68,Results_2019!$C47,FALSE)=$I47,$P47,IF(HLOOKUP(AJ$2,Monitoring_eng!$B$1:$AU$68,Results_2019!$C47,FALSE)=$K47,$Q47,IF(HLOOKUP(AJ$2,Monitoring_eng!$B$1:$AU$68,Results_2019!$C47,FALSE)=$M47,$R47,IF(HLOOKUP(AJ$2,Monitoring_eng!$B$1:$AU$68,Results_2019!$C47,FALSE)=$O47,$S47,"CHYBA")))))</f>
        <v>2</v>
      </c>
      <c r="AK47" s="18">
        <f>IF(ISBLANK(HLOOKUP(AK$2,Monitoring_eng!$B$1:$AU$68,Results_2019!$C47,FALSE)),"",IF(HLOOKUP(AK$2,Monitoring_eng!$B$1:$AU$68,Results_2019!$C47,FALSE)=$I47,$P47,IF(HLOOKUP(AK$2,Monitoring_eng!$B$1:$AU$68,Results_2019!$C47,FALSE)=$K47,$Q47,IF(HLOOKUP(AK$2,Monitoring_eng!$B$1:$AU$68,Results_2019!$C47,FALSE)=$M47,$R47,IF(HLOOKUP(AK$2,Monitoring_eng!$B$1:$AU$68,Results_2019!$C47,FALSE)=$O47,$S47,"CHYBA")))))</f>
        <v>2</v>
      </c>
      <c r="AL47" s="18">
        <f>IF(ISBLANK(HLOOKUP(AL$2,Monitoring_eng!$B$1:$AU$68,Results_2019!$C47,FALSE)),"",IF(HLOOKUP(AL$2,Monitoring_eng!$B$1:$AU$68,Results_2019!$C47,FALSE)=$I47,$P47,IF(HLOOKUP(AL$2,Monitoring_eng!$B$1:$AU$68,Results_2019!$C47,FALSE)=$K47,$Q47,IF(HLOOKUP(AL$2,Monitoring_eng!$B$1:$AU$68,Results_2019!$C47,FALSE)=$M47,$R47,IF(HLOOKUP(AL$2,Monitoring_eng!$B$1:$AU$68,Results_2019!$C47,FALSE)=$O47,$S47,"CHYBA")))))</f>
        <v>2</v>
      </c>
      <c r="AM47" s="18">
        <f>IF(ISBLANK(HLOOKUP(AM$2,Monitoring_eng!$B$1:$AU$68,Results_2019!$C47,FALSE)),"",IF(HLOOKUP(AM$2,Monitoring_eng!$B$1:$AU$68,Results_2019!$C47,FALSE)=$I47,$P47,IF(HLOOKUP(AM$2,Monitoring_eng!$B$1:$AU$68,Results_2019!$C47,FALSE)=$K47,$Q47,IF(HLOOKUP(AM$2,Monitoring_eng!$B$1:$AU$68,Results_2019!$C47,FALSE)=$M47,$R47,IF(HLOOKUP(AM$2,Monitoring_eng!$B$1:$AU$68,Results_2019!$C47,FALSE)=$O47,$S47,"CHYBA")))))</f>
        <v>2</v>
      </c>
      <c r="AN47" s="18">
        <f>IF(ISBLANK(HLOOKUP(AN$2,Monitoring_eng!$B$1:$AU$68,Results_2019!$C47,FALSE)),"",IF(HLOOKUP(AN$2,Monitoring_eng!$B$1:$AU$68,Results_2019!$C47,FALSE)=$I47,$P47,IF(HLOOKUP(AN$2,Monitoring_eng!$B$1:$AU$68,Results_2019!$C47,FALSE)=$K47,$Q47,IF(HLOOKUP(AN$2,Monitoring_eng!$B$1:$AU$68,Results_2019!$C47,FALSE)=$M47,$R47,IF(HLOOKUP(AN$2,Monitoring_eng!$B$1:$AU$68,Results_2019!$C47,FALSE)=$O47,$S47,"CHYBA")))))</f>
        <v>2</v>
      </c>
      <c r="AO47" s="18">
        <f>IF(ISBLANK(HLOOKUP(AO$2,Monitoring_eng!$B$1:$AU$68,Results_2019!$C47,FALSE)),"",IF(HLOOKUP(AO$2,Monitoring_eng!$B$1:$AU$68,Results_2019!$C47,FALSE)=$I47,$P47,IF(HLOOKUP(AO$2,Monitoring_eng!$B$1:$AU$68,Results_2019!$C47,FALSE)=$K47,$Q47,IF(HLOOKUP(AO$2,Monitoring_eng!$B$1:$AU$68,Results_2019!$C47,FALSE)=$M47,$R47,IF(HLOOKUP(AO$2,Monitoring_eng!$B$1:$AU$68,Results_2019!$C47,FALSE)=$O47,$S47,"CHYBA")))))</f>
        <v>2</v>
      </c>
    </row>
    <row r="48" spans="1:41" x14ac:dyDescent="0.3">
      <c r="A48" s="83" t="s">
        <v>1341</v>
      </c>
      <c r="B48" s="18" t="s">
        <v>224</v>
      </c>
      <c r="C48" s="18">
        <v>47</v>
      </c>
      <c r="D48" s="23" t="s">
        <v>225</v>
      </c>
      <c r="E48" s="23" t="s">
        <v>392</v>
      </c>
      <c r="F48" s="47" t="s">
        <v>438</v>
      </c>
      <c r="G48" s="34">
        <v>2</v>
      </c>
      <c r="H48" s="18" t="s">
        <v>342</v>
      </c>
      <c r="I48" s="18" t="s">
        <v>49</v>
      </c>
      <c r="J48" s="18" t="s">
        <v>341</v>
      </c>
      <c r="K48" s="18" t="s">
        <v>48</v>
      </c>
      <c r="L48" s="18" t="s">
        <v>357</v>
      </c>
      <c r="M48" s="18" t="s">
        <v>108</v>
      </c>
      <c r="N48" s="18" t="s">
        <v>432</v>
      </c>
      <c r="O48" s="18" t="s">
        <v>432</v>
      </c>
      <c r="P48" s="18">
        <f t="shared" si="0"/>
        <v>2</v>
      </c>
      <c r="Q48" s="18">
        <v>0</v>
      </c>
      <c r="R48" s="18">
        <f t="shared" si="1"/>
        <v>1</v>
      </c>
      <c r="S48" s="18" t="s">
        <v>432</v>
      </c>
      <c r="T48" s="18">
        <f>IF(ISBLANK(HLOOKUP(T$2,Monitoring_eng!$B$1:$AU$68,Results_2019!$C48,FALSE)),"",IF(HLOOKUP(T$2,Monitoring_eng!$B$1:$AU$68,Results_2019!$C48,FALSE)=$I48,$P48,IF(HLOOKUP(T$2,Monitoring_eng!$B$1:$AU$68,Results_2019!$C48,FALSE)=$K48,$Q48,IF(HLOOKUP(T$2,Monitoring_eng!$B$1:$AU$68,Results_2019!$C48,FALSE)=$M48,$R48,IF(HLOOKUP(T$2,Monitoring_eng!$B$1:$AU$68,Results_2019!$C48,FALSE)=$O48,$S48,"CHYBA")))))</f>
        <v>2</v>
      </c>
      <c r="U48" s="18">
        <f>IF(ISBLANK(HLOOKUP(U$2,Monitoring_eng!$B$1:$AU$68,Results_2019!$C48,FALSE)),"",IF(HLOOKUP(U$2,Monitoring_eng!$B$1:$AU$68,Results_2019!$C48,FALSE)=$I48,$P48,IF(HLOOKUP(U$2,Monitoring_eng!$B$1:$AU$68,Results_2019!$C48,FALSE)=$K48,$Q48,IF(HLOOKUP(U$2,Monitoring_eng!$B$1:$AU$68,Results_2019!$C48,FALSE)=$M48,$R48,IF(HLOOKUP(U$2,Monitoring_eng!$B$1:$AU$68,Results_2019!$C48,FALSE)=$O48,$S48,"CHYBA")))))</f>
        <v>2</v>
      </c>
      <c r="V48" s="18">
        <f>IF(ISBLANK(HLOOKUP(V$2,Monitoring_eng!$B$1:$AU$68,Results_2019!$C48,FALSE)),"",IF(HLOOKUP(V$2,Monitoring_eng!$B$1:$AU$68,Results_2019!$C48,FALSE)=$I48,$P48,IF(HLOOKUP(V$2,Monitoring_eng!$B$1:$AU$68,Results_2019!$C48,FALSE)=$K48,$Q48,IF(HLOOKUP(V$2,Monitoring_eng!$B$1:$AU$68,Results_2019!$C48,FALSE)=$M48,$R48,IF(HLOOKUP(V$2,Monitoring_eng!$B$1:$AU$68,Results_2019!$C48,FALSE)=$O48,$S48,"CHYBA")))))</f>
        <v>2</v>
      </c>
      <c r="W48" s="18">
        <f>IF(ISBLANK(HLOOKUP(W$2,Monitoring_eng!$B$1:$AU$68,Results_2019!$C48,FALSE)),"",IF(HLOOKUP(W$2,Monitoring_eng!$B$1:$AU$68,Results_2019!$C48,FALSE)=$I48,$P48,IF(HLOOKUP(W$2,Monitoring_eng!$B$1:$AU$68,Results_2019!$C48,FALSE)=$K48,$Q48,IF(HLOOKUP(W$2,Monitoring_eng!$B$1:$AU$68,Results_2019!$C48,FALSE)=$M48,$R48,IF(HLOOKUP(W$2,Monitoring_eng!$B$1:$AU$68,Results_2019!$C48,FALSE)=$O48,$S48,"CHYBA")))))</f>
        <v>2</v>
      </c>
      <c r="X48" s="18">
        <f>IF(ISBLANK(HLOOKUP(X$2,Monitoring_eng!$B$1:$AU$68,Results_2019!$C48,FALSE)),"",IF(HLOOKUP(X$2,Monitoring_eng!$B$1:$AU$68,Results_2019!$C48,FALSE)=$I48,$P48,IF(HLOOKUP(X$2,Monitoring_eng!$B$1:$AU$68,Results_2019!$C48,FALSE)=$K48,$Q48,IF(HLOOKUP(X$2,Monitoring_eng!$B$1:$AU$68,Results_2019!$C48,FALSE)=$M48,$R48,IF(HLOOKUP(X$2,Monitoring_eng!$B$1:$AU$68,Results_2019!$C48,FALSE)=$O48,$S48,"CHYBA")))))</f>
        <v>2</v>
      </c>
      <c r="Y48" s="18">
        <f>IF(ISBLANK(HLOOKUP(Y$2,Monitoring_eng!$B$1:$AU$68,Results_2019!$C48,FALSE)),"",IF(HLOOKUP(Y$2,Monitoring_eng!$B$1:$AU$68,Results_2019!$C48,FALSE)=$I48,$P48,IF(HLOOKUP(Y$2,Monitoring_eng!$B$1:$AU$68,Results_2019!$C48,FALSE)=$K48,$Q48,IF(HLOOKUP(Y$2,Monitoring_eng!$B$1:$AU$68,Results_2019!$C48,FALSE)=$M48,$R48,IF(HLOOKUP(Y$2,Monitoring_eng!$B$1:$AU$68,Results_2019!$C48,FALSE)=$O48,$S48,"CHYBA")))))</f>
        <v>2</v>
      </c>
      <c r="Z48" s="18">
        <f>IF(ISBLANK(HLOOKUP(Z$2,Monitoring_eng!$B$1:$AU$68,Results_2019!$C48,FALSE)),"",IF(HLOOKUP(Z$2,Monitoring_eng!$B$1:$AU$68,Results_2019!$C48,FALSE)=$I48,$P48,IF(HLOOKUP(Z$2,Monitoring_eng!$B$1:$AU$68,Results_2019!$C48,FALSE)=$K48,$Q48,IF(HLOOKUP(Z$2,Monitoring_eng!$B$1:$AU$68,Results_2019!$C48,FALSE)=$M48,$R48,IF(HLOOKUP(Z$2,Monitoring_eng!$B$1:$AU$68,Results_2019!$C48,FALSE)=$O48,$S48,"CHYBA")))))</f>
        <v>2</v>
      </c>
      <c r="AA48" s="18">
        <f>IF(ISBLANK(HLOOKUP(AA$2,Monitoring_eng!$B$1:$AU$68,Results_2019!$C48,FALSE)),"",IF(HLOOKUP(AA$2,Monitoring_eng!$B$1:$AU$68,Results_2019!$C48,FALSE)=$I48,$P48,IF(HLOOKUP(AA$2,Monitoring_eng!$B$1:$AU$68,Results_2019!$C48,FALSE)=$K48,$Q48,IF(HLOOKUP(AA$2,Monitoring_eng!$B$1:$AU$68,Results_2019!$C48,FALSE)=$M48,$R48,IF(HLOOKUP(AA$2,Monitoring_eng!$B$1:$AU$68,Results_2019!$C48,FALSE)=$O48,$S48,"CHYBA")))))</f>
        <v>2</v>
      </c>
      <c r="AB48" s="18">
        <f>IF(ISBLANK(HLOOKUP(AB$2,Monitoring_eng!$B$1:$AU$68,Results_2019!$C48,FALSE)),"",IF(HLOOKUP(AB$2,Monitoring_eng!$B$1:$AU$68,Results_2019!$C48,FALSE)=$I48,$P48,IF(HLOOKUP(AB$2,Monitoring_eng!$B$1:$AU$68,Results_2019!$C48,FALSE)=$K48,$Q48,IF(HLOOKUP(AB$2,Monitoring_eng!$B$1:$AU$68,Results_2019!$C48,FALSE)=$M48,$R48,IF(HLOOKUP(AB$2,Monitoring_eng!$B$1:$AU$68,Results_2019!$C48,FALSE)=$O48,$S48,"CHYBA")))))</f>
        <v>2</v>
      </c>
      <c r="AC48" s="18">
        <f>IF(ISBLANK(HLOOKUP(AC$2,Monitoring_eng!$B$1:$AU$68,Results_2019!$C48,FALSE)),"",IF(HLOOKUP(AC$2,Monitoring_eng!$B$1:$AU$68,Results_2019!$C48,FALSE)=$I48,$P48,IF(HLOOKUP(AC$2,Monitoring_eng!$B$1:$AU$68,Results_2019!$C48,FALSE)=$K48,$Q48,IF(HLOOKUP(AC$2,Monitoring_eng!$B$1:$AU$68,Results_2019!$C48,FALSE)=$M48,$R48,IF(HLOOKUP(AC$2,Monitoring_eng!$B$1:$AU$68,Results_2019!$C48,FALSE)=$O48,$S48,"CHYBA")))))</f>
        <v>1</v>
      </c>
      <c r="AD48" s="18">
        <f>IF(ISBLANK(HLOOKUP(AD$2,Monitoring_eng!$B$1:$AU$68,Results_2019!$C48,FALSE)),"",IF(HLOOKUP(AD$2,Monitoring_eng!$B$1:$AU$68,Results_2019!$C48,FALSE)=$I48,$P48,IF(HLOOKUP(AD$2,Monitoring_eng!$B$1:$AU$68,Results_2019!$C48,FALSE)=$K48,$Q48,IF(HLOOKUP(AD$2,Monitoring_eng!$B$1:$AU$68,Results_2019!$C48,FALSE)=$M48,$R48,IF(HLOOKUP(AD$2,Monitoring_eng!$B$1:$AU$68,Results_2019!$C48,FALSE)=$O48,$S48,"CHYBA")))))</f>
        <v>2</v>
      </c>
      <c r="AE48" s="18">
        <f>IF(ISBLANK(HLOOKUP(AE$2,Monitoring_eng!$B$1:$AU$68,Results_2019!$C48,FALSE)),"",IF(HLOOKUP(AE$2,Monitoring_eng!$B$1:$AU$68,Results_2019!$C48,FALSE)=$I48,$P48,IF(HLOOKUP(AE$2,Monitoring_eng!$B$1:$AU$68,Results_2019!$C48,FALSE)=$K48,$Q48,IF(HLOOKUP(AE$2,Monitoring_eng!$B$1:$AU$68,Results_2019!$C48,FALSE)=$M48,$R48,IF(HLOOKUP(AE$2,Monitoring_eng!$B$1:$AU$68,Results_2019!$C48,FALSE)=$O48,$S48,"CHYBA")))))</f>
        <v>2</v>
      </c>
      <c r="AF48" s="18">
        <f>IF(ISBLANK(HLOOKUP(AF$2,Monitoring_eng!$B$1:$AU$68,Results_2019!$C48,FALSE)),"",IF(HLOOKUP(AF$2,Monitoring_eng!$B$1:$AU$68,Results_2019!$C48,FALSE)=$I48,$P48,IF(HLOOKUP(AF$2,Monitoring_eng!$B$1:$AU$68,Results_2019!$C48,FALSE)=$K48,$Q48,IF(HLOOKUP(AF$2,Monitoring_eng!$B$1:$AU$68,Results_2019!$C48,FALSE)=$M48,$R48,IF(HLOOKUP(AF$2,Monitoring_eng!$B$1:$AU$68,Results_2019!$C48,FALSE)=$O48,$S48,"CHYBA")))))</f>
        <v>2</v>
      </c>
      <c r="AG48" s="18">
        <f>IF(ISBLANK(HLOOKUP(AG$2,Monitoring_eng!$B$1:$AU$68,Results_2019!$C48,FALSE)),"",IF(HLOOKUP(AG$2,Monitoring_eng!$B$1:$AU$68,Results_2019!$C48,FALSE)=$I48,$P48,IF(HLOOKUP(AG$2,Monitoring_eng!$B$1:$AU$68,Results_2019!$C48,FALSE)=$K48,$Q48,IF(HLOOKUP(AG$2,Monitoring_eng!$B$1:$AU$68,Results_2019!$C48,FALSE)=$M48,$R48,IF(HLOOKUP(AG$2,Monitoring_eng!$B$1:$AU$68,Results_2019!$C48,FALSE)=$O48,$S48,"CHYBA")))))</f>
        <v>2</v>
      </c>
      <c r="AH48" s="18">
        <f>IF(ISBLANK(HLOOKUP(AH$2,Monitoring_eng!$B$1:$AU$68,Results_2019!$C48,FALSE)),"",IF(HLOOKUP(AH$2,Monitoring_eng!$B$1:$AU$68,Results_2019!$C48,FALSE)=$I48,$P48,IF(HLOOKUP(AH$2,Monitoring_eng!$B$1:$AU$68,Results_2019!$C48,FALSE)=$K48,$Q48,IF(HLOOKUP(AH$2,Monitoring_eng!$B$1:$AU$68,Results_2019!$C48,FALSE)=$M48,$R48,IF(HLOOKUP(AH$2,Monitoring_eng!$B$1:$AU$68,Results_2019!$C48,FALSE)=$O48,$S48,"CHYBA")))))</f>
        <v>2</v>
      </c>
      <c r="AI48" s="18">
        <f>IF(ISBLANK(HLOOKUP(AI$2,Monitoring_eng!$B$1:$AU$68,Results_2019!$C48,FALSE)),"",IF(HLOOKUP(AI$2,Monitoring_eng!$B$1:$AU$68,Results_2019!$C48,FALSE)=$I48,$P48,IF(HLOOKUP(AI$2,Monitoring_eng!$B$1:$AU$68,Results_2019!$C48,FALSE)=$K48,$Q48,IF(HLOOKUP(AI$2,Monitoring_eng!$B$1:$AU$68,Results_2019!$C48,FALSE)=$M48,$R48,IF(HLOOKUP(AI$2,Monitoring_eng!$B$1:$AU$68,Results_2019!$C48,FALSE)=$O48,$S48,"CHYBA")))))</f>
        <v>2</v>
      </c>
      <c r="AJ48" s="18">
        <f>IF(ISBLANK(HLOOKUP(AJ$2,Monitoring_eng!$B$1:$AU$68,Results_2019!$C48,FALSE)),"",IF(HLOOKUP(AJ$2,Monitoring_eng!$B$1:$AU$68,Results_2019!$C48,FALSE)=$I48,$P48,IF(HLOOKUP(AJ$2,Monitoring_eng!$B$1:$AU$68,Results_2019!$C48,FALSE)=$K48,$Q48,IF(HLOOKUP(AJ$2,Monitoring_eng!$B$1:$AU$68,Results_2019!$C48,FALSE)=$M48,$R48,IF(HLOOKUP(AJ$2,Monitoring_eng!$B$1:$AU$68,Results_2019!$C48,FALSE)=$O48,$S48,"CHYBA")))))</f>
        <v>2</v>
      </c>
      <c r="AK48" s="18">
        <f>IF(ISBLANK(HLOOKUP(AK$2,Monitoring_eng!$B$1:$AU$68,Results_2019!$C48,FALSE)),"",IF(HLOOKUP(AK$2,Monitoring_eng!$B$1:$AU$68,Results_2019!$C48,FALSE)=$I48,$P48,IF(HLOOKUP(AK$2,Monitoring_eng!$B$1:$AU$68,Results_2019!$C48,FALSE)=$K48,$Q48,IF(HLOOKUP(AK$2,Monitoring_eng!$B$1:$AU$68,Results_2019!$C48,FALSE)=$M48,$R48,IF(HLOOKUP(AK$2,Monitoring_eng!$B$1:$AU$68,Results_2019!$C48,FALSE)=$O48,$S48,"CHYBA")))))</f>
        <v>2</v>
      </c>
      <c r="AL48" s="18">
        <f>IF(ISBLANK(HLOOKUP(AL$2,Monitoring_eng!$B$1:$AU$68,Results_2019!$C48,FALSE)),"",IF(HLOOKUP(AL$2,Monitoring_eng!$B$1:$AU$68,Results_2019!$C48,FALSE)=$I48,$P48,IF(HLOOKUP(AL$2,Monitoring_eng!$B$1:$AU$68,Results_2019!$C48,FALSE)=$K48,$Q48,IF(HLOOKUP(AL$2,Monitoring_eng!$B$1:$AU$68,Results_2019!$C48,FALSE)=$M48,$R48,IF(HLOOKUP(AL$2,Monitoring_eng!$B$1:$AU$68,Results_2019!$C48,FALSE)=$O48,$S48,"CHYBA")))))</f>
        <v>2</v>
      </c>
      <c r="AM48" s="18">
        <f>IF(ISBLANK(HLOOKUP(AM$2,Monitoring_eng!$B$1:$AU$68,Results_2019!$C48,FALSE)),"",IF(HLOOKUP(AM$2,Monitoring_eng!$B$1:$AU$68,Results_2019!$C48,FALSE)=$I48,$P48,IF(HLOOKUP(AM$2,Monitoring_eng!$B$1:$AU$68,Results_2019!$C48,FALSE)=$K48,$Q48,IF(HLOOKUP(AM$2,Monitoring_eng!$B$1:$AU$68,Results_2019!$C48,FALSE)=$M48,$R48,IF(HLOOKUP(AM$2,Monitoring_eng!$B$1:$AU$68,Results_2019!$C48,FALSE)=$O48,$S48,"CHYBA")))))</f>
        <v>2</v>
      </c>
      <c r="AN48" s="18">
        <f>IF(ISBLANK(HLOOKUP(AN$2,Monitoring_eng!$B$1:$AU$68,Results_2019!$C48,FALSE)),"",IF(HLOOKUP(AN$2,Monitoring_eng!$B$1:$AU$68,Results_2019!$C48,FALSE)=$I48,$P48,IF(HLOOKUP(AN$2,Monitoring_eng!$B$1:$AU$68,Results_2019!$C48,FALSE)=$K48,$Q48,IF(HLOOKUP(AN$2,Monitoring_eng!$B$1:$AU$68,Results_2019!$C48,FALSE)=$M48,$R48,IF(HLOOKUP(AN$2,Monitoring_eng!$B$1:$AU$68,Results_2019!$C48,FALSE)=$O48,$S48,"CHYBA")))))</f>
        <v>2</v>
      </c>
      <c r="AO48" s="18">
        <f>IF(ISBLANK(HLOOKUP(AO$2,Monitoring_eng!$B$1:$AU$68,Results_2019!$C48,FALSE)),"",IF(HLOOKUP(AO$2,Monitoring_eng!$B$1:$AU$68,Results_2019!$C48,FALSE)=$I48,$P48,IF(HLOOKUP(AO$2,Monitoring_eng!$B$1:$AU$68,Results_2019!$C48,FALSE)=$K48,$Q48,IF(HLOOKUP(AO$2,Monitoring_eng!$B$1:$AU$68,Results_2019!$C48,FALSE)=$M48,$R48,IF(HLOOKUP(AO$2,Monitoring_eng!$B$1:$AU$68,Results_2019!$C48,FALSE)=$O48,$S48,"CHYBA")))))</f>
        <v>2</v>
      </c>
    </row>
    <row r="49" spans="1:41" x14ac:dyDescent="0.3">
      <c r="A49" s="83" t="s">
        <v>1342</v>
      </c>
      <c r="B49" s="18" t="s">
        <v>227</v>
      </c>
      <c r="C49" s="18">
        <v>48</v>
      </c>
      <c r="D49" s="23" t="s">
        <v>228</v>
      </c>
      <c r="E49" s="23" t="s">
        <v>393</v>
      </c>
      <c r="F49" s="47" t="s">
        <v>438</v>
      </c>
      <c r="G49" s="34">
        <v>2</v>
      </c>
      <c r="H49" s="18" t="s">
        <v>342</v>
      </c>
      <c r="I49" s="18" t="s">
        <v>49</v>
      </c>
      <c r="J49" s="18" t="s">
        <v>341</v>
      </c>
      <c r="K49" s="18" t="s">
        <v>48</v>
      </c>
      <c r="L49" s="18" t="s">
        <v>357</v>
      </c>
      <c r="M49" s="18" t="s">
        <v>108</v>
      </c>
      <c r="N49" s="18" t="s">
        <v>432</v>
      </c>
      <c r="O49" s="18" t="s">
        <v>432</v>
      </c>
      <c r="P49" s="18">
        <f t="shared" si="0"/>
        <v>2</v>
      </c>
      <c r="Q49" s="18">
        <v>0</v>
      </c>
      <c r="R49" s="18">
        <f t="shared" si="1"/>
        <v>1</v>
      </c>
      <c r="S49" s="18" t="s">
        <v>432</v>
      </c>
      <c r="T49" s="18">
        <f>IF(ISBLANK(HLOOKUP(T$2,Monitoring_eng!$B$1:$AU$68,Results_2019!$C49,FALSE)),"",IF(HLOOKUP(T$2,Monitoring_eng!$B$1:$AU$68,Results_2019!$C49,FALSE)=$I49,$P49,IF(HLOOKUP(T$2,Monitoring_eng!$B$1:$AU$68,Results_2019!$C49,FALSE)=$K49,$Q49,IF(HLOOKUP(T$2,Monitoring_eng!$B$1:$AU$68,Results_2019!$C49,FALSE)=$M49,$R49,IF(HLOOKUP(T$2,Monitoring_eng!$B$1:$AU$68,Results_2019!$C49,FALSE)=$O49,$S49,"CHYBA")))))</f>
        <v>2</v>
      </c>
      <c r="U49" s="18">
        <f>IF(ISBLANK(HLOOKUP(U$2,Monitoring_eng!$B$1:$AU$68,Results_2019!$C49,FALSE)),"",IF(HLOOKUP(U$2,Monitoring_eng!$B$1:$AU$68,Results_2019!$C49,FALSE)=$I49,$P49,IF(HLOOKUP(U$2,Monitoring_eng!$B$1:$AU$68,Results_2019!$C49,FALSE)=$K49,$Q49,IF(HLOOKUP(U$2,Monitoring_eng!$B$1:$AU$68,Results_2019!$C49,FALSE)=$M49,$R49,IF(HLOOKUP(U$2,Monitoring_eng!$B$1:$AU$68,Results_2019!$C49,FALSE)=$O49,$S49,"CHYBA")))))</f>
        <v>2</v>
      </c>
      <c r="V49" s="18">
        <f>IF(ISBLANK(HLOOKUP(V$2,Monitoring_eng!$B$1:$AU$68,Results_2019!$C49,FALSE)),"",IF(HLOOKUP(V$2,Monitoring_eng!$B$1:$AU$68,Results_2019!$C49,FALSE)=$I49,$P49,IF(HLOOKUP(V$2,Monitoring_eng!$B$1:$AU$68,Results_2019!$C49,FALSE)=$K49,$Q49,IF(HLOOKUP(V$2,Monitoring_eng!$B$1:$AU$68,Results_2019!$C49,FALSE)=$M49,$R49,IF(HLOOKUP(V$2,Monitoring_eng!$B$1:$AU$68,Results_2019!$C49,FALSE)=$O49,$S49,"CHYBA")))))</f>
        <v>2</v>
      </c>
      <c r="W49" s="18">
        <f>IF(ISBLANK(HLOOKUP(W$2,Monitoring_eng!$B$1:$AU$68,Results_2019!$C49,FALSE)),"",IF(HLOOKUP(W$2,Monitoring_eng!$B$1:$AU$68,Results_2019!$C49,FALSE)=$I49,$P49,IF(HLOOKUP(W$2,Monitoring_eng!$B$1:$AU$68,Results_2019!$C49,FALSE)=$K49,$Q49,IF(HLOOKUP(W$2,Monitoring_eng!$B$1:$AU$68,Results_2019!$C49,FALSE)=$M49,$R49,IF(HLOOKUP(W$2,Monitoring_eng!$B$1:$AU$68,Results_2019!$C49,FALSE)=$O49,$S49,"CHYBA")))))</f>
        <v>2</v>
      </c>
      <c r="X49" s="18">
        <f>IF(ISBLANK(HLOOKUP(X$2,Monitoring_eng!$B$1:$AU$68,Results_2019!$C49,FALSE)),"",IF(HLOOKUP(X$2,Monitoring_eng!$B$1:$AU$68,Results_2019!$C49,FALSE)=$I49,$P49,IF(HLOOKUP(X$2,Monitoring_eng!$B$1:$AU$68,Results_2019!$C49,FALSE)=$K49,$Q49,IF(HLOOKUP(X$2,Monitoring_eng!$B$1:$AU$68,Results_2019!$C49,FALSE)=$M49,$R49,IF(HLOOKUP(X$2,Monitoring_eng!$B$1:$AU$68,Results_2019!$C49,FALSE)=$O49,$S49,"CHYBA")))))</f>
        <v>2</v>
      </c>
      <c r="Y49" s="18">
        <f>IF(ISBLANK(HLOOKUP(Y$2,Monitoring_eng!$B$1:$AU$68,Results_2019!$C49,FALSE)),"",IF(HLOOKUP(Y$2,Monitoring_eng!$B$1:$AU$68,Results_2019!$C49,FALSE)=$I49,$P49,IF(HLOOKUP(Y$2,Monitoring_eng!$B$1:$AU$68,Results_2019!$C49,FALSE)=$K49,$Q49,IF(HLOOKUP(Y$2,Monitoring_eng!$B$1:$AU$68,Results_2019!$C49,FALSE)=$M49,$R49,IF(HLOOKUP(Y$2,Monitoring_eng!$B$1:$AU$68,Results_2019!$C49,FALSE)=$O49,$S49,"CHYBA")))))</f>
        <v>2</v>
      </c>
      <c r="Z49" s="18">
        <f>IF(ISBLANK(HLOOKUP(Z$2,Monitoring_eng!$B$1:$AU$68,Results_2019!$C49,FALSE)),"",IF(HLOOKUP(Z$2,Monitoring_eng!$B$1:$AU$68,Results_2019!$C49,FALSE)=$I49,$P49,IF(HLOOKUP(Z$2,Monitoring_eng!$B$1:$AU$68,Results_2019!$C49,FALSE)=$K49,$Q49,IF(HLOOKUP(Z$2,Monitoring_eng!$B$1:$AU$68,Results_2019!$C49,FALSE)=$M49,$R49,IF(HLOOKUP(Z$2,Monitoring_eng!$B$1:$AU$68,Results_2019!$C49,FALSE)=$O49,$S49,"CHYBA")))))</f>
        <v>2</v>
      </c>
      <c r="AA49" s="18">
        <f>IF(ISBLANK(HLOOKUP(AA$2,Monitoring_eng!$B$1:$AU$68,Results_2019!$C49,FALSE)),"",IF(HLOOKUP(AA$2,Monitoring_eng!$B$1:$AU$68,Results_2019!$C49,FALSE)=$I49,$P49,IF(HLOOKUP(AA$2,Monitoring_eng!$B$1:$AU$68,Results_2019!$C49,FALSE)=$K49,$Q49,IF(HLOOKUP(AA$2,Monitoring_eng!$B$1:$AU$68,Results_2019!$C49,FALSE)=$M49,$R49,IF(HLOOKUP(AA$2,Monitoring_eng!$B$1:$AU$68,Results_2019!$C49,FALSE)=$O49,$S49,"CHYBA")))))</f>
        <v>2</v>
      </c>
      <c r="AB49" s="18">
        <f>IF(ISBLANK(HLOOKUP(AB$2,Monitoring_eng!$B$1:$AU$68,Results_2019!$C49,FALSE)),"",IF(HLOOKUP(AB$2,Monitoring_eng!$B$1:$AU$68,Results_2019!$C49,FALSE)=$I49,$P49,IF(HLOOKUP(AB$2,Monitoring_eng!$B$1:$AU$68,Results_2019!$C49,FALSE)=$K49,$Q49,IF(HLOOKUP(AB$2,Monitoring_eng!$B$1:$AU$68,Results_2019!$C49,FALSE)=$M49,$R49,IF(HLOOKUP(AB$2,Monitoring_eng!$B$1:$AU$68,Results_2019!$C49,FALSE)=$O49,$S49,"CHYBA")))))</f>
        <v>2</v>
      </c>
      <c r="AC49" s="18">
        <f>IF(ISBLANK(HLOOKUP(AC$2,Monitoring_eng!$B$1:$AU$68,Results_2019!$C49,FALSE)),"",IF(HLOOKUP(AC$2,Monitoring_eng!$B$1:$AU$68,Results_2019!$C49,FALSE)=$I49,$P49,IF(HLOOKUP(AC$2,Monitoring_eng!$B$1:$AU$68,Results_2019!$C49,FALSE)=$K49,$Q49,IF(HLOOKUP(AC$2,Monitoring_eng!$B$1:$AU$68,Results_2019!$C49,FALSE)=$M49,$R49,IF(HLOOKUP(AC$2,Monitoring_eng!$B$1:$AU$68,Results_2019!$C49,FALSE)=$O49,$S49,"CHYBA")))))</f>
        <v>2</v>
      </c>
      <c r="AD49" s="18">
        <f>IF(ISBLANK(HLOOKUP(AD$2,Monitoring_eng!$B$1:$AU$68,Results_2019!$C49,FALSE)),"",IF(HLOOKUP(AD$2,Monitoring_eng!$B$1:$AU$68,Results_2019!$C49,FALSE)=$I49,$P49,IF(HLOOKUP(AD$2,Monitoring_eng!$B$1:$AU$68,Results_2019!$C49,FALSE)=$K49,$Q49,IF(HLOOKUP(AD$2,Monitoring_eng!$B$1:$AU$68,Results_2019!$C49,FALSE)=$M49,$R49,IF(HLOOKUP(AD$2,Monitoring_eng!$B$1:$AU$68,Results_2019!$C49,FALSE)=$O49,$S49,"CHYBA")))))</f>
        <v>2</v>
      </c>
      <c r="AE49" s="18">
        <f>IF(ISBLANK(HLOOKUP(AE$2,Monitoring_eng!$B$1:$AU$68,Results_2019!$C49,FALSE)),"",IF(HLOOKUP(AE$2,Monitoring_eng!$B$1:$AU$68,Results_2019!$C49,FALSE)=$I49,$P49,IF(HLOOKUP(AE$2,Monitoring_eng!$B$1:$AU$68,Results_2019!$C49,FALSE)=$K49,$Q49,IF(HLOOKUP(AE$2,Monitoring_eng!$B$1:$AU$68,Results_2019!$C49,FALSE)=$M49,$R49,IF(HLOOKUP(AE$2,Monitoring_eng!$B$1:$AU$68,Results_2019!$C49,FALSE)=$O49,$S49,"CHYBA")))))</f>
        <v>2</v>
      </c>
      <c r="AF49" s="18">
        <f>IF(ISBLANK(HLOOKUP(AF$2,Monitoring_eng!$B$1:$AU$68,Results_2019!$C49,FALSE)),"",IF(HLOOKUP(AF$2,Monitoring_eng!$B$1:$AU$68,Results_2019!$C49,FALSE)=$I49,$P49,IF(HLOOKUP(AF$2,Monitoring_eng!$B$1:$AU$68,Results_2019!$C49,FALSE)=$K49,$Q49,IF(HLOOKUP(AF$2,Monitoring_eng!$B$1:$AU$68,Results_2019!$C49,FALSE)=$M49,$R49,IF(HLOOKUP(AF$2,Monitoring_eng!$B$1:$AU$68,Results_2019!$C49,FALSE)=$O49,$S49,"CHYBA")))))</f>
        <v>2</v>
      </c>
      <c r="AG49" s="18">
        <f>IF(ISBLANK(HLOOKUP(AG$2,Monitoring_eng!$B$1:$AU$68,Results_2019!$C49,FALSE)),"",IF(HLOOKUP(AG$2,Monitoring_eng!$B$1:$AU$68,Results_2019!$C49,FALSE)=$I49,$P49,IF(HLOOKUP(AG$2,Monitoring_eng!$B$1:$AU$68,Results_2019!$C49,FALSE)=$K49,$Q49,IF(HLOOKUP(AG$2,Monitoring_eng!$B$1:$AU$68,Results_2019!$C49,FALSE)=$M49,$R49,IF(HLOOKUP(AG$2,Monitoring_eng!$B$1:$AU$68,Results_2019!$C49,FALSE)=$O49,$S49,"CHYBA")))))</f>
        <v>2</v>
      </c>
      <c r="AH49" s="18">
        <f>IF(ISBLANK(HLOOKUP(AH$2,Monitoring_eng!$B$1:$AU$68,Results_2019!$C49,FALSE)),"",IF(HLOOKUP(AH$2,Monitoring_eng!$B$1:$AU$68,Results_2019!$C49,FALSE)=$I49,$P49,IF(HLOOKUP(AH$2,Monitoring_eng!$B$1:$AU$68,Results_2019!$C49,FALSE)=$K49,$Q49,IF(HLOOKUP(AH$2,Monitoring_eng!$B$1:$AU$68,Results_2019!$C49,FALSE)=$M49,$R49,IF(HLOOKUP(AH$2,Monitoring_eng!$B$1:$AU$68,Results_2019!$C49,FALSE)=$O49,$S49,"CHYBA")))))</f>
        <v>2</v>
      </c>
      <c r="AI49" s="18">
        <f>IF(ISBLANK(HLOOKUP(AI$2,Monitoring_eng!$B$1:$AU$68,Results_2019!$C49,FALSE)),"",IF(HLOOKUP(AI$2,Monitoring_eng!$B$1:$AU$68,Results_2019!$C49,FALSE)=$I49,$P49,IF(HLOOKUP(AI$2,Monitoring_eng!$B$1:$AU$68,Results_2019!$C49,FALSE)=$K49,$Q49,IF(HLOOKUP(AI$2,Monitoring_eng!$B$1:$AU$68,Results_2019!$C49,FALSE)=$M49,$R49,IF(HLOOKUP(AI$2,Monitoring_eng!$B$1:$AU$68,Results_2019!$C49,FALSE)=$O49,$S49,"CHYBA")))))</f>
        <v>2</v>
      </c>
      <c r="AJ49" s="18">
        <f>IF(ISBLANK(HLOOKUP(AJ$2,Monitoring_eng!$B$1:$AU$68,Results_2019!$C49,FALSE)),"",IF(HLOOKUP(AJ$2,Monitoring_eng!$B$1:$AU$68,Results_2019!$C49,FALSE)=$I49,$P49,IF(HLOOKUP(AJ$2,Monitoring_eng!$B$1:$AU$68,Results_2019!$C49,FALSE)=$K49,$Q49,IF(HLOOKUP(AJ$2,Monitoring_eng!$B$1:$AU$68,Results_2019!$C49,FALSE)=$M49,$R49,IF(HLOOKUP(AJ$2,Monitoring_eng!$B$1:$AU$68,Results_2019!$C49,FALSE)=$O49,$S49,"CHYBA")))))</f>
        <v>2</v>
      </c>
      <c r="AK49" s="18">
        <f>IF(ISBLANK(HLOOKUP(AK$2,Monitoring_eng!$B$1:$AU$68,Results_2019!$C49,FALSE)),"",IF(HLOOKUP(AK$2,Monitoring_eng!$B$1:$AU$68,Results_2019!$C49,FALSE)=$I49,$P49,IF(HLOOKUP(AK$2,Monitoring_eng!$B$1:$AU$68,Results_2019!$C49,FALSE)=$K49,$Q49,IF(HLOOKUP(AK$2,Monitoring_eng!$B$1:$AU$68,Results_2019!$C49,FALSE)=$M49,$R49,IF(HLOOKUP(AK$2,Monitoring_eng!$B$1:$AU$68,Results_2019!$C49,FALSE)=$O49,$S49,"CHYBA")))))</f>
        <v>0</v>
      </c>
      <c r="AL49" s="18">
        <f>IF(ISBLANK(HLOOKUP(AL$2,Monitoring_eng!$B$1:$AU$68,Results_2019!$C49,FALSE)),"",IF(HLOOKUP(AL$2,Monitoring_eng!$B$1:$AU$68,Results_2019!$C49,FALSE)=$I49,$P49,IF(HLOOKUP(AL$2,Monitoring_eng!$B$1:$AU$68,Results_2019!$C49,FALSE)=$K49,$Q49,IF(HLOOKUP(AL$2,Monitoring_eng!$B$1:$AU$68,Results_2019!$C49,FALSE)=$M49,$R49,IF(HLOOKUP(AL$2,Monitoring_eng!$B$1:$AU$68,Results_2019!$C49,FALSE)=$O49,$S49,"CHYBA")))))</f>
        <v>2</v>
      </c>
      <c r="AM49" s="18">
        <f>IF(ISBLANK(HLOOKUP(AM$2,Monitoring_eng!$B$1:$AU$68,Results_2019!$C49,FALSE)),"",IF(HLOOKUP(AM$2,Monitoring_eng!$B$1:$AU$68,Results_2019!$C49,FALSE)=$I49,$P49,IF(HLOOKUP(AM$2,Monitoring_eng!$B$1:$AU$68,Results_2019!$C49,FALSE)=$K49,$Q49,IF(HLOOKUP(AM$2,Monitoring_eng!$B$1:$AU$68,Results_2019!$C49,FALSE)=$M49,$R49,IF(HLOOKUP(AM$2,Monitoring_eng!$B$1:$AU$68,Results_2019!$C49,FALSE)=$O49,$S49,"CHYBA")))))</f>
        <v>2</v>
      </c>
      <c r="AN49" s="18">
        <f>IF(ISBLANK(HLOOKUP(AN$2,Monitoring_eng!$B$1:$AU$68,Results_2019!$C49,FALSE)),"",IF(HLOOKUP(AN$2,Monitoring_eng!$B$1:$AU$68,Results_2019!$C49,FALSE)=$I49,$P49,IF(HLOOKUP(AN$2,Monitoring_eng!$B$1:$AU$68,Results_2019!$C49,FALSE)=$K49,$Q49,IF(HLOOKUP(AN$2,Monitoring_eng!$B$1:$AU$68,Results_2019!$C49,FALSE)=$M49,$R49,IF(HLOOKUP(AN$2,Monitoring_eng!$B$1:$AU$68,Results_2019!$C49,FALSE)=$O49,$S49,"CHYBA")))))</f>
        <v>2</v>
      </c>
      <c r="AO49" s="18">
        <f>IF(ISBLANK(HLOOKUP(AO$2,Monitoring_eng!$B$1:$AU$68,Results_2019!$C49,FALSE)),"",IF(HLOOKUP(AO$2,Monitoring_eng!$B$1:$AU$68,Results_2019!$C49,FALSE)=$I49,$P49,IF(HLOOKUP(AO$2,Monitoring_eng!$B$1:$AU$68,Results_2019!$C49,FALSE)=$K49,$Q49,IF(HLOOKUP(AO$2,Monitoring_eng!$B$1:$AU$68,Results_2019!$C49,FALSE)=$M49,$R49,IF(HLOOKUP(AO$2,Monitoring_eng!$B$1:$AU$68,Results_2019!$C49,FALSE)=$O49,$S49,"CHYBA")))))</f>
        <v>2</v>
      </c>
    </row>
    <row r="50" spans="1:41" x14ac:dyDescent="0.3">
      <c r="A50" s="83" t="s">
        <v>1343</v>
      </c>
      <c r="B50" s="18" t="s">
        <v>229</v>
      </c>
      <c r="C50" s="18">
        <v>49</v>
      </c>
      <c r="D50" s="23" t="s">
        <v>230</v>
      </c>
      <c r="E50" s="23" t="s">
        <v>394</v>
      </c>
      <c r="F50" s="47" t="s">
        <v>438</v>
      </c>
      <c r="G50" s="34">
        <v>2</v>
      </c>
      <c r="H50" s="18" t="s">
        <v>342</v>
      </c>
      <c r="I50" s="18" t="s">
        <v>49</v>
      </c>
      <c r="J50" s="18" t="s">
        <v>341</v>
      </c>
      <c r="K50" s="18" t="s">
        <v>48</v>
      </c>
      <c r="L50" s="18" t="s">
        <v>357</v>
      </c>
      <c r="M50" s="18" t="s">
        <v>108</v>
      </c>
      <c r="N50" s="18" t="s">
        <v>432</v>
      </c>
      <c r="O50" s="18" t="s">
        <v>432</v>
      </c>
      <c r="P50" s="18">
        <f t="shared" si="0"/>
        <v>2</v>
      </c>
      <c r="Q50" s="18">
        <v>0</v>
      </c>
      <c r="R50" s="18">
        <f t="shared" si="1"/>
        <v>1</v>
      </c>
      <c r="S50" s="18" t="s">
        <v>432</v>
      </c>
      <c r="T50" s="18">
        <f>IF(ISBLANK(HLOOKUP(T$2,Monitoring_eng!$B$1:$AU$68,Results_2019!$C50,FALSE)),"",IF(HLOOKUP(T$2,Monitoring_eng!$B$1:$AU$68,Results_2019!$C50,FALSE)=$I50,$P50,IF(HLOOKUP(T$2,Monitoring_eng!$B$1:$AU$68,Results_2019!$C50,FALSE)=$K50,$Q50,IF(HLOOKUP(T$2,Monitoring_eng!$B$1:$AU$68,Results_2019!$C50,FALSE)=$M50,$R50,IF(HLOOKUP(T$2,Monitoring_eng!$B$1:$AU$68,Results_2019!$C50,FALSE)=$O50,$S50,"CHYBA")))))</f>
        <v>2</v>
      </c>
      <c r="U50" s="18">
        <f>IF(ISBLANK(HLOOKUP(U$2,Monitoring_eng!$B$1:$AU$68,Results_2019!$C50,FALSE)),"",IF(HLOOKUP(U$2,Monitoring_eng!$B$1:$AU$68,Results_2019!$C50,FALSE)=$I50,$P50,IF(HLOOKUP(U$2,Monitoring_eng!$B$1:$AU$68,Results_2019!$C50,FALSE)=$K50,$Q50,IF(HLOOKUP(U$2,Monitoring_eng!$B$1:$AU$68,Results_2019!$C50,FALSE)=$M50,$R50,IF(HLOOKUP(U$2,Monitoring_eng!$B$1:$AU$68,Results_2019!$C50,FALSE)=$O50,$S50,"CHYBA")))))</f>
        <v>2</v>
      </c>
      <c r="V50" s="18">
        <f>IF(ISBLANK(HLOOKUP(V$2,Monitoring_eng!$B$1:$AU$68,Results_2019!$C50,FALSE)),"",IF(HLOOKUP(V$2,Monitoring_eng!$B$1:$AU$68,Results_2019!$C50,FALSE)=$I50,$P50,IF(HLOOKUP(V$2,Monitoring_eng!$B$1:$AU$68,Results_2019!$C50,FALSE)=$K50,$Q50,IF(HLOOKUP(V$2,Monitoring_eng!$B$1:$AU$68,Results_2019!$C50,FALSE)=$M50,$R50,IF(HLOOKUP(V$2,Monitoring_eng!$B$1:$AU$68,Results_2019!$C50,FALSE)=$O50,$S50,"CHYBA")))))</f>
        <v>2</v>
      </c>
      <c r="W50" s="18">
        <f>IF(ISBLANK(HLOOKUP(W$2,Monitoring_eng!$B$1:$AU$68,Results_2019!$C50,FALSE)),"",IF(HLOOKUP(W$2,Monitoring_eng!$B$1:$AU$68,Results_2019!$C50,FALSE)=$I50,$P50,IF(HLOOKUP(W$2,Monitoring_eng!$B$1:$AU$68,Results_2019!$C50,FALSE)=$K50,$Q50,IF(HLOOKUP(W$2,Monitoring_eng!$B$1:$AU$68,Results_2019!$C50,FALSE)=$M50,$R50,IF(HLOOKUP(W$2,Monitoring_eng!$B$1:$AU$68,Results_2019!$C50,FALSE)=$O50,$S50,"CHYBA")))))</f>
        <v>0</v>
      </c>
      <c r="X50" s="18">
        <f>IF(ISBLANK(HLOOKUP(X$2,Monitoring_eng!$B$1:$AU$68,Results_2019!$C50,FALSE)),"",IF(HLOOKUP(X$2,Monitoring_eng!$B$1:$AU$68,Results_2019!$C50,FALSE)=$I50,$P50,IF(HLOOKUP(X$2,Monitoring_eng!$B$1:$AU$68,Results_2019!$C50,FALSE)=$K50,$Q50,IF(HLOOKUP(X$2,Monitoring_eng!$B$1:$AU$68,Results_2019!$C50,FALSE)=$M50,$R50,IF(HLOOKUP(X$2,Monitoring_eng!$B$1:$AU$68,Results_2019!$C50,FALSE)=$O50,$S50,"CHYBA")))))</f>
        <v>2</v>
      </c>
      <c r="Y50" s="18">
        <f>IF(ISBLANK(HLOOKUP(Y$2,Monitoring_eng!$B$1:$AU$68,Results_2019!$C50,FALSE)),"",IF(HLOOKUP(Y$2,Monitoring_eng!$B$1:$AU$68,Results_2019!$C50,FALSE)=$I50,$P50,IF(HLOOKUP(Y$2,Monitoring_eng!$B$1:$AU$68,Results_2019!$C50,FALSE)=$K50,$Q50,IF(HLOOKUP(Y$2,Monitoring_eng!$B$1:$AU$68,Results_2019!$C50,FALSE)=$M50,$R50,IF(HLOOKUP(Y$2,Monitoring_eng!$B$1:$AU$68,Results_2019!$C50,FALSE)=$O50,$S50,"CHYBA")))))</f>
        <v>2</v>
      </c>
      <c r="Z50" s="18">
        <f>IF(ISBLANK(HLOOKUP(Z$2,Monitoring_eng!$B$1:$AU$68,Results_2019!$C50,FALSE)),"",IF(HLOOKUP(Z$2,Monitoring_eng!$B$1:$AU$68,Results_2019!$C50,FALSE)=$I50,$P50,IF(HLOOKUP(Z$2,Monitoring_eng!$B$1:$AU$68,Results_2019!$C50,FALSE)=$K50,$Q50,IF(HLOOKUP(Z$2,Monitoring_eng!$B$1:$AU$68,Results_2019!$C50,FALSE)=$M50,$R50,IF(HLOOKUP(Z$2,Monitoring_eng!$B$1:$AU$68,Results_2019!$C50,FALSE)=$O50,$S50,"CHYBA")))))</f>
        <v>2</v>
      </c>
      <c r="AA50" s="18">
        <f>IF(ISBLANK(HLOOKUP(AA$2,Monitoring_eng!$B$1:$AU$68,Results_2019!$C50,FALSE)),"",IF(HLOOKUP(AA$2,Monitoring_eng!$B$1:$AU$68,Results_2019!$C50,FALSE)=$I50,$P50,IF(HLOOKUP(AA$2,Monitoring_eng!$B$1:$AU$68,Results_2019!$C50,FALSE)=$K50,$Q50,IF(HLOOKUP(AA$2,Monitoring_eng!$B$1:$AU$68,Results_2019!$C50,FALSE)=$M50,$R50,IF(HLOOKUP(AA$2,Monitoring_eng!$B$1:$AU$68,Results_2019!$C50,FALSE)=$O50,$S50,"CHYBA")))))</f>
        <v>2</v>
      </c>
      <c r="AB50" s="18">
        <f>IF(ISBLANK(HLOOKUP(AB$2,Monitoring_eng!$B$1:$AU$68,Results_2019!$C50,FALSE)),"",IF(HLOOKUP(AB$2,Monitoring_eng!$B$1:$AU$68,Results_2019!$C50,FALSE)=$I50,$P50,IF(HLOOKUP(AB$2,Monitoring_eng!$B$1:$AU$68,Results_2019!$C50,FALSE)=$K50,$Q50,IF(HLOOKUP(AB$2,Monitoring_eng!$B$1:$AU$68,Results_2019!$C50,FALSE)=$M50,$R50,IF(HLOOKUP(AB$2,Monitoring_eng!$B$1:$AU$68,Results_2019!$C50,FALSE)=$O50,$S50,"CHYBA")))))</f>
        <v>0</v>
      </c>
      <c r="AC50" s="18">
        <f>IF(ISBLANK(HLOOKUP(AC$2,Monitoring_eng!$B$1:$AU$68,Results_2019!$C50,FALSE)),"",IF(HLOOKUP(AC$2,Monitoring_eng!$B$1:$AU$68,Results_2019!$C50,FALSE)=$I50,$P50,IF(HLOOKUP(AC$2,Monitoring_eng!$B$1:$AU$68,Results_2019!$C50,FALSE)=$K50,$Q50,IF(HLOOKUP(AC$2,Monitoring_eng!$B$1:$AU$68,Results_2019!$C50,FALSE)=$M50,$R50,IF(HLOOKUP(AC$2,Monitoring_eng!$B$1:$AU$68,Results_2019!$C50,FALSE)=$O50,$S50,"CHYBA")))))</f>
        <v>2</v>
      </c>
      <c r="AD50" s="18">
        <f>IF(ISBLANK(HLOOKUP(AD$2,Monitoring_eng!$B$1:$AU$68,Results_2019!$C50,FALSE)),"",IF(HLOOKUP(AD$2,Monitoring_eng!$B$1:$AU$68,Results_2019!$C50,FALSE)=$I50,$P50,IF(HLOOKUP(AD$2,Monitoring_eng!$B$1:$AU$68,Results_2019!$C50,FALSE)=$K50,$Q50,IF(HLOOKUP(AD$2,Monitoring_eng!$B$1:$AU$68,Results_2019!$C50,FALSE)=$M50,$R50,IF(HLOOKUP(AD$2,Monitoring_eng!$B$1:$AU$68,Results_2019!$C50,FALSE)=$O50,$S50,"CHYBA")))))</f>
        <v>2</v>
      </c>
      <c r="AE50" s="18">
        <f>IF(ISBLANK(HLOOKUP(AE$2,Monitoring_eng!$B$1:$AU$68,Results_2019!$C50,FALSE)),"",IF(HLOOKUP(AE$2,Monitoring_eng!$B$1:$AU$68,Results_2019!$C50,FALSE)=$I50,$P50,IF(HLOOKUP(AE$2,Monitoring_eng!$B$1:$AU$68,Results_2019!$C50,FALSE)=$K50,$Q50,IF(HLOOKUP(AE$2,Monitoring_eng!$B$1:$AU$68,Results_2019!$C50,FALSE)=$M50,$R50,IF(HLOOKUP(AE$2,Monitoring_eng!$B$1:$AU$68,Results_2019!$C50,FALSE)=$O50,$S50,"CHYBA")))))</f>
        <v>2</v>
      </c>
      <c r="AF50" s="18">
        <f>IF(ISBLANK(HLOOKUP(AF$2,Monitoring_eng!$B$1:$AU$68,Results_2019!$C50,FALSE)),"",IF(HLOOKUP(AF$2,Monitoring_eng!$B$1:$AU$68,Results_2019!$C50,FALSE)=$I50,$P50,IF(HLOOKUP(AF$2,Monitoring_eng!$B$1:$AU$68,Results_2019!$C50,FALSE)=$K50,$Q50,IF(HLOOKUP(AF$2,Monitoring_eng!$B$1:$AU$68,Results_2019!$C50,FALSE)=$M50,$R50,IF(HLOOKUP(AF$2,Monitoring_eng!$B$1:$AU$68,Results_2019!$C50,FALSE)=$O50,$S50,"CHYBA")))))</f>
        <v>0</v>
      </c>
      <c r="AG50" s="18">
        <f>IF(ISBLANK(HLOOKUP(AG$2,Monitoring_eng!$B$1:$AU$68,Results_2019!$C50,FALSE)),"",IF(HLOOKUP(AG$2,Monitoring_eng!$B$1:$AU$68,Results_2019!$C50,FALSE)=$I50,$P50,IF(HLOOKUP(AG$2,Monitoring_eng!$B$1:$AU$68,Results_2019!$C50,FALSE)=$K50,$Q50,IF(HLOOKUP(AG$2,Monitoring_eng!$B$1:$AU$68,Results_2019!$C50,FALSE)=$M50,$R50,IF(HLOOKUP(AG$2,Monitoring_eng!$B$1:$AU$68,Results_2019!$C50,FALSE)=$O50,$S50,"CHYBA")))))</f>
        <v>2</v>
      </c>
      <c r="AH50" s="18">
        <f>IF(ISBLANK(HLOOKUP(AH$2,Monitoring_eng!$B$1:$AU$68,Results_2019!$C50,FALSE)),"",IF(HLOOKUP(AH$2,Monitoring_eng!$B$1:$AU$68,Results_2019!$C50,FALSE)=$I50,$P50,IF(HLOOKUP(AH$2,Monitoring_eng!$B$1:$AU$68,Results_2019!$C50,FALSE)=$K50,$Q50,IF(HLOOKUP(AH$2,Monitoring_eng!$B$1:$AU$68,Results_2019!$C50,FALSE)=$M50,$R50,IF(HLOOKUP(AH$2,Monitoring_eng!$B$1:$AU$68,Results_2019!$C50,FALSE)=$O50,$S50,"CHYBA")))))</f>
        <v>2</v>
      </c>
      <c r="AI50" s="18">
        <f>IF(ISBLANK(HLOOKUP(AI$2,Monitoring_eng!$B$1:$AU$68,Results_2019!$C50,FALSE)),"",IF(HLOOKUP(AI$2,Monitoring_eng!$B$1:$AU$68,Results_2019!$C50,FALSE)=$I50,$P50,IF(HLOOKUP(AI$2,Monitoring_eng!$B$1:$AU$68,Results_2019!$C50,FALSE)=$K50,$Q50,IF(HLOOKUP(AI$2,Monitoring_eng!$B$1:$AU$68,Results_2019!$C50,FALSE)=$M50,$R50,IF(HLOOKUP(AI$2,Monitoring_eng!$B$1:$AU$68,Results_2019!$C50,FALSE)=$O50,$S50,"CHYBA")))))</f>
        <v>2</v>
      </c>
      <c r="AJ50" s="18">
        <f>IF(ISBLANK(HLOOKUP(AJ$2,Monitoring_eng!$B$1:$AU$68,Results_2019!$C50,FALSE)),"",IF(HLOOKUP(AJ$2,Monitoring_eng!$B$1:$AU$68,Results_2019!$C50,FALSE)=$I50,$P50,IF(HLOOKUP(AJ$2,Monitoring_eng!$B$1:$AU$68,Results_2019!$C50,FALSE)=$K50,$Q50,IF(HLOOKUP(AJ$2,Monitoring_eng!$B$1:$AU$68,Results_2019!$C50,FALSE)=$M50,$R50,IF(HLOOKUP(AJ$2,Monitoring_eng!$B$1:$AU$68,Results_2019!$C50,FALSE)=$O50,$S50,"CHYBA")))))</f>
        <v>2</v>
      </c>
      <c r="AK50" s="18">
        <f>IF(ISBLANK(HLOOKUP(AK$2,Monitoring_eng!$B$1:$AU$68,Results_2019!$C50,FALSE)),"",IF(HLOOKUP(AK$2,Monitoring_eng!$B$1:$AU$68,Results_2019!$C50,FALSE)=$I50,$P50,IF(HLOOKUP(AK$2,Monitoring_eng!$B$1:$AU$68,Results_2019!$C50,FALSE)=$K50,$Q50,IF(HLOOKUP(AK$2,Monitoring_eng!$B$1:$AU$68,Results_2019!$C50,FALSE)=$M50,$R50,IF(HLOOKUP(AK$2,Monitoring_eng!$B$1:$AU$68,Results_2019!$C50,FALSE)=$O50,$S50,"CHYBA")))))</f>
        <v>0</v>
      </c>
      <c r="AL50" s="18">
        <f>IF(ISBLANK(HLOOKUP(AL$2,Monitoring_eng!$B$1:$AU$68,Results_2019!$C50,FALSE)),"",IF(HLOOKUP(AL$2,Monitoring_eng!$B$1:$AU$68,Results_2019!$C50,FALSE)=$I50,$P50,IF(HLOOKUP(AL$2,Monitoring_eng!$B$1:$AU$68,Results_2019!$C50,FALSE)=$K50,$Q50,IF(HLOOKUP(AL$2,Monitoring_eng!$B$1:$AU$68,Results_2019!$C50,FALSE)=$M50,$R50,IF(HLOOKUP(AL$2,Monitoring_eng!$B$1:$AU$68,Results_2019!$C50,FALSE)=$O50,$S50,"CHYBA")))))</f>
        <v>2</v>
      </c>
      <c r="AM50" s="18">
        <f>IF(ISBLANK(HLOOKUP(AM$2,Monitoring_eng!$B$1:$AU$68,Results_2019!$C50,FALSE)),"",IF(HLOOKUP(AM$2,Monitoring_eng!$B$1:$AU$68,Results_2019!$C50,FALSE)=$I50,$P50,IF(HLOOKUP(AM$2,Monitoring_eng!$B$1:$AU$68,Results_2019!$C50,FALSE)=$K50,$Q50,IF(HLOOKUP(AM$2,Monitoring_eng!$B$1:$AU$68,Results_2019!$C50,FALSE)=$M50,$R50,IF(HLOOKUP(AM$2,Monitoring_eng!$B$1:$AU$68,Results_2019!$C50,FALSE)=$O50,$S50,"CHYBA")))))</f>
        <v>2</v>
      </c>
      <c r="AN50" s="18">
        <f>IF(ISBLANK(HLOOKUP(AN$2,Monitoring_eng!$B$1:$AU$68,Results_2019!$C50,FALSE)),"",IF(HLOOKUP(AN$2,Monitoring_eng!$B$1:$AU$68,Results_2019!$C50,FALSE)=$I50,$P50,IF(HLOOKUP(AN$2,Monitoring_eng!$B$1:$AU$68,Results_2019!$C50,FALSE)=$K50,$Q50,IF(HLOOKUP(AN$2,Monitoring_eng!$B$1:$AU$68,Results_2019!$C50,FALSE)=$M50,$R50,IF(HLOOKUP(AN$2,Monitoring_eng!$B$1:$AU$68,Results_2019!$C50,FALSE)=$O50,$S50,"CHYBA")))))</f>
        <v>0</v>
      </c>
      <c r="AO50" s="18">
        <f>IF(ISBLANK(HLOOKUP(AO$2,Monitoring_eng!$B$1:$AU$68,Results_2019!$C50,FALSE)),"",IF(HLOOKUP(AO$2,Monitoring_eng!$B$1:$AU$68,Results_2019!$C50,FALSE)=$I50,$P50,IF(HLOOKUP(AO$2,Monitoring_eng!$B$1:$AU$68,Results_2019!$C50,FALSE)=$K50,$Q50,IF(HLOOKUP(AO$2,Monitoring_eng!$B$1:$AU$68,Results_2019!$C50,FALSE)=$M50,$R50,IF(HLOOKUP(AO$2,Monitoring_eng!$B$1:$AU$68,Results_2019!$C50,FALSE)=$O50,$S50,"CHYBA")))))</f>
        <v>2</v>
      </c>
    </row>
    <row r="51" spans="1:41" x14ac:dyDescent="0.3">
      <c r="A51" s="83" t="s">
        <v>1344</v>
      </c>
      <c r="B51" s="18" t="s">
        <v>232</v>
      </c>
      <c r="C51" s="18">
        <v>50</v>
      </c>
      <c r="D51" s="23" t="s">
        <v>233</v>
      </c>
      <c r="E51" s="23" t="s">
        <v>395</v>
      </c>
      <c r="F51" s="47" t="s">
        <v>438</v>
      </c>
      <c r="G51" s="34">
        <v>2</v>
      </c>
      <c r="H51" s="18" t="s">
        <v>342</v>
      </c>
      <c r="I51" s="18" t="s">
        <v>49</v>
      </c>
      <c r="J51" s="18" t="s">
        <v>341</v>
      </c>
      <c r="K51" s="18" t="s">
        <v>48</v>
      </c>
      <c r="L51" s="18" t="s">
        <v>357</v>
      </c>
      <c r="M51" s="18" t="s">
        <v>108</v>
      </c>
      <c r="N51" s="18" t="s">
        <v>432</v>
      </c>
      <c r="O51" s="18" t="s">
        <v>432</v>
      </c>
      <c r="P51" s="18">
        <f t="shared" si="0"/>
        <v>2</v>
      </c>
      <c r="Q51" s="18">
        <v>0</v>
      </c>
      <c r="R51" s="18">
        <f t="shared" si="1"/>
        <v>1</v>
      </c>
      <c r="S51" s="18" t="s">
        <v>432</v>
      </c>
      <c r="T51" s="18">
        <f>IF(ISBLANK(HLOOKUP(T$2,Monitoring_eng!$B$1:$AU$68,Results_2019!$C51,FALSE)),"",IF(HLOOKUP(T$2,Monitoring_eng!$B$1:$AU$68,Results_2019!$C51,FALSE)=$I51,$P51,IF(HLOOKUP(T$2,Monitoring_eng!$B$1:$AU$68,Results_2019!$C51,FALSE)=$K51,$Q51,IF(HLOOKUP(T$2,Monitoring_eng!$B$1:$AU$68,Results_2019!$C51,FALSE)=$M51,$R51,IF(HLOOKUP(T$2,Monitoring_eng!$B$1:$AU$68,Results_2019!$C51,FALSE)=$O51,$S51,"CHYBA")))))</f>
        <v>2</v>
      </c>
      <c r="U51" s="18">
        <f>IF(ISBLANK(HLOOKUP(U$2,Monitoring_eng!$B$1:$AU$68,Results_2019!$C51,FALSE)),"",IF(HLOOKUP(U$2,Monitoring_eng!$B$1:$AU$68,Results_2019!$C51,FALSE)=$I51,$P51,IF(HLOOKUP(U$2,Monitoring_eng!$B$1:$AU$68,Results_2019!$C51,FALSE)=$K51,$Q51,IF(HLOOKUP(U$2,Monitoring_eng!$B$1:$AU$68,Results_2019!$C51,FALSE)=$M51,$R51,IF(HLOOKUP(U$2,Monitoring_eng!$B$1:$AU$68,Results_2019!$C51,FALSE)=$O51,$S51,"CHYBA")))))</f>
        <v>2</v>
      </c>
      <c r="V51" s="18">
        <f>IF(ISBLANK(HLOOKUP(V$2,Monitoring_eng!$B$1:$AU$68,Results_2019!$C51,FALSE)),"",IF(HLOOKUP(V$2,Monitoring_eng!$B$1:$AU$68,Results_2019!$C51,FALSE)=$I51,$P51,IF(HLOOKUP(V$2,Monitoring_eng!$B$1:$AU$68,Results_2019!$C51,FALSE)=$K51,$Q51,IF(HLOOKUP(V$2,Monitoring_eng!$B$1:$AU$68,Results_2019!$C51,FALSE)=$M51,$R51,IF(HLOOKUP(V$2,Monitoring_eng!$B$1:$AU$68,Results_2019!$C51,FALSE)=$O51,$S51,"CHYBA")))))</f>
        <v>0</v>
      </c>
      <c r="W51" s="18">
        <f>IF(ISBLANK(HLOOKUP(W$2,Monitoring_eng!$B$1:$AU$68,Results_2019!$C51,FALSE)),"",IF(HLOOKUP(W$2,Monitoring_eng!$B$1:$AU$68,Results_2019!$C51,FALSE)=$I51,$P51,IF(HLOOKUP(W$2,Monitoring_eng!$B$1:$AU$68,Results_2019!$C51,FALSE)=$K51,$Q51,IF(HLOOKUP(W$2,Monitoring_eng!$B$1:$AU$68,Results_2019!$C51,FALSE)=$M51,$R51,IF(HLOOKUP(W$2,Monitoring_eng!$B$1:$AU$68,Results_2019!$C51,FALSE)=$O51,$S51,"CHYBA")))))</f>
        <v>0</v>
      </c>
      <c r="X51" s="18">
        <f>IF(ISBLANK(HLOOKUP(X$2,Monitoring_eng!$B$1:$AU$68,Results_2019!$C51,FALSE)),"",IF(HLOOKUP(X$2,Monitoring_eng!$B$1:$AU$68,Results_2019!$C51,FALSE)=$I51,$P51,IF(HLOOKUP(X$2,Monitoring_eng!$B$1:$AU$68,Results_2019!$C51,FALSE)=$K51,$Q51,IF(HLOOKUP(X$2,Monitoring_eng!$B$1:$AU$68,Results_2019!$C51,FALSE)=$M51,$R51,IF(HLOOKUP(X$2,Monitoring_eng!$B$1:$AU$68,Results_2019!$C51,FALSE)=$O51,$S51,"CHYBA")))))</f>
        <v>0</v>
      </c>
      <c r="Y51" s="18">
        <f>IF(ISBLANK(HLOOKUP(Y$2,Monitoring_eng!$B$1:$AU$68,Results_2019!$C51,FALSE)),"",IF(HLOOKUP(Y$2,Monitoring_eng!$B$1:$AU$68,Results_2019!$C51,FALSE)=$I51,$P51,IF(HLOOKUP(Y$2,Monitoring_eng!$B$1:$AU$68,Results_2019!$C51,FALSE)=$K51,$Q51,IF(HLOOKUP(Y$2,Monitoring_eng!$B$1:$AU$68,Results_2019!$C51,FALSE)=$M51,$R51,IF(HLOOKUP(Y$2,Monitoring_eng!$B$1:$AU$68,Results_2019!$C51,FALSE)=$O51,$S51,"CHYBA")))))</f>
        <v>0</v>
      </c>
      <c r="Z51" s="18">
        <f>IF(ISBLANK(HLOOKUP(Z$2,Monitoring_eng!$B$1:$AU$68,Results_2019!$C51,FALSE)),"",IF(HLOOKUP(Z$2,Monitoring_eng!$B$1:$AU$68,Results_2019!$C51,FALSE)=$I51,$P51,IF(HLOOKUP(Z$2,Monitoring_eng!$B$1:$AU$68,Results_2019!$C51,FALSE)=$K51,$Q51,IF(HLOOKUP(Z$2,Monitoring_eng!$B$1:$AU$68,Results_2019!$C51,FALSE)=$M51,$R51,IF(HLOOKUP(Z$2,Monitoring_eng!$B$1:$AU$68,Results_2019!$C51,FALSE)=$O51,$S51,"CHYBA")))))</f>
        <v>2</v>
      </c>
      <c r="AA51" s="18">
        <f>IF(ISBLANK(HLOOKUP(AA$2,Monitoring_eng!$B$1:$AU$68,Results_2019!$C51,FALSE)),"",IF(HLOOKUP(AA$2,Monitoring_eng!$B$1:$AU$68,Results_2019!$C51,FALSE)=$I51,$P51,IF(HLOOKUP(AA$2,Monitoring_eng!$B$1:$AU$68,Results_2019!$C51,FALSE)=$K51,$Q51,IF(HLOOKUP(AA$2,Monitoring_eng!$B$1:$AU$68,Results_2019!$C51,FALSE)=$M51,$R51,IF(HLOOKUP(AA$2,Monitoring_eng!$B$1:$AU$68,Results_2019!$C51,FALSE)=$O51,$S51,"CHYBA")))))</f>
        <v>0</v>
      </c>
      <c r="AB51" s="18">
        <f>IF(ISBLANK(HLOOKUP(AB$2,Monitoring_eng!$B$1:$AU$68,Results_2019!$C51,FALSE)),"",IF(HLOOKUP(AB$2,Monitoring_eng!$B$1:$AU$68,Results_2019!$C51,FALSE)=$I51,$P51,IF(HLOOKUP(AB$2,Monitoring_eng!$B$1:$AU$68,Results_2019!$C51,FALSE)=$K51,$Q51,IF(HLOOKUP(AB$2,Monitoring_eng!$B$1:$AU$68,Results_2019!$C51,FALSE)=$M51,$R51,IF(HLOOKUP(AB$2,Monitoring_eng!$B$1:$AU$68,Results_2019!$C51,FALSE)=$O51,$S51,"CHYBA")))))</f>
        <v>0</v>
      </c>
      <c r="AC51" s="18">
        <f>IF(ISBLANK(HLOOKUP(AC$2,Monitoring_eng!$B$1:$AU$68,Results_2019!$C51,FALSE)),"",IF(HLOOKUP(AC$2,Monitoring_eng!$B$1:$AU$68,Results_2019!$C51,FALSE)=$I51,$P51,IF(HLOOKUP(AC$2,Monitoring_eng!$B$1:$AU$68,Results_2019!$C51,FALSE)=$K51,$Q51,IF(HLOOKUP(AC$2,Monitoring_eng!$B$1:$AU$68,Results_2019!$C51,FALSE)=$M51,$R51,IF(HLOOKUP(AC$2,Monitoring_eng!$B$1:$AU$68,Results_2019!$C51,FALSE)=$O51,$S51,"CHYBA")))))</f>
        <v>2</v>
      </c>
      <c r="AD51" s="18">
        <f>IF(ISBLANK(HLOOKUP(AD$2,Monitoring_eng!$B$1:$AU$68,Results_2019!$C51,FALSE)),"",IF(HLOOKUP(AD$2,Monitoring_eng!$B$1:$AU$68,Results_2019!$C51,FALSE)=$I51,$P51,IF(HLOOKUP(AD$2,Monitoring_eng!$B$1:$AU$68,Results_2019!$C51,FALSE)=$K51,$Q51,IF(HLOOKUP(AD$2,Monitoring_eng!$B$1:$AU$68,Results_2019!$C51,FALSE)=$M51,$R51,IF(HLOOKUP(AD$2,Monitoring_eng!$B$1:$AU$68,Results_2019!$C51,FALSE)=$O51,$S51,"CHYBA")))))</f>
        <v>0</v>
      </c>
      <c r="AE51" s="18">
        <f>IF(ISBLANK(HLOOKUP(AE$2,Monitoring_eng!$B$1:$AU$68,Results_2019!$C51,FALSE)),"",IF(HLOOKUP(AE$2,Monitoring_eng!$B$1:$AU$68,Results_2019!$C51,FALSE)=$I51,$P51,IF(HLOOKUP(AE$2,Monitoring_eng!$B$1:$AU$68,Results_2019!$C51,FALSE)=$K51,$Q51,IF(HLOOKUP(AE$2,Monitoring_eng!$B$1:$AU$68,Results_2019!$C51,FALSE)=$M51,$R51,IF(HLOOKUP(AE$2,Monitoring_eng!$B$1:$AU$68,Results_2019!$C51,FALSE)=$O51,$S51,"CHYBA")))))</f>
        <v>0</v>
      </c>
      <c r="AF51" s="18">
        <f>IF(ISBLANK(HLOOKUP(AF$2,Monitoring_eng!$B$1:$AU$68,Results_2019!$C51,FALSE)),"",IF(HLOOKUP(AF$2,Monitoring_eng!$B$1:$AU$68,Results_2019!$C51,FALSE)=$I51,$P51,IF(HLOOKUP(AF$2,Monitoring_eng!$B$1:$AU$68,Results_2019!$C51,FALSE)=$K51,$Q51,IF(HLOOKUP(AF$2,Monitoring_eng!$B$1:$AU$68,Results_2019!$C51,FALSE)=$M51,$R51,IF(HLOOKUP(AF$2,Monitoring_eng!$B$1:$AU$68,Results_2019!$C51,FALSE)=$O51,$S51,"CHYBA")))))</f>
        <v>0</v>
      </c>
      <c r="AG51" s="18">
        <f>IF(ISBLANK(HLOOKUP(AG$2,Monitoring_eng!$B$1:$AU$68,Results_2019!$C51,FALSE)),"",IF(HLOOKUP(AG$2,Monitoring_eng!$B$1:$AU$68,Results_2019!$C51,FALSE)=$I51,$P51,IF(HLOOKUP(AG$2,Monitoring_eng!$B$1:$AU$68,Results_2019!$C51,FALSE)=$K51,$Q51,IF(HLOOKUP(AG$2,Monitoring_eng!$B$1:$AU$68,Results_2019!$C51,FALSE)=$M51,$R51,IF(HLOOKUP(AG$2,Monitoring_eng!$B$1:$AU$68,Results_2019!$C51,FALSE)=$O51,$S51,"CHYBA")))))</f>
        <v>0</v>
      </c>
      <c r="AH51" s="18">
        <f>IF(ISBLANK(HLOOKUP(AH$2,Monitoring_eng!$B$1:$AU$68,Results_2019!$C51,FALSE)),"",IF(HLOOKUP(AH$2,Monitoring_eng!$B$1:$AU$68,Results_2019!$C51,FALSE)=$I51,$P51,IF(HLOOKUP(AH$2,Monitoring_eng!$B$1:$AU$68,Results_2019!$C51,FALSE)=$K51,$Q51,IF(HLOOKUP(AH$2,Monitoring_eng!$B$1:$AU$68,Results_2019!$C51,FALSE)=$M51,$R51,IF(HLOOKUP(AH$2,Monitoring_eng!$B$1:$AU$68,Results_2019!$C51,FALSE)=$O51,$S51,"CHYBA")))))</f>
        <v>2</v>
      </c>
      <c r="AI51" s="18">
        <f>IF(ISBLANK(HLOOKUP(AI$2,Monitoring_eng!$B$1:$AU$68,Results_2019!$C51,FALSE)),"",IF(HLOOKUP(AI$2,Monitoring_eng!$B$1:$AU$68,Results_2019!$C51,FALSE)=$I51,$P51,IF(HLOOKUP(AI$2,Monitoring_eng!$B$1:$AU$68,Results_2019!$C51,FALSE)=$K51,$Q51,IF(HLOOKUP(AI$2,Monitoring_eng!$B$1:$AU$68,Results_2019!$C51,FALSE)=$M51,$R51,IF(HLOOKUP(AI$2,Monitoring_eng!$B$1:$AU$68,Results_2019!$C51,FALSE)=$O51,$S51,"CHYBA")))))</f>
        <v>2</v>
      </c>
      <c r="AJ51" s="18">
        <f>IF(ISBLANK(HLOOKUP(AJ$2,Monitoring_eng!$B$1:$AU$68,Results_2019!$C51,FALSE)),"",IF(HLOOKUP(AJ$2,Monitoring_eng!$B$1:$AU$68,Results_2019!$C51,FALSE)=$I51,$P51,IF(HLOOKUP(AJ$2,Monitoring_eng!$B$1:$AU$68,Results_2019!$C51,FALSE)=$K51,$Q51,IF(HLOOKUP(AJ$2,Monitoring_eng!$B$1:$AU$68,Results_2019!$C51,FALSE)=$M51,$R51,IF(HLOOKUP(AJ$2,Monitoring_eng!$B$1:$AU$68,Results_2019!$C51,FALSE)=$O51,$S51,"CHYBA")))))</f>
        <v>0</v>
      </c>
      <c r="AK51" s="18">
        <f>IF(ISBLANK(HLOOKUP(AK$2,Monitoring_eng!$B$1:$AU$68,Results_2019!$C51,FALSE)),"",IF(HLOOKUP(AK$2,Monitoring_eng!$B$1:$AU$68,Results_2019!$C51,FALSE)=$I51,$P51,IF(HLOOKUP(AK$2,Monitoring_eng!$B$1:$AU$68,Results_2019!$C51,FALSE)=$K51,$Q51,IF(HLOOKUP(AK$2,Monitoring_eng!$B$1:$AU$68,Results_2019!$C51,FALSE)=$M51,$R51,IF(HLOOKUP(AK$2,Monitoring_eng!$B$1:$AU$68,Results_2019!$C51,FALSE)=$O51,$S51,"CHYBA")))))</f>
        <v>0</v>
      </c>
      <c r="AL51" s="18">
        <f>IF(ISBLANK(HLOOKUP(AL$2,Monitoring_eng!$B$1:$AU$68,Results_2019!$C51,FALSE)),"",IF(HLOOKUP(AL$2,Monitoring_eng!$B$1:$AU$68,Results_2019!$C51,FALSE)=$I51,$P51,IF(HLOOKUP(AL$2,Monitoring_eng!$B$1:$AU$68,Results_2019!$C51,FALSE)=$K51,$Q51,IF(HLOOKUP(AL$2,Monitoring_eng!$B$1:$AU$68,Results_2019!$C51,FALSE)=$M51,$R51,IF(HLOOKUP(AL$2,Monitoring_eng!$B$1:$AU$68,Results_2019!$C51,FALSE)=$O51,$S51,"CHYBA")))))</f>
        <v>0</v>
      </c>
      <c r="AM51" s="18">
        <f>IF(ISBLANK(HLOOKUP(AM$2,Monitoring_eng!$B$1:$AU$68,Results_2019!$C51,FALSE)),"",IF(HLOOKUP(AM$2,Monitoring_eng!$B$1:$AU$68,Results_2019!$C51,FALSE)=$I51,$P51,IF(HLOOKUP(AM$2,Monitoring_eng!$B$1:$AU$68,Results_2019!$C51,FALSE)=$K51,$Q51,IF(HLOOKUP(AM$2,Monitoring_eng!$B$1:$AU$68,Results_2019!$C51,FALSE)=$M51,$R51,IF(HLOOKUP(AM$2,Monitoring_eng!$B$1:$AU$68,Results_2019!$C51,FALSE)=$O51,$S51,"CHYBA")))))</f>
        <v>0</v>
      </c>
      <c r="AN51" s="18">
        <f>IF(ISBLANK(HLOOKUP(AN$2,Monitoring_eng!$B$1:$AU$68,Results_2019!$C51,FALSE)),"",IF(HLOOKUP(AN$2,Monitoring_eng!$B$1:$AU$68,Results_2019!$C51,FALSE)=$I51,$P51,IF(HLOOKUP(AN$2,Monitoring_eng!$B$1:$AU$68,Results_2019!$C51,FALSE)=$K51,$Q51,IF(HLOOKUP(AN$2,Monitoring_eng!$B$1:$AU$68,Results_2019!$C51,FALSE)=$M51,$R51,IF(HLOOKUP(AN$2,Monitoring_eng!$B$1:$AU$68,Results_2019!$C51,FALSE)=$O51,$S51,"CHYBA")))))</f>
        <v>0</v>
      </c>
      <c r="AO51" s="18">
        <f>IF(ISBLANK(HLOOKUP(AO$2,Monitoring_eng!$B$1:$AU$68,Results_2019!$C51,FALSE)),"",IF(HLOOKUP(AO$2,Monitoring_eng!$B$1:$AU$68,Results_2019!$C51,FALSE)=$I51,$P51,IF(HLOOKUP(AO$2,Monitoring_eng!$B$1:$AU$68,Results_2019!$C51,FALSE)=$K51,$Q51,IF(HLOOKUP(AO$2,Monitoring_eng!$B$1:$AU$68,Results_2019!$C51,FALSE)=$M51,$R51,IF(HLOOKUP(AO$2,Monitoring_eng!$B$1:$AU$68,Results_2019!$C51,FALSE)=$O51,$S51,"CHYBA")))))</f>
        <v>2</v>
      </c>
    </row>
    <row r="52" spans="1:41" x14ac:dyDescent="0.3">
      <c r="A52" s="83" t="s">
        <v>1345</v>
      </c>
      <c r="B52" s="18" t="s">
        <v>234</v>
      </c>
      <c r="C52" s="18">
        <v>51</v>
      </c>
      <c r="D52" s="23" t="s">
        <v>235</v>
      </c>
      <c r="E52" s="23" t="s">
        <v>396</v>
      </c>
      <c r="F52" s="47" t="s">
        <v>438</v>
      </c>
      <c r="G52" s="34">
        <v>2</v>
      </c>
      <c r="H52" s="18" t="s">
        <v>342</v>
      </c>
      <c r="I52" s="18" t="s">
        <v>49</v>
      </c>
      <c r="J52" s="18" t="s">
        <v>341</v>
      </c>
      <c r="K52" s="18" t="s">
        <v>48</v>
      </c>
      <c r="L52" s="18" t="s">
        <v>357</v>
      </c>
      <c r="M52" s="18" t="s">
        <v>108</v>
      </c>
      <c r="N52" s="18" t="s">
        <v>432</v>
      </c>
      <c r="O52" s="18" t="s">
        <v>432</v>
      </c>
      <c r="P52" s="18">
        <f t="shared" si="0"/>
        <v>2</v>
      </c>
      <c r="Q52" s="18">
        <v>0</v>
      </c>
      <c r="R52" s="18">
        <f t="shared" si="1"/>
        <v>1</v>
      </c>
      <c r="S52" s="18" t="s">
        <v>432</v>
      </c>
      <c r="T52" s="18">
        <f>IF(ISBLANK(HLOOKUP(T$2,Monitoring_eng!$B$1:$AU$68,Results_2019!$C52,FALSE)),"",IF(HLOOKUP(T$2,Monitoring_eng!$B$1:$AU$68,Results_2019!$C52,FALSE)=$I52,$P52,IF(HLOOKUP(T$2,Monitoring_eng!$B$1:$AU$68,Results_2019!$C52,FALSE)=$K52,$Q52,IF(HLOOKUP(T$2,Monitoring_eng!$B$1:$AU$68,Results_2019!$C52,FALSE)=$M52,$R52,IF(HLOOKUP(T$2,Monitoring_eng!$B$1:$AU$68,Results_2019!$C52,FALSE)=$O52,$S52,"CHYBA")))))</f>
        <v>0</v>
      </c>
      <c r="U52" s="18">
        <f>IF(ISBLANK(HLOOKUP(U$2,Monitoring_eng!$B$1:$AU$68,Results_2019!$C52,FALSE)),"",IF(HLOOKUP(U$2,Monitoring_eng!$B$1:$AU$68,Results_2019!$C52,FALSE)=$I52,$P52,IF(HLOOKUP(U$2,Monitoring_eng!$B$1:$AU$68,Results_2019!$C52,FALSE)=$K52,$Q52,IF(HLOOKUP(U$2,Monitoring_eng!$B$1:$AU$68,Results_2019!$C52,FALSE)=$M52,$R52,IF(HLOOKUP(U$2,Monitoring_eng!$B$1:$AU$68,Results_2019!$C52,FALSE)=$O52,$S52,"CHYBA")))))</f>
        <v>2</v>
      </c>
      <c r="V52" s="18">
        <f>IF(ISBLANK(HLOOKUP(V$2,Monitoring_eng!$B$1:$AU$68,Results_2019!$C52,FALSE)),"",IF(HLOOKUP(V$2,Monitoring_eng!$B$1:$AU$68,Results_2019!$C52,FALSE)=$I52,$P52,IF(HLOOKUP(V$2,Monitoring_eng!$B$1:$AU$68,Results_2019!$C52,FALSE)=$K52,$Q52,IF(HLOOKUP(V$2,Monitoring_eng!$B$1:$AU$68,Results_2019!$C52,FALSE)=$M52,$R52,IF(HLOOKUP(V$2,Monitoring_eng!$B$1:$AU$68,Results_2019!$C52,FALSE)=$O52,$S52,"CHYBA")))))</f>
        <v>0</v>
      </c>
      <c r="W52" s="18">
        <f>IF(ISBLANK(HLOOKUP(W$2,Monitoring_eng!$B$1:$AU$68,Results_2019!$C52,FALSE)),"",IF(HLOOKUP(W$2,Monitoring_eng!$B$1:$AU$68,Results_2019!$C52,FALSE)=$I52,$P52,IF(HLOOKUP(W$2,Monitoring_eng!$B$1:$AU$68,Results_2019!$C52,FALSE)=$K52,$Q52,IF(HLOOKUP(W$2,Monitoring_eng!$B$1:$AU$68,Results_2019!$C52,FALSE)=$M52,$R52,IF(HLOOKUP(W$2,Monitoring_eng!$B$1:$AU$68,Results_2019!$C52,FALSE)=$O52,$S52,"CHYBA")))))</f>
        <v>0</v>
      </c>
      <c r="X52" s="18">
        <f>IF(ISBLANK(HLOOKUP(X$2,Monitoring_eng!$B$1:$AU$68,Results_2019!$C52,FALSE)),"",IF(HLOOKUP(X$2,Monitoring_eng!$B$1:$AU$68,Results_2019!$C52,FALSE)=$I52,$P52,IF(HLOOKUP(X$2,Monitoring_eng!$B$1:$AU$68,Results_2019!$C52,FALSE)=$K52,$Q52,IF(HLOOKUP(X$2,Monitoring_eng!$B$1:$AU$68,Results_2019!$C52,FALSE)=$M52,$R52,IF(HLOOKUP(X$2,Monitoring_eng!$B$1:$AU$68,Results_2019!$C52,FALSE)=$O52,$S52,"CHYBA")))))</f>
        <v>0</v>
      </c>
      <c r="Y52" s="18">
        <f>IF(ISBLANK(HLOOKUP(Y$2,Monitoring_eng!$B$1:$AU$68,Results_2019!$C52,FALSE)),"",IF(HLOOKUP(Y$2,Monitoring_eng!$B$1:$AU$68,Results_2019!$C52,FALSE)=$I52,$P52,IF(HLOOKUP(Y$2,Monitoring_eng!$B$1:$AU$68,Results_2019!$C52,FALSE)=$K52,$Q52,IF(HLOOKUP(Y$2,Monitoring_eng!$B$1:$AU$68,Results_2019!$C52,FALSE)=$M52,$R52,IF(HLOOKUP(Y$2,Monitoring_eng!$B$1:$AU$68,Results_2019!$C52,FALSE)=$O52,$S52,"CHYBA")))))</f>
        <v>0</v>
      </c>
      <c r="Z52" s="18">
        <f>IF(ISBLANK(HLOOKUP(Z$2,Monitoring_eng!$B$1:$AU$68,Results_2019!$C52,FALSE)),"",IF(HLOOKUP(Z$2,Monitoring_eng!$B$1:$AU$68,Results_2019!$C52,FALSE)=$I52,$P52,IF(HLOOKUP(Z$2,Monitoring_eng!$B$1:$AU$68,Results_2019!$C52,FALSE)=$K52,$Q52,IF(HLOOKUP(Z$2,Monitoring_eng!$B$1:$AU$68,Results_2019!$C52,FALSE)=$M52,$R52,IF(HLOOKUP(Z$2,Monitoring_eng!$B$1:$AU$68,Results_2019!$C52,FALSE)=$O52,$S52,"CHYBA")))))</f>
        <v>2</v>
      </c>
      <c r="AA52" s="18">
        <f>IF(ISBLANK(HLOOKUP(AA$2,Monitoring_eng!$B$1:$AU$68,Results_2019!$C52,FALSE)),"",IF(HLOOKUP(AA$2,Monitoring_eng!$B$1:$AU$68,Results_2019!$C52,FALSE)=$I52,$P52,IF(HLOOKUP(AA$2,Monitoring_eng!$B$1:$AU$68,Results_2019!$C52,FALSE)=$K52,$Q52,IF(HLOOKUP(AA$2,Monitoring_eng!$B$1:$AU$68,Results_2019!$C52,FALSE)=$M52,$R52,IF(HLOOKUP(AA$2,Monitoring_eng!$B$1:$AU$68,Results_2019!$C52,FALSE)=$O52,$S52,"CHYBA")))))</f>
        <v>0</v>
      </c>
      <c r="AB52" s="18">
        <f>IF(ISBLANK(HLOOKUP(AB$2,Monitoring_eng!$B$1:$AU$68,Results_2019!$C52,FALSE)),"",IF(HLOOKUP(AB$2,Monitoring_eng!$B$1:$AU$68,Results_2019!$C52,FALSE)=$I52,$P52,IF(HLOOKUP(AB$2,Monitoring_eng!$B$1:$AU$68,Results_2019!$C52,FALSE)=$K52,$Q52,IF(HLOOKUP(AB$2,Monitoring_eng!$B$1:$AU$68,Results_2019!$C52,FALSE)=$M52,$R52,IF(HLOOKUP(AB$2,Monitoring_eng!$B$1:$AU$68,Results_2019!$C52,FALSE)=$O52,$S52,"CHYBA")))))</f>
        <v>0</v>
      </c>
      <c r="AC52" s="18">
        <f>IF(ISBLANK(HLOOKUP(AC$2,Monitoring_eng!$B$1:$AU$68,Results_2019!$C52,FALSE)),"",IF(HLOOKUP(AC$2,Monitoring_eng!$B$1:$AU$68,Results_2019!$C52,FALSE)=$I52,$P52,IF(HLOOKUP(AC$2,Monitoring_eng!$B$1:$AU$68,Results_2019!$C52,FALSE)=$K52,$Q52,IF(HLOOKUP(AC$2,Monitoring_eng!$B$1:$AU$68,Results_2019!$C52,FALSE)=$M52,$R52,IF(HLOOKUP(AC$2,Monitoring_eng!$B$1:$AU$68,Results_2019!$C52,FALSE)=$O52,$S52,"CHYBA")))))</f>
        <v>0</v>
      </c>
      <c r="AD52" s="18">
        <f>IF(ISBLANK(HLOOKUP(AD$2,Monitoring_eng!$B$1:$AU$68,Results_2019!$C52,FALSE)),"",IF(HLOOKUP(AD$2,Monitoring_eng!$B$1:$AU$68,Results_2019!$C52,FALSE)=$I52,$P52,IF(HLOOKUP(AD$2,Monitoring_eng!$B$1:$AU$68,Results_2019!$C52,FALSE)=$K52,$Q52,IF(HLOOKUP(AD$2,Monitoring_eng!$B$1:$AU$68,Results_2019!$C52,FALSE)=$M52,$R52,IF(HLOOKUP(AD$2,Monitoring_eng!$B$1:$AU$68,Results_2019!$C52,FALSE)=$O52,$S52,"CHYBA")))))</f>
        <v>0</v>
      </c>
      <c r="AE52" s="18">
        <f>IF(ISBLANK(HLOOKUP(AE$2,Monitoring_eng!$B$1:$AU$68,Results_2019!$C52,FALSE)),"",IF(HLOOKUP(AE$2,Monitoring_eng!$B$1:$AU$68,Results_2019!$C52,FALSE)=$I52,$P52,IF(HLOOKUP(AE$2,Monitoring_eng!$B$1:$AU$68,Results_2019!$C52,FALSE)=$K52,$Q52,IF(HLOOKUP(AE$2,Monitoring_eng!$B$1:$AU$68,Results_2019!$C52,FALSE)=$M52,$R52,IF(HLOOKUP(AE$2,Monitoring_eng!$B$1:$AU$68,Results_2019!$C52,FALSE)=$O52,$S52,"CHYBA")))))</f>
        <v>0</v>
      </c>
      <c r="AF52" s="18">
        <f>IF(ISBLANK(HLOOKUP(AF$2,Monitoring_eng!$B$1:$AU$68,Results_2019!$C52,FALSE)),"",IF(HLOOKUP(AF$2,Monitoring_eng!$B$1:$AU$68,Results_2019!$C52,FALSE)=$I52,$P52,IF(HLOOKUP(AF$2,Monitoring_eng!$B$1:$AU$68,Results_2019!$C52,FALSE)=$K52,$Q52,IF(HLOOKUP(AF$2,Monitoring_eng!$B$1:$AU$68,Results_2019!$C52,FALSE)=$M52,$R52,IF(HLOOKUP(AF$2,Monitoring_eng!$B$1:$AU$68,Results_2019!$C52,FALSE)=$O52,$S52,"CHYBA")))))</f>
        <v>0</v>
      </c>
      <c r="AG52" s="18">
        <f>IF(ISBLANK(HLOOKUP(AG$2,Monitoring_eng!$B$1:$AU$68,Results_2019!$C52,FALSE)),"",IF(HLOOKUP(AG$2,Monitoring_eng!$B$1:$AU$68,Results_2019!$C52,FALSE)=$I52,$P52,IF(HLOOKUP(AG$2,Monitoring_eng!$B$1:$AU$68,Results_2019!$C52,FALSE)=$K52,$Q52,IF(HLOOKUP(AG$2,Monitoring_eng!$B$1:$AU$68,Results_2019!$C52,FALSE)=$M52,$R52,IF(HLOOKUP(AG$2,Monitoring_eng!$B$1:$AU$68,Results_2019!$C52,FALSE)=$O52,$S52,"CHYBA")))))</f>
        <v>0</v>
      </c>
      <c r="AH52" s="18">
        <f>IF(ISBLANK(HLOOKUP(AH$2,Monitoring_eng!$B$1:$AU$68,Results_2019!$C52,FALSE)),"",IF(HLOOKUP(AH$2,Monitoring_eng!$B$1:$AU$68,Results_2019!$C52,FALSE)=$I52,$P52,IF(HLOOKUP(AH$2,Monitoring_eng!$B$1:$AU$68,Results_2019!$C52,FALSE)=$K52,$Q52,IF(HLOOKUP(AH$2,Monitoring_eng!$B$1:$AU$68,Results_2019!$C52,FALSE)=$M52,$R52,IF(HLOOKUP(AH$2,Monitoring_eng!$B$1:$AU$68,Results_2019!$C52,FALSE)=$O52,$S52,"CHYBA")))))</f>
        <v>0</v>
      </c>
      <c r="AI52" s="18">
        <f>IF(ISBLANK(HLOOKUP(AI$2,Monitoring_eng!$B$1:$AU$68,Results_2019!$C52,FALSE)),"",IF(HLOOKUP(AI$2,Monitoring_eng!$B$1:$AU$68,Results_2019!$C52,FALSE)=$I52,$P52,IF(HLOOKUP(AI$2,Monitoring_eng!$B$1:$AU$68,Results_2019!$C52,FALSE)=$K52,$Q52,IF(HLOOKUP(AI$2,Monitoring_eng!$B$1:$AU$68,Results_2019!$C52,FALSE)=$M52,$R52,IF(HLOOKUP(AI$2,Monitoring_eng!$B$1:$AU$68,Results_2019!$C52,FALSE)=$O52,$S52,"CHYBA")))))</f>
        <v>0</v>
      </c>
      <c r="AJ52" s="18">
        <f>IF(ISBLANK(HLOOKUP(AJ$2,Monitoring_eng!$B$1:$AU$68,Results_2019!$C52,FALSE)),"",IF(HLOOKUP(AJ$2,Monitoring_eng!$B$1:$AU$68,Results_2019!$C52,FALSE)=$I52,$P52,IF(HLOOKUP(AJ$2,Monitoring_eng!$B$1:$AU$68,Results_2019!$C52,FALSE)=$K52,$Q52,IF(HLOOKUP(AJ$2,Monitoring_eng!$B$1:$AU$68,Results_2019!$C52,FALSE)=$M52,$R52,IF(HLOOKUP(AJ$2,Monitoring_eng!$B$1:$AU$68,Results_2019!$C52,FALSE)=$O52,$S52,"CHYBA")))))</f>
        <v>0</v>
      </c>
      <c r="AK52" s="18">
        <f>IF(ISBLANK(HLOOKUP(AK$2,Monitoring_eng!$B$1:$AU$68,Results_2019!$C52,FALSE)),"",IF(HLOOKUP(AK$2,Monitoring_eng!$B$1:$AU$68,Results_2019!$C52,FALSE)=$I52,$P52,IF(HLOOKUP(AK$2,Monitoring_eng!$B$1:$AU$68,Results_2019!$C52,FALSE)=$K52,$Q52,IF(HLOOKUP(AK$2,Monitoring_eng!$B$1:$AU$68,Results_2019!$C52,FALSE)=$M52,$R52,IF(HLOOKUP(AK$2,Monitoring_eng!$B$1:$AU$68,Results_2019!$C52,FALSE)=$O52,$S52,"CHYBA")))))</f>
        <v>0</v>
      </c>
      <c r="AL52" s="18">
        <f>IF(ISBLANK(HLOOKUP(AL$2,Monitoring_eng!$B$1:$AU$68,Results_2019!$C52,FALSE)),"",IF(HLOOKUP(AL$2,Monitoring_eng!$B$1:$AU$68,Results_2019!$C52,FALSE)=$I52,$P52,IF(HLOOKUP(AL$2,Monitoring_eng!$B$1:$AU$68,Results_2019!$C52,FALSE)=$K52,$Q52,IF(HLOOKUP(AL$2,Monitoring_eng!$B$1:$AU$68,Results_2019!$C52,FALSE)=$M52,$R52,IF(HLOOKUP(AL$2,Monitoring_eng!$B$1:$AU$68,Results_2019!$C52,FALSE)=$O52,$S52,"CHYBA")))))</f>
        <v>0</v>
      </c>
      <c r="AM52" s="18">
        <f>IF(ISBLANK(HLOOKUP(AM$2,Monitoring_eng!$B$1:$AU$68,Results_2019!$C52,FALSE)),"",IF(HLOOKUP(AM$2,Monitoring_eng!$B$1:$AU$68,Results_2019!$C52,FALSE)=$I52,$P52,IF(HLOOKUP(AM$2,Monitoring_eng!$B$1:$AU$68,Results_2019!$C52,FALSE)=$K52,$Q52,IF(HLOOKUP(AM$2,Monitoring_eng!$B$1:$AU$68,Results_2019!$C52,FALSE)=$M52,$R52,IF(HLOOKUP(AM$2,Monitoring_eng!$B$1:$AU$68,Results_2019!$C52,FALSE)=$O52,$S52,"CHYBA")))))</f>
        <v>0</v>
      </c>
      <c r="AN52" s="18">
        <f>IF(ISBLANK(HLOOKUP(AN$2,Monitoring_eng!$B$1:$AU$68,Results_2019!$C52,FALSE)),"",IF(HLOOKUP(AN$2,Monitoring_eng!$B$1:$AU$68,Results_2019!$C52,FALSE)=$I52,$P52,IF(HLOOKUP(AN$2,Monitoring_eng!$B$1:$AU$68,Results_2019!$C52,FALSE)=$K52,$Q52,IF(HLOOKUP(AN$2,Monitoring_eng!$B$1:$AU$68,Results_2019!$C52,FALSE)=$M52,$R52,IF(HLOOKUP(AN$2,Monitoring_eng!$B$1:$AU$68,Results_2019!$C52,FALSE)=$O52,$S52,"CHYBA")))))</f>
        <v>2</v>
      </c>
      <c r="AO52" s="18">
        <f>IF(ISBLANK(HLOOKUP(AO$2,Monitoring_eng!$B$1:$AU$68,Results_2019!$C52,FALSE)),"",IF(HLOOKUP(AO$2,Monitoring_eng!$B$1:$AU$68,Results_2019!$C52,FALSE)=$I52,$P52,IF(HLOOKUP(AO$2,Monitoring_eng!$B$1:$AU$68,Results_2019!$C52,FALSE)=$K52,$Q52,IF(HLOOKUP(AO$2,Monitoring_eng!$B$1:$AU$68,Results_2019!$C52,FALSE)=$M52,$R52,IF(HLOOKUP(AO$2,Monitoring_eng!$B$1:$AU$68,Results_2019!$C52,FALSE)=$O52,$S52,"CHYBA")))))</f>
        <v>2</v>
      </c>
    </row>
    <row r="53" spans="1:41" x14ac:dyDescent="0.3">
      <c r="A53" s="83" t="s">
        <v>1346</v>
      </c>
      <c r="B53" s="18" t="s">
        <v>236</v>
      </c>
      <c r="C53" s="18">
        <v>52</v>
      </c>
      <c r="D53" s="23" t="s">
        <v>439</v>
      </c>
      <c r="E53" s="23" t="s">
        <v>397</v>
      </c>
      <c r="F53" s="47" t="s">
        <v>438</v>
      </c>
      <c r="G53" s="34">
        <v>3</v>
      </c>
      <c r="H53" s="18" t="s">
        <v>342</v>
      </c>
      <c r="I53" s="18" t="s">
        <v>49</v>
      </c>
      <c r="J53" s="18" t="s">
        <v>341</v>
      </c>
      <c r="K53" s="18" t="s">
        <v>48</v>
      </c>
      <c r="L53" s="18" t="s">
        <v>357</v>
      </c>
      <c r="M53" s="18" t="s">
        <v>108</v>
      </c>
      <c r="N53" s="18" t="s">
        <v>432</v>
      </c>
      <c r="O53" s="18" t="s">
        <v>432</v>
      </c>
      <c r="P53" s="18">
        <f t="shared" si="0"/>
        <v>3</v>
      </c>
      <c r="Q53" s="18">
        <v>0</v>
      </c>
      <c r="R53" s="18">
        <f t="shared" si="1"/>
        <v>1.5</v>
      </c>
      <c r="S53" s="18" t="s">
        <v>432</v>
      </c>
      <c r="T53" s="18">
        <f>IF(ISBLANK(HLOOKUP(T$2,Monitoring_eng!$B$1:$AU$68,Results_2019!$C53,FALSE)),"",IF(HLOOKUP(T$2,Monitoring_eng!$B$1:$AU$68,Results_2019!$C53,FALSE)=$I53,$P53,IF(HLOOKUP(T$2,Monitoring_eng!$B$1:$AU$68,Results_2019!$C53,FALSE)=$K53,$Q53,IF(HLOOKUP(T$2,Monitoring_eng!$B$1:$AU$68,Results_2019!$C53,FALSE)=$M53,$R53,IF(HLOOKUP(T$2,Monitoring_eng!$B$1:$AU$68,Results_2019!$C53,FALSE)=$O53,$S53,"CHYBA")))))</f>
        <v>3</v>
      </c>
      <c r="U53" s="18">
        <f>IF(ISBLANK(HLOOKUP(U$2,Monitoring_eng!$B$1:$AU$68,Results_2019!$C53,FALSE)),"",IF(HLOOKUP(U$2,Monitoring_eng!$B$1:$AU$68,Results_2019!$C53,FALSE)=$I53,$P53,IF(HLOOKUP(U$2,Monitoring_eng!$B$1:$AU$68,Results_2019!$C53,FALSE)=$K53,$Q53,IF(HLOOKUP(U$2,Monitoring_eng!$B$1:$AU$68,Results_2019!$C53,FALSE)=$M53,$R53,IF(HLOOKUP(U$2,Monitoring_eng!$B$1:$AU$68,Results_2019!$C53,FALSE)=$O53,$S53,"CHYBA")))))</f>
        <v>3</v>
      </c>
      <c r="V53" s="18">
        <f>IF(ISBLANK(HLOOKUP(V$2,Monitoring_eng!$B$1:$AU$68,Results_2019!$C53,FALSE)),"",IF(HLOOKUP(V$2,Monitoring_eng!$B$1:$AU$68,Results_2019!$C53,FALSE)=$I53,$P53,IF(HLOOKUP(V$2,Monitoring_eng!$B$1:$AU$68,Results_2019!$C53,FALSE)=$K53,$Q53,IF(HLOOKUP(V$2,Monitoring_eng!$B$1:$AU$68,Results_2019!$C53,FALSE)=$M53,$R53,IF(HLOOKUP(V$2,Monitoring_eng!$B$1:$AU$68,Results_2019!$C53,FALSE)=$O53,$S53,"CHYBA")))))</f>
        <v>0</v>
      </c>
      <c r="W53" s="18">
        <f>IF(ISBLANK(HLOOKUP(W$2,Monitoring_eng!$B$1:$AU$68,Results_2019!$C53,FALSE)),"",IF(HLOOKUP(W$2,Monitoring_eng!$B$1:$AU$68,Results_2019!$C53,FALSE)=$I53,$P53,IF(HLOOKUP(W$2,Monitoring_eng!$B$1:$AU$68,Results_2019!$C53,FALSE)=$K53,$Q53,IF(HLOOKUP(W$2,Monitoring_eng!$B$1:$AU$68,Results_2019!$C53,FALSE)=$M53,$R53,IF(HLOOKUP(W$2,Monitoring_eng!$B$1:$AU$68,Results_2019!$C53,FALSE)=$O53,$S53,"CHYBA")))))</f>
        <v>0</v>
      </c>
      <c r="X53" s="18">
        <f>IF(ISBLANK(HLOOKUP(X$2,Monitoring_eng!$B$1:$AU$68,Results_2019!$C53,FALSE)),"",IF(HLOOKUP(X$2,Monitoring_eng!$B$1:$AU$68,Results_2019!$C53,FALSE)=$I53,$P53,IF(HLOOKUP(X$2,Monitoring_eng!$B$1:$AU$68,Results_2019!$C53,FALSE)=$K53,$Q53,IF(HLOOKUP(X$2,Monitoring_eng!$B$1:$AU$68,Results_2019!$C53,FALSE)=$M53,$R53,IF(HLOOKUP(X$2,Monitoring_eng!$B$1:$AU$68,Results_2019!$C53,FALSE)=$O53,$S53,"CHYBA")))))</f>
        <v>0</v>
      </c>
      <c r="Y53" s="18">
        <f>IF(ISBLANK(HLOOKUP(Y$2,Monitoring_eng!$B$1:$AU$68,Results_2019!$C53,FALSE)),"",IF(HLOOKUP(Y$2,Monitoring_eng!$B$1:$AU$68,Results_2019!$C53,FALSE)=$I53,$P53,IF(HLOOKUP(Y$2,Monitoring_eng!$B$1:$AU$68,Results_2019!$C53,FALSE)=$K53,$Q53,IF(HLOOKUP(Y$2,Monitoring_eng!$B$1:$AU$68,Results_2019!$C53,FALSE)=$M53,$R53,IF(HLOOKUP(Y$2,Monitoring_eng!$B$1:$AU$68,Results_2019!$C53,FALSE)=$O53,$S53,"CHYBA")))))</f>
        <v>0</v>
      </c>
      <c r="Z53" s="18">
        <f>IF(ISBLANK(HLOOKUP(Z$2,Monitoring_eng!$B$1:$AU$68,Results_2019!$C53,FALSE)),"",IF(HLOOKUP(Z$2,Monitoring_eng!$B$1:$AU$68,Results_2019!$C53,FALSE)=$I53,$P53,IF(HLOOKUP(Z$2,Monitoring_eng!$B$1:$AU$68,Results_2019!$C53,FALSE)=$K53,$Q53,IF(HLOOKUP(Z$2,Monitoring_eng!$B$1:$AU$68,Results_2019!$C53,FALSE)=$M53,$R53,IF(HLOOKUP(Z$2,Monitoring_eng!$B$1:$AU$68,Results_2019!$C53,FALSE)=$O53,$S53,"CHYBA")))))</f>
        <v>0</v>
      </c>
      <c r="AA53" s="18">
        <f>IF(ISBLANK(HLOOKUP(AA$2,Monitoring_eng!$B$1:$AU$68,Results_2019!$C53,FALSE)),"",IF(HLOOKUP(AA$2,Monitoring_eng!$B$1:$AU$68,Results_2019!$C53,FALSE)=$I53,$P53,IF(HLOOKUP(AA$2,Monitoring_eng!$B$1:$AU$68,Results_2019!$C53,FALSE)=$K53,$Q53,IF(HLOOKUP(AA$2,Monitoring_eng!$B$1:$AU$68,Results_2019!$C53,FALSE)=$M53,$R53,IF(HLOOKUP(AA$2,Monitoring_eng!$B$1:$AU$68,Results_2019!$C53,FALSE)=$O53,$S53,"CHYBA")))))</f>
        <v>0</v>
      </c>
      <c r="AB53" s="18">
        <f>IF(ISBLANK(HLOOKUP(AB$2,Monitoring_eng!$B$1:$AU$68,Results_2019!$C53,FALSE)),"",IF(HLOOKUP(AB$2,Monitoring_eng!$B$1:$AU$68,Results_2019!$C53,FALSE)=$I53,$P53,IF(HLOOKUP(AB$2,Monitoring_eng!$B$1:$AU$68,Results_2019!$C53,FALSE)=$K53,$Q53,IF(HLOOKUP(AB$2,Monitoring_eng!$B$1:$AU$68,Results_2019!$C53,FALSE)=$M53,$R53,IF(HLOOKUP(AB$2,Monitoring_eng!$B$1:$AU$68,Results_2019!$C53,FALSE)=$O53,$S53,"CHYBA")))))</f>
        <v>0</v>
      </c>
      <c r="AC53" s="18">
        <f>IF(ISBLANK(HLOOKUP(AC$2,Monitoring_eng!$B$1:$AU$68,Results_2019!$C53,FALSE)),"",IF(HLOOKUP(AC$2,Monitoring_eng!$B$1:$AU$68,Results_2019!$C53,FALSE)=$I53,$P53,IF(HLOOKUP(AC$2,Monitoring_eng!$B$1:$AU$68,Results_2019!$C53,FALSE)=$K53,$Q53,IF(HLOOKUP(AC$2,Monitoring_eng!$B$1:$AU$68,Results_2019!$C53,FALSE)=$M53,$R53,IF(HLOOKUP(AC$2,Monitoring_eng!$B$1:$AU$68,Results_2019!$C53,FALSE)=$O53,$S53,"CHYBA")))))</f>
        <v>0</v>
      </c>
      <c r="AD53" s="18">
        <f>IF(ISBLANK(HLOOKUP(AD$2,Monitoring_eng!$B$1:$AU$68,Results_2019!$C53,FALSE)),"",IF(HLOOKUP(AD$2,Monitoring_eng!$B$1:$AU$68,Results_2019!$C53,FALSE)=$I53,$P53,IF(HLOOKUP(AD$2,Monitoring_eng!$B$1:$AU$68,Results_2019!$C53,FALSE)=$K53,$Q53,IF(HLOOKUP(AD$2,Monitoring_eng!$B$1:$AU$68,Results_2019!$C53,FALSE)=$M53,$R53,IF(HLOOKUP(AD$2,Monitoring_eng!$B$1:$AU$68,Results_2019!$C53,FALSE)=$O53,$S53,"CHYBA")))))</f>
        <v>0</v>
      </c>
      <c r="AE53" s="18">
        <f>IF(ISBLANK(HLOOKUP(AE$2,Monitoring_eng!$B$1:$AU$68,Results_2019!$C53,FALSE)),"",IF(HLOOKUP(AE$2,Monitoring_eng!$B$1:$AU$68,Results_2019!$C53,FALSE)=$I53,$P53,IF(HLOOKUP(AE$2,Monitoring_eng!$B$1:$AU$68,Results_2019!$C53,FALSE)=$K53,$Q53,IF(HLOOKUP(AE$2,Monitoring_eng!$B$1:$AU$68,Results_2019!$C53,FALSE)=$M53,$R53,IF(HLOOKUP(AE$2,Monitoring_eng!$B$1:$AU$68,Results_2019!$C53,FALSE)=$O53,$S53,"CHYBA")))))</f>
        <v>0</v>
      </c>
      <c r="AF53" s="18">
        <f>IF(ISBLANK(HLOOKUP(AF$2,Monitoring_eng!$B$1:$AU$68,Results_2019!$C53,FALSE)),"",IF(HLOOKUP(AF$2,Monitoring_eng!$B$1:$AU$68,Results_2019!$C53,FALSE)=$I53,$P53,IF(HLOOKUP(AF$2,Monitoring_eng!$B$1:$AU$68,Results_2019!$C53,FALSE)=$K53,$Q53,IF(HLOOKUP(AF$2,Monitoring_eng!$B$1:$AU$68,Results_2019!$C53,FALSE)=$M53,$R53,IF(HLOOKUP(AF$2,Monitoring_eng!$B$1:$AU$68,Results_2019!$C53,FALSE)=$O53,$S53,"CHYBA")))))</f>
        <v>0</v>
      </c>
      <c r="AG53" s="18">
        <f>IF(ISBLANK(HLOOKUP(AG$2,Monitoring_eng!$B$1:$AU$68,Results_2019!$C53,FALSE)),"",IF(HLOOKUP(AG$2,Monitoring_eng!$B$1:$AU$68,Results_2019!$C53,FALSE)=$I53,$P53,IF(HLOOKUP(AG$2,Monitoring_eng!$B$1:$AU$68,Results_2019!$C53,FALSE)=$K53,$Q53,IF(HLOOKUP(AG$2,Monitoring_eng!$B$1:$AU$68,Results_2019!$C53,FALSE)=$M53,$R53,IF(HLOOKUP(AG$2,Monitoring_eng!$B$1:$AU$68,Results_2019!$C53,FALSE)=$O53,$S53,"CHYBA")))))</f>
        <v>3</v>
      </c>
      <c r="AH53" s="18">
        <f>IF(ISBLANK(HLOOKUP(AH$2,Monitoring_eng!$B$1:$AU$68,Results_2019!$C53,FALSE)),"",IF(HLOOKUP(AH$2,Monitoring_eng!$B$1:$AU$68,Results_2019!$C53,FALSE)=$I53,$P53,IF(HLOOKUP(AH$2,Monitoring_eng!$B$1:$AU$68,Results_2019!$C53,FALSE)=$K53,$Q53,IF(HLOOKUP(AH$2,Monitoring_eng!$B$1:$AU$68,Results_2019!$C53,FALSE)=$M53,$R53,IF(HLOOKUP(AH$2,Monitoring_eng!$B$1:$AU$68,Results_2019!$C53,FALSE)=$O53,$S53,"CHYBA")))))</f>
        <v>0</v>
      </c>
      <c r="AI53" s="18">
        <f>IF(ISBLANK(HLOOKUP(AI$2,Monitoring_eng!$B$1:$AU$68,Results_2019!$C53,FALSE)),"",IF(HLOOKUP(AI$2,Monitoring_eng!$B$1:$AU$68,Results_2019!$C53,FALSE)=$I53,$P53,IF(HLOOKUP(AI$2,Monitoring_eng!$B$1:$AU$68,Results_2019!$C53,FALSE)=$K53,$Q53,IF(HLOOKUP(AI$2,Monitoring_eng!$B$1:$AU$68,Results_2019!$C53,FALSE)=$M53,$R53,IF(HLOOKUP(AI$2,Monitoring_eng!$B$1:$AU$68,Results_2019!$C53,FALSE)=$O53,$S53,"CHYBA")))))</f>
        <v>3</v>
      </c>
      <c r="AJ53" s="18">
        <f>IF(ISBLANK(HLOOKUP(AJ$2,Monitoring_eng!$B$1:$AU$68,Results_2019!$C53,FALSE)),"",IF(HLOOKUP(AJ$2,Monitoring_eng!$B$1:$AU$68,Results_2019!$C53,FALSE)=$I53,$P53,IF(HLOOKUP(AJ$2,Monitoring_eng!$B$1:$AU$68,Results_2019!$C53,FALSE)=$K53,$Q53,IF(HLOOKUP(AJ$2,Monitoring_eng!$B$1:$AU$68,Results_2019!$C53,FALSE)=$M53,$R53,IF(HLOOKUP(AJ$2,Monitoring_eng!$B$1:$AU$68,Results_2019!$C53,FALSE)=$O53,$S53,"CHYBA")))))</f>
        <v>0</v>
      </c>
      <c r="AK53" s="18">
        <f>IF(ISBLANK(HLOOKUP(AK$2,Monitoring_eng!$B$1:$AU$68,Results_2019!$C53,FALSE)),"",IF(HLOOKUP(AK$2,Monitoring_eng!$B$1:$AU$68,Results_2019!$C53,FALSE)=$I53,$P53,IF(HLOOKUP(AK$2,Monitoring_eng!$B$1:$AU$68,Results_2019!$C53,FALSE)=$K53,$Q53,IF(HLOOKUP(AK$2,Monitoring_eng!$B$1:$AU$68,Results_2019!$C53,FALSE)=$M53,$R53,IF(HLOOKUP(AK$2,Monitoring_eng!$B$1:$AU$68,Results_2019!$C53,FALSE)=$O53,$S53,"CHYBA")))))</f>
        <v>0</v>
      </c>
      <c r="AL53" s="18">
        <f>IF(ISBLANK(HLOOKUP(AL$2,Monitoring_eng!$B$1:$AU$68,Results_2019!$C53,FALSE)),"",IF(HLOOKUP(AL$2,Monitoring_eng!$B$1:$AU$68,Results_2019!$C53,FALSE)=$I53,$P53,IF(HLOOKUP(AL$2,Monitoring_eng!$B$1:$AU$68,Results_2019!$C53,FALSE)=$K53,$Q53,IF(HLOOKUP(AL$2,Monitoring_eng!$B$1:$AU$68,Results_2019!$C53,FALSE)=$M53,$R53,IF(HLOOKUP(AL$2,Monitoring_eng!$B$1:$AU$68,Results_2019!$C53,FALSE)=$O53,$S53,"CHYBA")))))</f>
        <v>3</v>
      </c>
      <c r="AM53" s="18">
        <f>IF(ISBLANK(HLOOKUP(AM$2,Monitoring_eng!$B$1:$AU$68,Results_2019!$C53,FALSE)),"",IF(HLOOKUP(AM$2,Monitoring_eng!$B$1:$AU$68,Results_2019!$C53,FALSE)=$I53,$P53,IF(HLOOKUP(AM$2,Monitoring_eng!$B$1:$AU$68,Results_2019!$C53,FALSE)=$K53,$Q53,IF(HLOOKUP(AM$2,Monitoring_eng!$B$1:$AU$68,Results_2019!$C53,FALSE)=$M53,$R53,IF(HLOOKUP(AM$2,Monitoring_eng!$B$1:$AU$68,Results_2019!$C53,FALSE)=$O53,$S53,"CHYBA")))))</f>
        <v>0</v>
      </c>
      <c r="AN53" s="18">
        <f>IF(ISBLANK(HLOOKUP(AN$2,Monitoring_eng!$B$1:$AU$68,Results_2019!$C53,FALSE)),"",IF(HLOOKUP(AN$2,Monitoring_eng!$B$1:$AU$68,Results_2019!$C53,FALSE)=$I53,$P53,IF(HLOOKUP(AN$2,Monitoring_eng!$B$1:$AU$68,Results_2019!$C53,FALSE)=$K53,$Q53,IF(HLOOKUP(AN$2,Monitoring_eng!$B$1:$AU$68,Results_2019!$C53,FALSE)=$M53,$R53,IF(HLOOKUP(AN$2,Monitoring_eng!$B$1:$AU$68,Results_2019!$C53,FALSE)=$O53,$S53,"CHYBA")))))</f>
        <v>0</v>
      </c>
      <c r="AO53" s="18">
        <f>IF(ISBLANK(HLOOKUP(AO$2,Monitoring_eng!$B$1:$AU$68,Results_2019!$C53,FALSE)),"",IF(HLOOKUP(AO$2,Monitoring_eng!$B$1:$AU$68,Results_2019!$C53,FALSE)=$I53,$P53,IF(HLOOKUP(AO$2,Monitoring_eng!$B$1:$AU$68,Results_2019!$C53,FALSE)=$K53,$Q53,IF(HLOOKUP(AO$2,Monitoring_eng!$B$1:$AU$68,Results_2019!$C53,FALSE)=$M53,$R53,IF(HLOOKUP(AO$2,Monitoring_eng!$B$1:$AU$68,Results_2019!$C53,FALSE)=$O53,$S53,"CHYBA")))))</f>
        <v>0</v>
      </c>
    </row>
    <row r="54" spans="1:41" x14ac:dyDescent="0.3">
      <c r="A54" s="83" t="s">
        <v>1347</v>
      </c>
      <c r="B54" s="18" t="s">
        <v>238</v>
      </c>
      <c r="C54" s="18">
        <v>53</v>
      </c>
      <c r="D54" s="24" t="s">
        <v>440</v>
      </c>
      <c r="E54" s="24" t="s">
        <v>398</v>
      </c>
      <c r="F54" s="25" t="s">
        <v>441</v>
      </c>
      <c r="G54" s="34">
        <v>1</v>
      </c>
      <c r="H54" s="18" t="s">
        <v>342</v>
      </c>
      <c r="I54" s="18" t="s">
        <v>49</v>
      </c>
      <c r="J54" s="18" t="s">
        <v>341</v>
      </c>
      <c r="K54" s="18" t="s">
        <v>48</v>
      </c>
      <c r="L54" s="18" t="s">
        <v>357</v>
      </c>
      <c r="M54" s="18" t="s">
        <v>108</v>
      </c>
      <c r="N54" s="18" t="s">
        <v>432</v>
      </c>
      <c r="O54" s="18" t="s">
        <v>432</v>
      </c>
      <c r="P54" s="18">
        <f t="shared" si="0"/>
        <v>1</v>
      </c>
      <c r="Q54" s="18">
        <v>0</v>
      </c>
      <c r="R54" s="18">
        <f t="shared" si="1"/>
        <v>0.5</v>
      </c>
      <c r="S54" s="18" t="s">
        <v>432</v>
      </c>
      <c r="T54" s="18">
        <f>IF(ISBLANK(HLOOKUP(T$2,Monitoring_eng!$B$1:$AU$68,Results_2019!$C54,FALSE)),"",IF(HLOOKUP(T$2,Monitoring_eng!$B$1:$AU$68,Results_2019!$C54,FALSE)=$I54,$P54,IF(HLOOKUP(T$2,Monitoring_eng!$B$1:$AU$68,Results_2019!$C54,FALSE)=$K54,$Q54,IF(HLOOKUP(T$2,Monitoring_eng!$B$1:$AU$68,Results_2019!$C54,FALSE)=$M54,$R54,IF(HLOOKUP(T$2,Monitoring_eng!$B$1:$AU$68,Results_2019!$C54,FALSE)=$O54,$S54,"CHYBA")))))</f>
        <v>1</v>
      </c>
      <c r="U54" s="18">
        <f>IF(ISBLANK(HLOOKUP(U$2,Monitoring_eng!$B$1:$AU$68,Results_2019!$C54,FALSE)),"",IF(HLOOKUP(U$2,Monitoring_eng!$B$1:$AU$68,Results_2019!$C54,FALSE)=$I54,$P54,IF(HLOOKUP(U$2,Monitoring_eng!$B$1:$AU$68,Results_2019!$C54,FALSE)=$K54,$Q54,IF(HLOOKUP(U$2,Monitoring_eng!$B$1:$AU$68,Results_2019!$C54,FALSE)=$M54,$R54,IF(HLOOKUP(U$2,Monitoring_eng!$B$1:$AU$68,Results_2019!$C54,FALSE)=$O54,$S54,"CHYBA")))))</f>
        <v>1</v>
      </c>
      <c r="V54" s="18">
        <f>IF(ISBLANK(HLOOKUP(V$2,Monitoring_eng!$B$1:$AU$68,Results_2019!$C54,FALSE)),"",IF(HLOOKUP(V$2,Monitoring_eng!$B$1:$AU$68,Results_2019!$C54,FALSE)=$I54,$P54,IF(HLOOKUP(V$2,Monitoring_eng!$B$1:$AU$68,Results_2019!$C54,FALSE)=$K54,$Q54,IF(HLOOKUP(V$2,Monitoring_eng!$B$1:$AU$68,Results_2019!$C54,FALSE)=$M54,$R54,IF(HLOOKUP(V$2,Monitoring_eng!$B$1:$AU$68,Results_2019!$C54,FALSE)=$O54,$S54,"CHYBA")))))</f>
        <v>0</v>
      </c>
      <c r="W54" s="18">
        <f>IF(ISBLANK(HLOOKUP(W$2,Monitoring_eng!$B$1:$AU$68,Results_2019!$C54,FALSE)),"",IF(HLOOKUP(W$2,Monitoring_eng!$B$1:$AU$68,Results_2019!$C54,FALSE)=$I54,$P54,IF(HLOOKUP(W$2,Monitoring_eng!$B$1:$AU$68,Results_2019!$C54,FALSE)=$K54,$Q54,IF(HLOOKUP(W$2,Monitoring_eng!$B$1:$AU$68,Results_2019!$C54,FALSE)=$M54,$R54,IF(HLOOKUP(W$2,Monitoring_eng!$B$1:$AU$68,Results_2019!$C54,FALSE)=$O54,$S54,"CHYBA")))))</f>
        <v>0</v>
      </c>
      <c r="X54" s="18">
        <f>IF(ISBLANK(HLOOKUP(X$2,Monitoring_eng!$B$1:$AU$68,Results_2019!$C54,FALSE)),"",IF(HLOOKUP(X$2,Monitoring_eng!$B$1:$AU$68,Results_2019!$C54,FALSE)=$I54,$P54,IF(HLOOKUP(X$2,Monitoring_eng!$B$1:$AU$68,Results_2019!$C54,FALSE)=$K54,$Q54,IF(HLOOKUP(X$2,Monitoring_eng!$B$1:$AU$68,Results_2019!$C54,FALSE)=$M54,$R54,IF(HLOOKUP(X$2,Monitoring_eng!$B$1:$AU$68,Results_2019!$C54,FALSE)=$O54,$S54,"CHYBA")))))</f>
        <v>0</v>
      </c>
      <c r="Y54" s="18">
        <f>IF(ISBLANK(HLOOKUP(Y$2,Monitoring_eng!$B$1:$AU$68,Results_2019!$C54,FALSE)),"",IF(HLOOKUP(Y$2,Monitoring_eng!$B$1:$AU$68,Results_2019!$C54,FALSE)=$I54,$P54,IF(HLOOKUP(Y$2,Monitoring_eng!$B$1:$AU$68,Results_2019!$C54,FALSE)=$K54,$Q54,IF(HLOOKUP(Y$2,Monitoring_eng!$B$1:$AU$68,Results_2019!$C54,FALSE)=$M54,$R54,IF(HLOOKUP(Y$2,Monitoring_eng!$B$1:$AU$68,Results_2019!$C54,FALSE)=$O54,$S54,"CHYBA")))))</f>
        <v>1</v>
      </c>
      <c r="Z54" s="18">
        <f>IF(ISBLANK(HLOOKUP(Z$2,Monitoring_eng!$B$1:$AU$68,Results_2019!$C54,FALSE)),"",IF(HLOOKUP(Z$2,Monitoring_eng!$B$1:$AU$68,Results_2019!$C54,FALSE)=$I54,$P54,IF(HLOOKUP(Z$2,Monitoring_eng!$B$1:$AU$68,Results_2019!$C54,FALSE)=$K54,$Q54,IF(HLOOKUP(Z$2,Monitoring_eng!$B$1:$AU$68,Results_2019!$C54,FALSE)=$M54,$R54,IF(HLOOKUP(Z$2,Monitoring_eng!$B$1:$AU$68,Results_2019!$C54,FALSE)=$O54,$S54,"CHYBA")))))</f>
        <v>0</v>
      </c>
      <c r="AA54" s="18">
        <f>IF(ISBLANK(HLOOKUP(AA$2,Monitoring_eng!$B$1:$AU$68,Results_2019!$C54,FALSE)),"",IF(HLOOKUP(AA$2,Monitoring_eng!$B$1:$AU$68,Results_2019!$C54,FALSE)=$I54,$P54,IF(HLOOKUP(AA$2,Monitoring_eng!$B$1:$AU$68,Results_2019!$C54,FALSE)=$K54,$Q54,IF(HLOOKUP(AA$2,Monitoring_eng!$B$1:$AU$68,Results_2019!$C54,FALSE)=$M54,$R54,IF(HLOOKUP(AA$2,Monitoring_eng!$B$1:$AU$68,Results_2019!$C54,FALSE)=$O54,$S54,"CHYBA")))))</f>
        <v>1</v>
      </c>
      <c r="AB54" s="18">
        <f>IF(ISBLANK(HLOOKUP(AB$2,Monitoring_eng!$B$1:$AU$68,Results_2019!$C54,FALSE)),"",IF(HLOOKUP(AB$2,Monitoring_eng!$B$1:$AU$68,Results_2019!$C54,FALSE)=$I54,$P54,IF(HLOOKUP(AB$2,Monitoring_eng!$B$1:$AU$68,Results_2019!$C54,FALSE)=$K54,$Q54,IF(HLOOKUP(AB$2,Monitoring_eng!$B$1:$AU$68,Results_2019!$C54,FALSE)=$M54,$R54,IF(HLOOKUP(AB$2,Monitoring_eng!$B$1:$AU$68,Results_2019!$C54,FALSE)=$O54,$S54,"CHYBA")))))</f>
        <v>0</v>
      </c>
      <c r="AC54" s="18">
        <f>IF(ISBLANK(HLOOKUP(AC$2,Monitoring_eng!$B$1:$AU$68,Results_2019!$C54,FALSE)),"",IF(HLOOKUP(AC$2,Monitoring_eng!$B$1:$AU$68,Results_2019!$C54,FALSE)=$I54,$P54,IF(HLOOKUP(AC$2,Monitoring_eng!$B$1:$AU$68,Results_2019!$C54,FALSE)=$K54,$Q54,IF(HLOOKUP(AC$2,Monitoring_eng!$B$1:$AU$68,Results_2019!$C54,FALSE)=$M54,$R54,IF(HLOOKUP(AC$2,Monitoring_eng!$B$1:$AU$68,Results_2019!$C54,FALSE)=$O54,$S54,"CHYBA")))))</f>
        <v>1</v>
      </c>
      <c r="AD54" s="18">
        <f>IF(ISBLANK(HLOOKUP(AD$2,Monitoring_eng!$B$1:$AU$68,Results_2019!$C54,FALSE)),"",IF(HLOOKUP(AD$2,Monitoring_eng!$B$1:$AU$68,Results_2019!$C54,FALSE)=$I54,$P54,IF(HLOOKUP(AD$2,Monitoring_eng!$B$1:$AU$68,Results_2019!$C54,FALSE)=$K54,$Q54,IF(HLOOKUP(AD$2,Monitoring_eng!$B$1:$AU$68,Results_2019!$C54,FALSE)=$M54,$R54,IF(HLOOKUP(AD$2,Monitoring_eng!$B$1:$AU$68,Results_2019!$C54,FALSE)=$O54,$S54,"CHYBA")))))</f>
        <v>0</v>
      </c>
      <c r="AE54" s="18">
        <f>IF(ISBLANK(HLOOKUP(AE$2,Monitoring_eng!$B$1:$AU$68,Results_2019!$C54,FALSE)),"",IF(HLOOKUP(AE$2,Monitoring_eng!$B$1:$AU$68,Results_2019!$C54,FALSE)=$I54,$P54,IF(HLOOKUP(AE$2,Monitoring_eng!$B$1:$AU$68,Results_2019!$C54,FALSE)=$K54,$Q54,IF(HLOOKUP(AE$2,Monitoring_eng!$B$1:$AU$68,Results_2019!$C54,FALSE)=$M54,$R54,IF(HLOOKUP(AE$2,Monitoring_eng!$B$1:$AU$68,Results_2019!$C54,FALSE)=$O54,$S54,"CHYBA")))))</f>
        <v>0</v>
      </c>
      <c r="AF54" s="18">
        <f>IF(ISBLANK(HLOOKUP(AF$2,Monitoring_eng!$B$1:$AU$68,Results_2019!$C54,FALSE)),"",IF(HLOOKUP(AF$2,Monitoring_eng!$B$1:$AU$68,Results_2019!$C54,FALSE)=$I54,$P54,IF(HLOOKUP(AF$2,Monitoring_eng!$B$1:$AU$68,Results_2019!$C54,FALSE)=$K54,$Q54,IF(HLOOKUP(AF$2,Monitoring_eng!$B$1:$AU$68,Results_2019!$C54,FALSE)=$M54,$R54,IF(HLOOKUP(AF$2,Monitoring_eng!$B$1:$AU$68,Results_2019!$C54,FALSE)=$O54,$S54,"CHYBA")))))</f>
        <v>0</v>
      </c>
      <c r="AG54" s="18">
        <f>IF(ISBLANK(HLOOKUP(AG$2,Monitoring_eng!$B$1:$AU$68,Results_2019!$C54,FALSE)),"",IF(HLOOKUP(AG$2,Monitoring_eng!$B$1:$AU$68,Results_2019!$C54,FALSE)=$I54,$P54,IF(HLOOKUP(AG$2,Monitoring_eng!$B$1:$AU$68,Results_2019!$C54,FALSE)=$K54,$Q54,IF(HLOOKUP(AG$2,Monitoring_eng!$B$1:$AU$68,Results_2019!$C54,FALSE)=$M54,$R54,IF(HLOOKUP(AG$2,Monitoring_eng!$B$1:$AU$68,Results_2019!$C54,FALSE)=$O54,$S54,"CHYBA")))))</f>
        <v>1</v>
      </c>
      <c r="AH54" s="18">
        <f>IF(ISBLANK(HLOOKUP(AH$2,Monitoring_eng!$B$1:$AU$68,Results_2019!$C54,FALSE)),"",IF(HLOOKUP(AH$2,Monitoring_eng!$B$1:$AU$68,Results_2019!$C54,FALSE)=$I54,$P54,IF(HLOOKUP(AH$2,Monitoring_eng!$B$1:$AU$68,Results_2019!$C54,FALSE)=$K54,$Q54,IF(HLOOKUP(AH$2,Monitoring_eng!$B$1:$AU$68,Results_2019!$C54,FALSE)=$M54,$R54,IF(HLOOKUP(AH$2,Monitoring_eng!$B$1:$AU$68,Results_2019!$C54,FALSE)=$O54,$S54,"CHYBA")))))</f>
        <v>0</v>
      </c>
      <c r="AI54" s="18">
        <f>IF(ISBLANK(HLOOKUP(AI$2,Monitoring_eng!$B$1:$AU$68,Results_2019!$C54,FALSE)),"",IF(HLOOKUP(AI$2,Monitoring_eng!$B$1:$AU$68,Results_2019!$C54,FALSE)=$I54,$P54,IF(HLOOKUP(AI$2,Monitoring_eng!$B$1:$AU$68,Results_2019!$C54,FALSE)=$K54,$Q54,IF(HLOOKUP(AI$2,Monitoring_eng!$B$1:$AU$68,Results_2019!$C54,FALSE)=$M54,$R54,IF(HLOOKUP(AI$2,Monitoring_eng!$B$1:$AU$68,Results_2019!$C54,FALSE)=$O54,$S54,"CHYBA")))))</f>
        <v>1</v>
      </c>
      <c r="AJ54" s="18">
        <f>IF(ISBLANK(HLOOKUP(AJ$2,Monitoring_eng!$B$1:$AU$68,Results_2019!$C54,FALSE)),"",IF(HLOOKUP(AJ$2,Monitoring_eng!$B$1:$AU$68,Results_2019!$C54,FALSE)=$I54,$P54,IF(HLOOKUP(AJ$2,Monitoring_eng!$B$1:$AU$68,Results_2019!$C54,FALSE)=$K54,$Q54,IF(HLOOKUP(AJ$2,Monitoring_eng!$B$1:$AU$68,Results_2019!$C54,FALSE)=$M54,$R54,IF(HLOOKUP(AJ$2,Monitoring_eng!$B$1:$AU$68,Results_2019!$C54,FALSE)=$O54,$S54,"CHYBA")))))</f>
        <v>1</v>
      </c>
      <c r="AK54" s="18">
        <f>IF(ISBLANK(HLOOKUP(AK$2,Monitoring_eng!$B$1:$AU$68,Results_2019!$C54,FALSE)),"",IF(HLOOKUP(AK$2,Monitoring_eng!$B$1:$AU$68,Results_2019!$C54,FALSE)=$I54,$P54,IF(HLOOKUP(AK$2,Monitoring_eng!$B$1:$AU$68,Results_2019!$C54,FALSE)=$K54,$Q54,IF(HLOOKUP(AK$2,Monitoring_eng!$B$1:$AU$68,Results_2019!$C54,FALSE)=$M54,$R54,IF(HLOOKUP(AK$2,Monitoring_eng!$B$1:$AU$68,Results_2019!$C54,FALSE)=$O54,$S54,"CHYBA")))))</f>
        <v>1</v>
      </c>
      <c r="AL54" s="18">
        <f>IF(ISBLANK(HLOOKUP(AL$2,Monitoring_eng!$B$1:$AU$68,Results_2019!$C54,FALSE)),"",IF(HLOOKUP(AL$2,Monitoring_eng!$B$1:$AU$68,Results_2019!$C54,FALSE)=$I54,$P54,IF(HLOOKUP(AL$2,Monitoring_eng!$B$1:$AU$68,Results_2019!$C54,FALSE)=$K54,$Q54,IF(HLOOKUP(AL$2,Monitoring_eng!$B$1:$AU$68,Results_2019!$C54,FALSE)=$M54,$R54,IF(HLOOKUP(AL$2,Monitoring_eng!$B$1:$AU$68,Results_2019!$C54,FALSE)=$O54,$S54,"CHYBA")))))</f>
        <v>1</v>
      </c>
      <c r="AM54" s="18">
        <f>IF(ISBLANK(HLOOKUP(AM$2,Monitoring_eng!$B$1:$AU$68,Results_2019!$C54,FALSE)),"",IF(HLOOKUP(AM$2,Monitoring_eng!$B$1:$AU$68,Results_2019!$C54,FALSE)=$I54,$P54,IF(HLOOKUP(AM$2,Monitoring_eng!$B$1:$AU$68,Results_2019!$C54,FALSE)=$K54,$Q54,IF(HLOOKUP(AM$2,Monitoring_eng!$B$1:$AU$68,Results_2019!$C54,FALSE)=$M54,$R54,IF(HLOOKUP(AM$2,Monitoring_eng!$B$1:$AU$68,Results_2019!$C54,FALSE)=$O54,$S54,"CHYBA")))))</f>
        <v>0</v>
      </c>
      <c r="AN54" s="18">
        <f>IF(ISBLANK(HLOOKUP(AN$2,Monitoring_eng!$B$1:$AU$68,Results_2019!$C54,FALSE)),"",IF(HLOOKUP(AN$2,Monitoring_eng!$B$1:$AU$68,Results_2019!$C54,FALSE)=$I54,$P54,IF(HLOOKUP(AN$2,Monitoring_eng!$B$1:$AU$68,Results_2019!$C54,FALSE)=$K54,$Q54,IF(HLOOKUP(AN$2,Monitoring_eng!$B$1:$AU$68,Results_2019!$C54,FALSE)=$M54,$R54,IF(HLOOKUP(AN$2,Monitoring_eng!$B$1:$AU$68,Results_2019!$C54,FALSE)=$O54,$S54,"CHYBA")))))</f>
        <v>1</v>
      </c>
      <c r="AO54" s="18">
        <f>IF(ISBLANK(HLOOKUP(AO$2,Monitoring_eng!$B$1:$AU$68,Results_2019!$C54,FALSE)),"",IF(HLOOKUP(AO$2,Monitoring_eng!$B$1:$AU$68,Results_2019!$C54,FALSE)=$I54,$P54,IF(HLOOKUP(AO$2,Monitoring_eng!$B$1:$AU$68,Results_2019!$C54,FALSE)=$K54,$Q54,IF(HLOOKUP(AO$2,Monitoring_eng!$B$1:$AU$68,Results_2019!$C54,FALSE)=$M54,$R54,IF(HLOOKUP(AO$2,Monitoring_eng!$B$1:$AU$68,Results_2019!$C54,FALSE)=$O54,$S54,"CHYBA")))))</f>
        <v>1</v>
      </c>
    </row>
    <row r="55" spans="1:41" x14ac:dyDescent="0.3">
      <c r="A55" s="83" t="s">
        <v>1348</v>
      </c>
      <c r="B55" s="18" t="s">
        <v>240</v>
      </c>
      <c r="C55" s="18">
        <v>54</v>
      </c>
      <c r="D55" s="24" t="s">
        <v>241</v>
      </c>
      <c r="E55" s="24" t="s">
        <v>399</v>
      </c>
      <c r="F55" s="25" t="s">
        <v>441</v>
      </c>
      <c r="G55" s="34">
        <v>2</v>
      </c>
      <c r="H55" s="18" t="s">
        <v>342</v>
      </c>
      <c r="I55" s="18" t="s">
        <v>49</v>
      </c>
      <c r="J55" s="18" t="s">
        <v>341</v>
      </c>
      <c r="K55" s="18" t="s">
        <v>48</v>
      </c>
      <c r="L55" s="18" t="s">
        <v>357</v>
      </c>
      <c r="M55" s="18" t="s">
        <v>108</v>
      </c>
      <c r="N55" s="18" t="s">
        <v>432</v>
      </c>
      <c r="O55" s="18" t="s">
        <v>432</v>
      </c>
      <c r="P55" s="18">
        <f t="shared" si="0"/>
        <v>2</v>
      </c>
      <c r="Q55" s="18">
        <v>0</v>
      </c>
      <c r="R55" s="18">
        <f t="shared" si="1"/>
        <v>1</v>
      </c>
      <c r="S55" s="18" t="s">
        <v>432</v>
      </c>
      <c r="T55" s="18">
        <f>IF(ISBLANK(HLOOKUP(T$2,Monitoring_eng!$B$1:$AU$68,Results_2019!$C55,FALSE)),"",IF(HLOOKUP(T$2,Monitoring_eng!$B$1:$AU$68,Results_2019!$C55,FALSE)=$I55,$P55,IF(HLOOKUP(T$2,Monitoring_eng!$B$1:$AU$68,Results_2019!$C55,FALSE)=$K55,$Q55,IF(HLOOKUP(T$2,Monitoring_eng!$B$1:$AU$68,Results_2019!$C55,FALSE)=$M55,$R55,IF(HLOOKUP(T$2,Monitoring_eng!$B$1:$AU$68,Results_2019!$C55,FALSE)=$O55,$S55,"CHYBA")))))</f>
        <v>2</v>
      </c>
      <c r="U55" s="18">
        <f>IF(ISBLANK(HLOOKUP(U$2,Monitoring_eng!$B$1:$AU$68,Results_2019!$C55,FALSE)),"",IF(HLOOKUP(U$2,Monitoring_eng!$B$1:$AU$68,Results_2019!$C55,FALSE)=$I55,$P55,IF(HLOOKUP(U$2,Monitoring_eng!$B$1:$AU$68,Results_2019!$C55,FALSE)=$K55,$Q55,IF(HLOOKUP(U$2,Monitoring_eng!$B$1:$AU$68,Results_2019!$C55,FALSE)=$M55,$R55,IF(HLOOKUP(U$2,Monitoring_eng!$B$1:$AU$68,Results_2019!$C55,FALSE)=$O55,$S55,"CHYBA")))))</f>
        <v>2</v>
      </c>
      <c r="V55" s="18">
        <f>IF(ISBLANK(HLOOKUP(V$2,Monitoring_eng!$B$1:$AU$68,Results_2019!$C55,FALSE)),"",IF(HLOOKUP(V$2,Monitoring_eng!$B$1:$AU$68,Results_2019!$C55,FALSE)=$I55,$P55,IF(HLOOKUP(V$2,Monitoring_eng!$B$1:$AU$68,Results_2019!$C55,FALSE)=$K55,$Q55,IF(HLOOKUP(V$2,Monitoring_eng!$B$1:$AU$68,Results_2019!$C55,FALSE)=$M55,$R55,IF(HLOOKUP(V$2,Monitoring_eng!$B$1:$AU$68,Results_2019!$C55,FALSE)=$O55,$S55,"CHYBA")))))</f>
        <v>0</v>
      </c>
      <c r="W55" s="18">
        <f>IF(ISBLANK(HLOOKUP(W$2,Monitoring_eng!$B$1:$AU$68,Results_2019!$C55,FALSE)),"",IF(HLOOKUP(W$2,Monitoring_eng!$B$1:$AU$68,Results_2019!$C55,FALSE)=$I55,$P55,IF(HLOOKUP(W$2,Monitoring_eng!$B$1:$AU$68,Results_2019!$C55,FALSE)=$K55,$Q55,IF(HLOOKUP(W$2,Monitoring_eng!$B$1:$AU$68,Results_2019!$C55,FALSE)=$M55,$R55,IF(HLOOKUP(W$2,Monitoring_eng!$B$1:$AU$68,Results_2019!$C55,FALSE)=$O55,$S55,"CHYBA")))))</f>
        <v>0</v>
      </c>
      <c r="X55" s="18">
        <f>IF(ISBLANK(HLOOKUP(X$2,Monitoring_eng!$B$1:$AU$68,Results_2019!$C55,FALSE)),"",IF(HLOOKUP(X$2,Monitoring_eng!$B$1:$AU$68,Results_2019!$C55,FALSE)=$I55,$P55,IF(HLOOKUP(X$2,Monitoring_eng!$B$1:$AU$68,Results_2019!$C55,FALSE)=$K55,$Q55,IF(HLOOKUP(X$2,Monitoring_eng!$B$1:$AU$68,Results_2019!$C55,FALSE)=$M55,$R55,IF(HLOOKUP(X$2,Monitoring_eng!$B$1:$AU$68,Results_2019!$C55,FALSE)=$O55,$S55,"CHYBA")))))</f>
        <v>2</v>
      </c>
      <c r="Y55" s="18">
        <f>IF(ISBLANK(HLOOKUP(Y$2,Monitoring_eng!$B$1:$AU$68,Results_2019!$C55,FALSE)),"",IF(HLOOKUP(Y$2,Monitoring_eng!$B$1:$AU$68,Results_2019!$C55,FALSE)=$I55,$P55,IF(HLOOKUP(Y$2,Monitoring_eng!$B$1:$AU$68,Results_2019!$C55,FALSE)=$K55,$Q55,IF(HLOOKUP(Y$2,Monitoring_eng!$B$1:$AU$68,Results_2019!$C55,FALSE)=$M55,$R55,IF(HLOOKUP(Y$2,Monitoring_eng!$B$1:$AU$68,Results_2019!$C55,FALSE)=$O55,$S55,"CHYBA")))))</f>
        <v>0</v>
      </c>
      <c r="Z55" s="18">
        <f>IF(ISBLANK(HLOOKUP(Z$2,Monitoring_eng!$B$1:$AU$68,Results_2019!$C55,FALSE)),"",IF(HLOOKUP(Z$2,Monitoring_eng!$B$1:$AU$68,Results_2019!$C55,FALSE)=$I55,$P55,IF(HLOOKUP(Z$2,Monitoring_eng!$B$1:$AU$68,Results_2019!$C55,FALSE)=$K55,$Q55,IF(HLOOKUP(Z$2,Monitoring_eng!$B$1:$AU$68,Results_2019!$C55,FALSE)=$M55,$R55,IF(HLOOKUP(Z$2,Monitoring_eng!$B$1:$AU$68,Results_2019!$C55,FALSE)=$O55,$S55,"CHYBA")))))</f>
        <v>2</v>
      </c>
      <c r="AA55" s="18">
        <f>IF(ISBLANK(HLOOKUP(AA$2,Monitoring_eng!$B$1:$AU$68,Results_2019!$C55,FALSE)),"",IF(HLOOKUP(AA$2,Monitoring_eng!$B$1:$AU$68,Results_2019!$C55,FALSE)=$I55,$P55,IF(HLOOKUP(AA$2,Monitoring_eng!$B$1:$AU$68,Results_2019!$C55,FALSE)=$K55,$Q55,IF(HLOOKUP(AA$2,Monitoring_eng!$B$1:$AU$68,Results_2019!$C55,FALSE)=$M55,$R55,IF(HLOOKUP(AA$2,Monitoring_eng!$B$1:$AU$68,Results_2019!$C55,FALSE)=$O55,$S55,"CHYBA")))))</f>
        <v>2</v>
      </c>
      <c r="AB55" s="18">
        <f>IF(ISBLANK(HLOOKUP(AB$2,Monitoring_eng!$B$1:$AU$68,Results_2019!$C55,FALSE)),"",IF(HLOOKUP(AB$2,Monitoring_eng!$B$1:$AU$68,Results_2019!$C55,FALSE)=$I55,$P55,IF(HLOOKUP(AB$2,Monitoring_eng!$B$1:$AU$68,Results_2019!$C55,FALSE)=$K55,$Q55,IF(HLOOKUP(AB$2,Monitoring_eng!$B$1:$AU$68,Results_2019!$C55,FALSE)=$M55,$R55,IF(HLOOKUP(AB$2,Monitoring_eng!$B$1:$AU$68,Results_2019!$C55,FALSE)=$O55,$S55,"CHYBA")))))</f>
        <v>0</v>
      </c>
      <c r="AC55" s="18">
        <f>IF(ISBLANK(HLOOKUP(AC$2,Monitoring_eng!$B$1:$AU$68,Results_2019!$C55,FALSE)),"",IF(HLOOKUP(AC$2,Monitoring_eng!$B$1:$AU$68,Results_2019!$C55,FALSE)=$I55,$P55,IF(HLOOKUP(AC$2,Monitoring_eng!$B$1:$AU$68,Results_2019!$C55,FALSE)=$K55,$Q55,IF(HLOOKUP(AC$2,Monitoring_eng!$B$1:$AU$68,Results_2019!$C55,FALSE)=$M55,$R55,IF(HLOOKUP(AC$2,Monitoring_eng!$B$1:$AU$68,Results_2019!$C55,FALSE)=$O55,$S55,"CHYBA")))))</f>
        <v>2</v>
      </c>
      <c r="AD55" s="18">
        <f>IF(ISBLANK(HLOOKUP(AD$2,Monitoring_eng!$B$1:$AU$68,Results_2019!$C55,FALSE)),"",IF(HLOOKUP(AD$2,Monitoring_eng!$B$1:$AU$68,Results_2019!$C55,FALSE)=$I55,$P55,IF(HLOOKUP(AD$2,Monitoring_eng!$B$1:$AU$68,Results_2019!$C55,FALSE)=$K55,$Q55,IF(HLOOKUP(AD$2,Monitoring_eng!$B$1:$AU$68,Results_2019!$C55,FALSE)=$M55,$R55,IF(HLOOKUP(AD$2,Monitoring_eng!$B$1:$AU$68,Results_2019!$C55,FALSE)=$O55,$S55,"CHYBA")))))</f>
        <v>2</v>
      </c>
      <c r="AE55" s="18">
        <f>IF(ISBLANK(HLOOKUP(AE$2,Monitoring_eng!$B$1:$AU$68,Results_2019!$C55,FALSE)),"",IF(HLOOKUP(AE$2,Monitoring_eng!$B$1:$AU$68,Results_2019!$C55,FALSE)=$I55,$P55,IF(HLOOKUP(AE$2,Monitoring_eng!$B$1:$AU$68,Results_2019!$C55,FALSE)=$K55,$Q55,IF(HLOOKUP(AE$2,Monitoring_eng!$B$1:$AU$68,Results_2019!$C55,FALSE)=$M55,$R55,IF(HLOOKUP(AE$2,Monitoring_eng!$B$1:$AU$68,Results_2019!$C55,FALSE)=$O55,$S55,"CHYBA")))))</f>
        <v>2</v>
      </c>
      <c r="AF55" s="18">
        <f>IF(ISBLANK(HLOOKUP(AF$2,Monitoring_eng!$B$1:$AU$68,Results_2019!$C55,FALSE)),"",IF(HLOOKUP(AF$2,Monitoring_eng!$B$1:$AU$68,Results_2019!$C55,FALSE)=$I55,$P55,IF(HLOOKUP(AF$2,Monitoring_eng!$B$1:$AU$68,Results_2019!$C55,FALSE)=$K55,$Q55,IF(HLOOKUP(AF$2,Monitoring_eng!$B$1:$AU$68,Results_2019!$C55,FALSE)=$M55,$R55,IF(HLOOKUP(AF$2,Monitoring_eng!$B$1:$AU$68,Results_2019!$C55,FALSE)=$O55,$S55,"CHYBA")))))</f>
        <v>0</v>
      </c>
      <c r="AG55" s="18">
        <f>IF(ISBLANK(HLOOKUP(AG$2,Monitoring_eng!$B$1:$AU$68,Results_2019!$C55,FALSE)),"",IF(HLOOKUP(AG$2,Monitoring_eng!$B$1:$AU$68,Results_2019!$C55,FALSE)=$I55,$P55,IF(HLOOKUP(AG$2,Monitoring_eng!$B$1:$AU$68,Results_2019!$C55,FALSE)=$K55,$Q55,IF(HLOOKUP(AG$2,Monitoring_eng!$B$1:$AU$68,Results_2019!$C55,FALSE)=$M55,$R55,IF(HLOOKUP(AG$2,Monitoring_eng!$B$1:$AU$68,Results_2019!$C55,FALSE)=$O55,$S55,"CHYBA")))))</f>
        <v>2</v>
      </c>
      <c r="AH55" s="18">
        <f>IF(ISBLANK(HLOOKUP(AH$2,Monitoring_eng!$B$1:$AU$68,Results_2019!$C55,FALSE)),"",IF(HLOOKUP(AH$2,Monitoring_eng!$B$1:$AU$68,Results_2019!$C55,FALSE)=$I55,$P55,IF(HLOOKUP(AH$2,Monitoring_eng!$B$1:$AU$68,Results_2019!$C55,FALSE)=$K55,$Q55,IF(HLOOKUP(AH$2,Monitoring_eng!$B$1:$AU$68,Results_2019!$C55,FALSE)=$M55,$R55,IF(HLOOKUP(AH$2,Monitoring_eng!$B$1:$AU$68,Results_2019!$C55,FALSE)=$O55,$S55,"CHYBA")))))</f>
        <v>0</v>
      </c>
      <c r="AI55" s="18">
        <f>IF(ISBLANK(HLOOKUP(AI$2,Monitoring_eng!$B$1:$AU$68,Results_2019!$C55,FALSE)),"",IF(HLOOKUP(AI$2,Monitoring_eng!$B$1:$AU$68,Results_2019!$C55,FALSE)=$I55,$P55,IF(HLOOKUP(AI$2,Monitoring_eng!$B$1:$AU$68,Results_2019!$C55,FALSE)=$K55,$Q55,IF(HLOOKUP(AI$2,Monitoring_eng!$B$1:$AU$68,Results_2019!$C55,FALSE)=$M55,$R55,IF(HLOOKUP(AI$2,Monitoring_eng!$B$1:$AU$68,Results_2019!$C55,FALSE)=$O55,$S55,"CHYBA")))))</f>
        <v>2</v>
      </c>
      <c r="AJ55" s="18">
        <f>IF(ISBLANK(HLOOKUP(AJ$2,Monitoring_eng!$B$1:$AU$68,Results_2019!$C55,FALSE)),"",IF(HLOOKUP(AJ$2,Monitoring_eng!$B$1:$AU$68,Results_2019!$C55,FALSE)=$I55,$P55,IF(HLOOKUP(AJ$2,Monitoring_eng!$B$1:$AU$68,Results_2019!$C55,FALSE)=$K55,$Q55,IF(HLOOKUP(AJ$2,Monitoring_eng!$B$1:$AU$68,Results_2019!$C55,FALSE)=$M55,$R55,IF(HLOOKUP(AJ$2,Monitoring_eng!$B$1:$AU$68,Results_2019!$C55,FALSE)=$O55,$S55,"CHYBA")))))</f>
        <v>2</v>
      </c>
      <c r="AK55" s="18">
        <f>IF(ISBLANK(HLOOKUP(AK$2,Monitoring_eng!$B$1:$AU$68,Results_2019!$C55,FALSE)),"",IF(HLOOKUP(AK$2,Monitoring_eng!$B$1:$AU$68,Results_2019!$C55,FALSE)=$I55,$P55,IF(HLOOKUP(AK$2,Monitoring_eng!$B$1:$AU$68,Results_2019!$C55,FALSE)=$K55,$Q55,IF(HLOOKUP(AK$2,Monitoring_eng!$B$1:$AU$68,Results_2019!$C55,FALSE)=$M55,$R55,IF(HLOOKUP(AK$2,Monitoring_eng!$B$1:$AU$68,Results_2019!$C55,FALSE)=$O55,$S55,"CHYBA")))))</f>
        <v>2</v>
      </c>
      <c r="AL55" s="18">
        <f>IF(ISBLANK(HLOOKUP(AL$2,Monitoring_eng!$B$1:$AU$68,Results_2019!$C55,FALSE)),"",IF(HLOOKUP(AL$2,Monitoring_eng!$B$1:$AU$68,Results_2019!$C55,FALSE)=$I55,$P55,IF(HLOOKUP(AL$2,Monitoring_eng!$B$1:$AU$68,Results_2019!$C55,FALSE)=$K55,$Q55,IF(HLOOKUP(AL$2,Monitoring_eng!$B$1:$AU$68,Results_2019!$C55,FALSE)=$M55,$R55,IF(HLOOKUP(AL$2,Monitoring_eng!$B$1:$AU$68,Results_2019!$C55,FALSE)=$O55,$S55,"CHYBA")))))</f>
        <v>2</v>
      </c>
      <c r="AM55" s="18">
        <f>IF(ISBLANK(HLOOKUP(AM$2,Monitoring_eng!$B$1:$AU$68,Results_2019!$C55,FALSE)),"",IF(HLOOKUP(AM$2,Monitoring_eng!$B$1:$AU$68,Results_2019!$C55,FALSE)=$I55,$P55,IF(HLOOKUP(AM$2,Monitoring_eng!$B$1:$AU$68,Results_2019!$C55,FALSE)=$K55,$Q55,IF(HLOOKUP(AM$2,Monitoring_eng!$B$1:$AU$68,Results_2019!$C55,FALSE)=$M55,$R55,IF(HLOOKUP(AM$2,Monitoring_eng!$B$1:$AU$68,Results_2019!$C55,FALSE)=$O55,$S55,"CHYBA")))))</f>
        <v>2</v>
      </c>
      <c r="AN55" s="18">
        <f>IF(ISBLANK(HLOOKUP(AN$2,Monitoring_eng!$B$1:$AU$68,Results_2019!$C55,FALSE)),"",IF(HLOOKUP(AN$2,Monitoring_eng!$B$1:$AU$68,Results_2019!$C55,FALSE)=$I55,$P55,IF(HLOOKUP(AN$2,Monitoring_eng!$B$1:$AU$68,Results_2019!$C55,FALSE)=$K55,$Q55,IF(HLOOKUP(AN$2,Monitoring_eng!$B$1:$AU$68,Results_2019!$C55,FALSE)=$M55,$R55,IF(HLOOKUP(AN$2,Monitoring_eng!$B$1:$AU$68,Results_2019!$C55,FALSE)=$O55,$S55,"CHYBA")))))</f>
        <v>2</v>
      </c>
      <c r="AO55" s="18">
        <f>IF(ISBLANK(HLOOKUP(AO$2,Monitoring_eng!$B$1:$AU$68,Results_2019!$C55,FALSE)),"",IF(HLOOKUP(AO$2,Monitoring_eng!$B$1:$AU$68,Results_2019!$C55,FALSE)=$I55,$P55,IF(HLOOKUP(AO$2,Monitoring_eng!$B$1:$AU$68,Results_2019!$C55,FALSE)=$K55,$Q55,IF(HLOOKUP(AO$2,Monitoring_eng!$B$1:$AU$68,Results_2019!$C55,FALSE)=$M55,$R55,IF(HLOOKUP(AO$2,Monitoring_eng!$B$1:$AU$68,Results_2019!$C55,FALSE)=$O55,$S55,"CHYBA")))))</f>
        <v>2</v>
      </c>
    </row>
    <row r="56" spans="1:41" x14ac:dyDescent="0.3">
      <c r="A56" s="83" t="s">
        <v>1349</v>
      </c>
      <c r="B56" s="18" t="s">
        <v>243</v>
      </c>
      <c r="C56" s="18">
        <v>55</v>
      </c>
      <c r="D56" s="26" t="s">
        <v>244</v>
      </c>
      <c r="E56" s="26" t="s">
        <v>400</v>
      </c>
      <c r="F56" s="27" t="s">
        <v>442</v>
      </c>
      <c r="G56" s="34">
        <v>1</v>
      </c>
      <c r="H56" s="18" t="s">
        <v>342</v>
      </c>
      <c r="I56" s="18" t="s">
        <v>49</v>
      </c>
      <c r="J56" s="18" t="s">
        <v>341</v>
      </c>
      <c r="K56" s="18" t="s">
        <v>48</v>
      </c>
      <c r="L56" s="18" t="s">
        <v>357</v>
      </c>
      <c r="M56" s="18" t="s">
        <v>108</v>
      </c>
      <c r="N56" s="18" t="s">
        <v>432</v>
      </c>
      <c r="O56" s="18" t="s">
        <v>432</v>
      </c>
      <c r="P56" s="18">
        <f t="shared" si="0"/>
        <v>1</v>
      </c>
      <c r="Q56" s="18">
        <v>0</v>
      </c>
      <c r="R56" s="18">
        <f t="shared" si="1"/>
        <v>0.5</v>
      </c>
      <c r="S56" s="18" t="s">
        <v>432</v>
      </c>
      <c r="T56" s="18">
        <f>IF(ISBLANK(HLOOKUP(T$2,Monitoring_eng!$B$1:$AU$68,Results_2019!$C56,FALSE)),"",IF(HLOOKUP(T$2,Monitoring_eng!$B$1:$AU$68,Results_2019!$C56,FALSE)=$I56,$P56,IF(HLOOKUP(T$2,Monitoring_eng!$B$1:$AU$68,Results_2019!$C56,FALSE)=$K56,$Q56,IF(HLOOKUP(T$2,Monitoring_eng!$B$1:$AU$68,Results_2019!$C56,FALSE)=$M56,$R56,IF(HLOOKUP(T$2,Monitoring_eng!$B$1:$AU$68,Results_2019!$C56,FALSE)=$O56,$S56,"CHYBA")))))</f>
        <v>1</v>
      </c>
      <c r="U56" s="18">
        <f>IF(ISBLANK(HLOOKUP(U$2,Monitoring_eng!$B$1:$AU$68,Results_2019!$C56,FALSE)),"",IF(HLOOKUP(U$2,Monitoring_eng!$B$1:$AU$68,Results_2019!$C56,FALSE)=$I56,$P56,IF(HLOOKUP(U$2,Monitoring_eng!$B$1:$AU$68,Results_2019!$C56,FALSE)=$K56,$Q56,IF(HLOOKUP(U$2,Monitoring_eng!$B$1:$AU$68,Results_2019!$C56,FALSE)=$M56,$R56,IF(HLOOKUP(U$2,Monitoring_eng!$B$1:$AU$68,Results_2019!$C56,FALSE)=$O56,$S56,"CHYBA")))))</f>
        <v>0</v>
      </c>
      <c r="V56" s="18">
        <f>IF(ISBLANK(HLOOKUP(V$2,Monitoring_eng!$B$1:$AU$68,Results_2019!$C56,FALSE)),"",IF(HLOOKUP(V$2,Monitoring_eng!$B$1:$AU$68,Results_2019!$C56,FALSE)=$I56,$P56,IF(HLOOKUP(V$2,Monitoring_eng!$B$1:$AU$68,Results_2019!$C56,FALSE)=$K56,$Q56,IF(HLOOKUP(V$2,Monitoring_eng!$B$1:$AU$68,Results_2019!$C56,FALSE)=$M56,$R56,IF(HLOOKUP(V$2,Monitoring_eng!$B$1:$AU$68,Results_2019!$C56,FALSE)=$O56,$S56,"CHYBA")))))</f>
        <v>1</v>
      </c>
      <c r="W56" s="18">
        <f>IF(ISBLANK(HLOOKUP(W$2,Monitoring_eng!$B$1:$AU$68,Results_2019!$C56,FALSE)),"",IF(HLOOKUP(W$2,Monitoring_eng!$B$1:$AU$68,Results_2019!$C56,FALSE)=$I56,$P56,IF(HLOOKUP(W$2,Monitoring_eng!$B$1:$AU$68,Results_2019!$C56,FALSE)=$K56,$Q56,IF(HLOOKUP(W$2,Monitoring_eng!$B$1:$AU$68,Results_2019!$C56,FALSE)=$M56,$R56,IF(HLOOKUP(W$2,Monitoring_eng!$B$1:$AU$68,Results_2019!$C56,FALSE)=$O56,$S56,"CHYBA")))))</f>
        <v>1</v>
      </c>
      <c r="X56" s="18">
        <f>IF(ISBLANK(HLOOKUP(X$2,Monitoring_eng!$B$1:$AU$68,Results_2019!$C56,FALSE)),"",IF(HLOOKUP(X$2,Monitoring_eng!$B$1:$AU$68,Results_2019!$C56,FALSE)=$I56,$P56,IF(HLOOKUP(X$2,Monitoring_eng!$B$1:$AU$68,Results_2019!$C56,FALSE)=$K56,$Q56,IF(HLOOKUP(X$2,Monitoring_eng!$B$1:$AU$68,Results_2019!$C56,FALSE)=$M56,$R56,IF(HLOOKUP(X$2,Monitoring_eng!$B$1:$AU$68,Results_2019!$C56,FALSE)=$O56,$S56,"CHYBA")))))</f>
        <v>0</v>
      </c>
      <c r="Y56" s="18">
        <f>IF(ISBLANK(HLOOKUP(Y$2,Monitoring_eng!$B$1:$AU$68,Results_2019!$C56,FALSE)),"",IF(HLOOKUP(Y$2,Monitoring_eng!$B$1:$AU$68,Results_2019!$C56,FALSE)=$I56,$P56,IF(HLOOKUP(Y$2,Monitoring_eng!$B$1:$AU$68,Results_2019!$C56,FALSE)=$K56,$Q56,IF(HLOOKUP(Y$2,Monitoring_eng!$B$1:$AU$68,Results_2019!$C56,FALSE)=$M56,$R56,IF(HLOOKUP(Y$2,Monitoring_eng!$B$1:$AU$68,Results_2019!$C56,FALSE)=$O56,$S56,"CHYBA")))))</f>
        <v>0</v>
      </c>
      <c r="Z56" s="18">
        <f>IF(ISBLANK(HLOOKUP(Z$2,Monitoring_eng!$B$1:$AU$68,Results_2019!$C56,FALSE)),"",IF(HLOOKUP(Z$2,Monitoring_eng!$B$1:$AU$68,Results_2019!$C56,FALSE)=$I56,$P56,IF(HLOOKUP(Z$2,Monitoring_eng!$B$1:$AU$68,Results_2019!$C56,FALSE)=$K56,$Q56,IF(HLOOKUP(Z$2,Monitoring_eng!$B$1:$AU$68,Results_2019!$C56,FALSE)=$M56,$R56,IF(HLOOKUP(Z$2,Monitoring_eng!$B$1:$AU$68,Results_2019!$C56,FALSE)=$O56,$S56,"CHYBA")))))</f>
        <v>0</v>
      </c>
      <c r="AA56" s="18">
        <f>IF(ISBLANK(HLOOKUP(AA$2,Monitoring_eng!$B$1:$AU$68,Results_2019!$C56,FALSE)),"",IF(HLOOKUP(AA$2,Monitoring_eng!$B$1:$AU$68,Results_2019!$C56,FALSE)=$I56,$P56,IF(HLOOKUP(AA$2,Monitoring_eng!$B$1:$AU$68,Results_2019!$C56,FALSE)=$K56,$Q56,IF(HLOOKUP(AA$2,Monitoring_eng!$B$1:$AU$68,Results_2019!$C56,FALSE)=$M56,$R56,IF(HLOOKUP(AA$2,Monitoring_eng!$B$1:$AU$68,Results_2019!$C56,FALSE)=$O56,$S56,"CHYBA")))))</f>
        <v>0</v>
      </c>
      <c r="AB56" s="18">
        <f>IF(ISBLANK(HLOOKUP(AB$2,Monitoring_eng!$B$1:$AU$68,Results_2019!$C56,FALSE)),"",IF(HLOOKUP(AB$2,Monitoring_eng!$B$1:$AU$68,Results_2019!$C56,FALSE)=$I56,$P56,IF(HLOOKUP(AB$2,Monitoring_eng!$B$1:$AU$68,Results_2019!$C56,FALSE)=$K56,$Q56,IF(HLOOKUP(AB$2,Monitoring_eng!$B$1:$AU$68,Results_2019!$C56,FALSE)=$M56,$R56,IF(HLOOKUP(AB$2,Monitoring_eng!$B$1:$AU$68,Results_2019!$C56,FALSE)=$O56,$S56,"CHYBA")))))</f>
        <v>1</v>
      </c>
      <c r="AC56" s="18">
        <f>IF(ISBLANK(HLOOKUP(AC$2,Monitoring_eng!$B$1:$AU$68,Results_2019!$C56,FALSE)),"",IF(HLOOKUP(AC$2,Monitoring_eng!$B$1:$AU$68,Results_2019!$C56,FALSE)=$I56,$P56,IF(HLOOKUP(AC$2,Monitoring_eng!$B$1:$AU$68,Results_2019!$C56,FALSE)=$K56,$Q56,IF(HLOOKUP(AC$2,Monitoring_eng!$B$1:$AU$68,Results_2019!$C56,FALSE)=$M56,$R56,IF(HLOOKUP(AC$2,Monitoring_eng!$B$1:$AU$68,Results_2019!$C56,FALSE)=$O56,$S56,"CHYBA")))))</f>
        <v>1</v>
      </c>
      <c r="AD56" s="18">
        <f>IF(ISBLANK(HLOOKUP(AD$2,Monitoring_eng!$B$1:$AU$68,Results_2019!$C56,FALSE)),"",IF(HLOOKUP(AD$2,Monitoring_eng!$B$1:$AU$68,Results_2019!$C56,FALSE)=$I56,$P56,IF(HLOOKUP(AD$2,Monitoring_eng!$B$1:$AU$68,Results_2019!$C56,FALSE)=$K56,$Q56,IF(HLOOKUP(AD$2,Monitoring_eng!$B$1:$AU$68,Results_2019!$C56,FALSE)=$M56,$R56,IF(HLOOKUP(AD$2,Monitoring_eng!$B$1:$AU$68,Results_2019!$C56,FALSE)=$O56,$S56,"CHYBA")))))</f>
        <v>1</v>
      </c>
      <c r="AE56" s="18">
        <f>IF(ISBLANK(HLOOKUP(AE$2,Monitoring_eng!$B$1:$AU$68,Results_2019!$C56,FALSE)),"",IF(HLOOKUP(AE$2,Monitoring_eng!$B$1:$AU$68,Results_2019!$C56,FALSE)=$I56,$P56,IF(HLOOKUP(AE$2,Monitoring_eng!$B$1:$AU$68,Results_2019!$C56,FALSE)=$K56,$Q56,IF(HLOOKUP(AE$2,Monitoring_eng!$B$1:$AU$68,Results_2019!$C56,FALSE)=$M56,$R56,IF(HLOOKUP(AE$2,Monitoring_eng!$B$1:$AU$68,Results_2019!$C56,FALSE)=$O56,$S56,"CHYBA")))))</f>
        <v>1</v>
      </c>
      <c r="AF56" s="18">
        <f>IF(ISBLANK(HLOOKUP(AF$2,Monitoring_eng!$B$1:$AU$68,Results_2019!$C56,FALSE)),"",IF(HLOOKUP(AF$2,Monitoring_eng!$B$1:$AU$68,Results_2019!$C56,FALSE)=$I56,$P56,IF(HLOOKUP(AF$2,Monitoring_eng!$B$1:$AU$68,Results_2019!$C56,FALSE)=$K56,$Q56,IF(HLOOKUP(AF$2,Monitoring_eng!$B$1:$AU$68,Results_2019!$C56,FALSE)=$M56,$R56,IF(HLOOKUP(AF$2,Monitoring_eng!$B$1:$AU$68,Results_2019!$C56,FALSE)=$O56,$S56,"CHYBA")))))</f>
        <v>1</v>
      </c>
      <c r="AG56" s="18">
        <f>IF(ISBLANK(HLOOKUP(AG$2,Monitoring_eng!$B$1:$AU$68,Results_2019!$C56,FALSE)),"",IF(HLOOKUP(AG$2,Monitoring_eng!$B$1:$AU$68,Results_2019!$C56,FALSE)=$I56,$P56,IF(HLOOKUP(AG$2,Monitoring_eng!$B$1:$AU$68,Results_2019!$C56,FALSE)=$K56,$Q56,IF(HLOOKUP(AG$2,Monitoring_eng!$B$1:$AU$68,Results_2019!$C56,FALSE)=$M56,$R56,IF(HLOOKUP(AG$2,Monitoring_eng!$B$1:$AU$68,Results_2019!$C56,FALSE)=$O56,$S56,"CHYBA")))))</f>
        <v>1</v>
      </c>
      <c r="AH56" s="18">
        <f>IF(ISBLANK(HLOOKUP(AH$2,Monitoring_eng!$B$1:$AU$68,Results_2019!$C56,FALSE)),"",IF(HLOOKUP(AH$2,Monitoring_eng!$B$1:$AU$68,Results_2019!$C56,FALSE)=$I56,$P56,IF(HLOOKUP(AH$2,Monitoring_eng!$B$1:$AU$68,Results_2019!$C56,FALSE)=$K56,$Q56,IF(HLOOKUP(AH$2,Monitoring_eng!$B$1:$AU$68,Results_2019!$C56,FALSE)=$M56,$R56,IF(HLOOKUP(AH$2,Monitoring_eng!$B$1:$AU$68,Results_2019!$C56,FALSE)=$O56,$S56,"CHYBA")))))</f>
        <v>1</v>
      </c>
      <c r="AI56" s="18">
        <f>IF(ISBLANK(HLOOKUP(AI$2,Monitoring_eng!$B$1:$AU$68,Results_2019!$C56,FALSE)),"",IF(HLOOKUP(AI$2,Monitoring_eng!$B$1:$AU$68,Results_2019!$C56,FALSE)=$I56,$P56,IF(HLOOKUP(AI$2,Monitoring_eng!$B$1:$AU$68,Results_2019!$C56,FALSE)=$K56,$Q56,IF(HLOOKUP(AI$2,Monitoring_eng!$B$1:$AU$68,Results_2019!$C56,FALSE)=$M56,$R56,IF(HLOOKUP(AI$2,Monitoring_eng!$B$1:$AU$68,Results_2019!$C56,FALSE)=$O56,$S56,"CHYBA")))))</f>
        <v>0</v>
      </c>
      <c r="AJ56" s="18">
        <f>IF(ISBLANK(HLOOKUP(AJ$2,Monitoring_eng!$B$1:$AU$68,Results_2019!$C56,FALSE)),"",IF(HLOOKUP(AJ$2,Monitoring_eng!$B$1:$AU$68,Results_2019!$C56,FALSE)=$I56,$P56,IF(HLOOKUP(AJ$2,Monitoring_eng!$B$1:$AU$68,Results_2019!$C56,FALSE)=$K56,$Q56,IF(HLOOKUP(AJ$2,Monitoring_eng!$B$1:$AU$68,Results_2019!$C56,FALSE)=$M56,$R56,IF(HLOOKUP(AJ$2,Monitoring_eng!$B$1:$AU$68,Results_2019!$C56,FALSE)=$O56,$S56,"CHYBA")))))</f>
        <v>0.5</v>
      </c>
      <c r="AK56" s="18">
        <f>IF(ISBLANK(HLOOKUP(AK$2,Monitoring_eng!$B$1:$AU$68,Results_2019!$C56,FALSE)),"",IF(HLOOKUP(AK$2,Monitoring_eng!$B$1:$AU$68,Results_2019!$C56,FALSE)=$I56,$P56,IF(HLOOKUP(AK$2,Monitoring_eng!$B$1:$AU$68,Results_2019!$C56,FALSE)=$K56,$Q56,IF(HLOOKUP(AK$2,Monitoring_eng!$B$1:$AU$68,Results_2019!$C56,FALSE)=$M56,$R56,IF(HLOOKUP(AK$2,Monitoring_eng!$B$1:$AU$68,Results_2019!$C56,FALSE)=$O56,$S56,"CHYBA")))))</f>
        <v>1</v>
      </c>
      <c r="AL56" s="18">
        <f>IF(ISBLANK(HLOOKUP(AL$2,Monitoring_eng!$B$1:$AU$68,Results_2019!$C56,FALSE)),"",IF(HLOOKUP(AL$2,Monitoring_eng!$B$1:$AU$68,Results_2019!$C56,FALSE)=$I56,$P56,IF(HLOOKUP(AL$2,Monitoring_eng!$B$1:$AU$68,Results_2019!$C56,FALSE)=$K56,$Q56,IF(HLOOKUP(AL$2,Monitoring_eng!$B$1:$AU$68,Results_2019!$C56,FALSE)=$M56,$R56,IF(HLOOKUP(AL$2,Monitoring_eng!$B$1:$AU$68,Results_2019!$C56,FALSE)=$O56,$S56,"CHYBA")))))</f>
        <v>1</v>
      </c>
      <c r="AM56" s="18">
        <f>IF(ISBLANK(HLOOKUP(AM$2,Monitoring_eng!$B$1:$AU$68,Results_2019!$C56,FALSE)),"",IF(HLOOKUP(AM$2,Monitoring_eng!$B$1:$AU$68,Results_2019!$C56,FALSE)=$I56,$P56,IF(HLOOKUP(AM$2,Monitoring_eng!$B$1:$AU$68,Results_2019!$C56,FALSE)=$K56,$Q56,IF(HLOOKUP(AM$2,Monitoring_eng!$B$1:$AU$68,Results_2019!$C56,FALSE)=$M56,$R56,IF(HLOOKUP(AM$2,Monitoring_eng!$B$1:$AU$68,Results_2019!$C56,FALSE)=$O56,$S56,"CHYBA")))))</f>
        <v>0</v>
      </c>
      <c r="AN56" s="18">
        <f>IF(ISBLANK(HLOOKUP(AN$2,Monitoring_eng!$B$1:$AU$68,Results_2019!$C56,FALSE)),"",IF(HLOOKUP(AN$2,Monitoring_eng!$B$1:$AU$68,Results_2019!$C56,FALSE)=$I56,$P56,IF(HLOOKUP(AN$2,Monitoring_eng!$B$1:$AU$68,Results_2019!$C56,FALSE)=$K56,$Q56,IF(HLOOKUP(AN$2,Monitoring_eng!$B$1:$AU$68,Results_2019!$C56,FALSE)=$M56,$R56,IF(HLOOKUP(AN$2,Monitoring_eng!$B$1:$AU$68,Results_2019!$C56,FALSE)=$O56,$S56,"CHYBA")))))</f>
        <v>0</v>
      </c>
      <c r="AO56" s="18">
        <f>IF(ISBLANK(HLOOKUP(AO$2,Monitoring_eng!$B$1:$AU$68,Results_2019!$C56,FALSE)),"",IF(HLOOKUP(AO$2,Monitoring_eng!$B$1:$AU$68,Results_2019!$C56,FALSE)=$I56,$P56,IF(HLOOKUP(AO$2,Monitoring_eng!$B$1:$AU$68,Results_2019!$C56,FALSE)=$K56,$Q56,IF(HLOOKUP(AO$2,Monitoring_eng!$B$1:$AU$68,Results_2019!$C56,FALSE)=$M56,$R56,IF(HLOOKUP(AO$2,Monitoring_eng!$B$1:$AU$68,Results_2019!$C56,FALSE)=$O56,$S56,"CHYBA")))))</f>
        <v>1</v>
      </c>
    </row>
    <row r="57" spans="1:41" x14ac:dyDescent="0.3">
      <c r="A57" s="83" t="s">
        <v>1350</v>
      </c>
      <c r="B57" s="18" t="s">
        <v>249</v>
      </c>
      <c r="C57" s="18">
        <v>56</v>
      </c>
      <c r="D57" s="26" t="s">
        <v>250</v>
      </c>
      <c r="E57" s="26" t="s">
        <v>401</v>
      </c>
      <c r="F57" s="27" t="s">
        <v>442</v>
      </c>
      <c r="G57" s="34">
        <v>1</v>
      </c>
      <c r="H57" s="18" t="s">
        <v>342</v>
      </c>
      <c r="I57" s="18" t="s">
        <v>49</v>
      </c>
      <c r="J57" s="18" t="s">
        <v>341</v>
      </c>
      <c r="K57" s="18" t="s">
        <v>48</v>
      </c>
      <c r="L57" s="18" t="s">
        <v>357</v>
      </c>
      <c r="M57" s="18" t="s">
        <v>108</v>
      </c>
      <c r="N57" s="18" t="s">
        <v>432</v>
      </c>
      <c r="O57" s="18" t="s">
        <v>432</v>
      </c>
      <c r="P57" s="18">
        <f t="shared" si="0"/>
        <v>1</v>
      </c>
      <c r="Q57" s="18">
        <v>0</v>
      </c>
      <c r="R57" s="18">
        <f t="shared" si="1"/>
        <v>0.5</v>
      </c>
      <c r="S57" s="18" t="s">
        <v>432</v>
      </c>
      <c r="T57" s="18">
        <f>IF(ISBLANK(HLOOKUP(T$2,Monitoring_eng!$B$1:$AU$68,Results_2019!$C57,FALSE)),"",IF(HLOOKUP(T$2,Monitoring_eng!$B$1:$AU$68,Results_2019!$C57,FALSE)=$I57,$P57,IF(HLOOKUP(T$2,Monitoring_eng!$B$1:$AU$68,Results_2019!$C57,FALSE)=$K57,$Q57,IF(HLOOKUP(T$2,Monitoring_eng!$B$1:$AU$68,Results_2019!$C57,FALSE)=$M57,$R57,IF(HLOOKUP(T$2,Monitoring_eng!$B$1:$AU$68,Results_2019!$C57,FALSE)=$O57,$S57,"CHYBA")))))</f>
        <v>1</v>
      </c>
      <c r="U57" s="18">
        <f>IF(ISBLANK(HLOOKUP(U$2,Monitoring_eng!$B$1:$AU$68,Results_2019!$C57,FALSE)),"",IF(HLOOKUP(U$2,Monitoring_eng!$B$1:$AU$68,Results_2019!$C57,FALSE)=$I57,$P57,IF(HLOOKUP(U$2,Monitoring_eng!$B$1:$AU$68,Results_2019!$C57,FALSE)=$K57,$Q57,IF(HLOOKUP(U$2,Monitoring_eng!$B$1:$AU$68,Results_2019!$C57,FALSE)=$M57,$R57,IF(HLOOKUP(U$2,Monitoring_eng!$B$1:$AU$68,Results_2019!$C57,FALSE)=$O57,$S57,"CHYBA")))))</f>
        <v>1</v>
      </c>
      <c r="V57" s="18">
        <f>IF(ISBLANK(HLOOKUP(V$2,Monitoring_eng!$B$1:$AU$68,Results_2019!$C57,FALSE)),"",IF(HLOOKUP(V$2,Monitoring_eng!$B$1:$AU$68,Results_2019!$C57,FALSE)=$I57,$P57,IF(HLOOKUP(V$2,Monitoring_eng!$B$1:$AU$68,Results_2019!$C57,FALSE)=$K57,$Q57,IF(HLOOKUP(V$2,Monitoring_eng!$B$1:$AU$68,Results_2019!$C57,FALSE)=$M57,$R57,IF(HLOOKUP(V$2,Monitoring_eng!$B$1:$AU$68,Results_2019!$C57,FALSE)=$O57,$S57,"CHYBA")))))</f>
        <v>0</v>
      </c>
      <c r="W57" s="18">
        <f>IF(ISBLANK(HLOOKUP(W$2,Monitoring_eng!$B$1:$AU$68,Results_2019!$C57,FALSE)),"",IF(HLOOKUP(W$2,Monitoring_eng!$B$1:$AU$68,Results_2019!$C57,FALSE)=$I57,$P57,IF(HLOOKUP(W$2,Monitoring_eng!$B$1:$AU$68,Results_2019!$C57,FALSE)=$K57,$Q57,IF(HLOOKUP(W$2,Monitoring_eng!$B$1:$AU$68,Results_2019!$C57,FALSE)=$M57,$R57,IF(HLOOKUP(W$2,Monitoring_eng!$B$1:$AU$68,Results_2019!$C57,FALSE)=$O57,$S57,"CHYBA")))))</f>
        <v>1</v>
      </c>
      <c r="X57" s="18">
        <f>IF(ISBLANK(HLOOKUP(X$2,Monitoring_eng!$B$1:$AU$68,Results_2019!$C57,FALSE)),"",IF(HLOOKUP(X$2,Monitoring_eng!$B$1:$AU$68,Results_2019!$C57,FALSE)=$I57,$P57,IF(HLOOKUP(X$2,Monitoring_eng!$B$1:$AU$68,Results_2019!$C57,FALSE)=$K57,$Q57,IF(HLOOKUP(X$2,Monitoring_eng!$B$1:$AU$68,Results_2019!$C57,FALSE)=$M57,$R57,IF(HLOOKUP(X$2,Monitoring_eng!$B$1:$AU$68,Results_2019!$C57,FALSE)=$O57,$S57,"CHYBA")))))</f>
        <v>1</v>
      </c>
      <c r="Y57" s="18">
        <f>IF(ISBLANK(HLOOKUP(Y$2,Monitoring_eng!$B$1:$AU$68,Results_2019!$C57,FALSE)),"",IF(HLOOKUP(Y$2,Monitoring_eng!$B$1:$AU$68,Results_2019!$C57,FALSE)=$I57,$P57,IF(HLOOKUP(Y$2,Monitoring_eng!$B$1:$AU$68,Results_2019!$C57,FALSE)=$K57,$Q57,IF(HLOOKUP(Y$2,Monitoring_eng!$B$1:$AU$68,Results_2019!$C57,FALSE)=$M57,$R57,IF(HLOOKUP(Y$2,Monitoring_eng!$B$1:$AU$68,Results_2019!$C57,FALSE)=$O57,$S57,"CHYBA")))))</f>
        <v>1</v>
      </c>
      <c r="Z57" s="18">
        <f>IF(ISBLANK(HLOOKUP(Z$2,Monitoring_eng!$B$1:$AU$68,Results_2019!$C57,FALSE)),"",IF(HLOOKUP(Z$2,Monitoring_eng!$B$1:$AU$68,Results_2019!$C57,FALSE)=$I57,$P57,IF(HLOOKUP(Z$2,Monitoring_eng!$B$1:$AU$68,Results_2019!$C57,FALSE)=$K57,$Q57,IF(HLOOKUP(Z$2,Monitoring_eng!$B$1:$AU$68,Results_2019!$C57,FALSE)=$M57,$R57,IF(HLOOKUP(Z$2,Monitoring_eng!$B$1:$AU$68,Results_2019!$C57,FALSE)=$O57,$S57,"CHYBA")))))</f>
        <v>0</v>
      </c>
      <c r="AA57" s="18">
        <f>IF(ISBLANK(HLOOKUP(AA$2,Monitoring_eng!$B$1:$AU$68,Results_2019!$C57,FALSE)),"",IF(HLOOKUP(AA$2,Monitoring_eng!$B$1:$AU$68,Results_2019!$C57,FALSE)=$I57,$P57,IF(HLOOKUP(AA$2,Monitoring_eng!$B$1:$AU$68,Results_2019!$C57,FALSE)=$K57,$Q57,IF(HLOOKUP(AA$2,Monitoring_eng!$B$1:$AU$68,Results_2019!$C57,FALSE)=$M57,$R57,IF(HLOOKUP(AA$2,Monitoring_eng!$B$1:$AU$68,Results_2019!$C57,FALSE)=$O57,$S57,"CHYBA")))))</f>
        <v>1</v>
      </c>
      <c r="AB57" s="18">
        <f>IF(ISBLANK(HLOOKUP(AB$2,Monitoring_eng!$B$1:$AU$68,Results_2019!$C57,FALSE)),"",IF(HLOOKUP(AB$2,Monitoring_eng!$B$1:$AU$68,Results_2019!$C57,FALSE)=$I57,$P57,IF(HLOOKUP(AB$2,Monitoring_eng!$B$1:$AU$68,Results_2019!$C57,FALSE)=$K57,$Q57,IF(HLOOKUP(AB$2,Monitoring_eng!$B$1:$AU$68,Results_2019!$C57,FALSE)=$M57,$R57,IF(HLOOKUP(AB$2,Monitoring_eng!$B$1:$AU$68,Results_2019!$C57,FALSE)=$O57,$S57,"CHYBA")))))</f>
        <v>1</v>
      </c>
      <c r="AC57" s="18">
        <f>IF(ISBLANK(HLOOKUP(AC$2,Monitoring_eng!$B$1:$AU$68,Results_2019!$C57,FALSE)),"",IF(HLOOKUP(AC$2,Monitoring_eng!$B$1:$AU$68,Results_2019!$C57,FALSE)=$I57,$P57,IF(HLOOKUP(AC$2,Monitoring_eng!$B$1:$AU$68,Results_2019!$C57,FALSE)=$K57,$Q57,IF(HLOOKUP(AC$2,Monitoring_eng!$B$1:$AU$68,Results_2019!$C57,FALSE)=$M57,$R57,IF(HLOOKUP(AC$2,Monitoring_eng!$B$1:$AU$68,Results_2019!$C57,FALSE)=$O57,$S57,"CHYBA")))))</f>
        <v>1</v>
      </c>
      <c r="AD57" s="18">
        <f>IF(ISBLANK(HLOOKUP(AD$2,Monitoring_eng!$B$1:$AU$68,Results_2019!$C57,FALSE)),"",IF(HLOOKUP(AD$2,Monitoring_eng!$B$1:$AU$68,Results_2019!$C57,FALSE)=$I57,$P57,IF(HLOOKUP(AD$2,Monitoring_eng!$B$1:$AU$68,Results_2019!$C57,FALSE)=$K57,$Q57,IF(HLOOKUP(AD$2,Monitoring_eng!$B$1:$AU$68,Results_2019!$C57,FALSE)=$M57,$R57,IF(HLOOKUP(AD$2,Monitoring_eng!$B$1:$AU$68,Results_2019!$C57,FALSE)=$O57,$S57,"CHYBA")))))</f>
        <v>1</v>
      </c>
      <c r="AE57" s="18">
        <f>IF(ISBLANK(HLOOKUP(AE$2,Monitoring_eng!$B$1:$AU$68,Results_2019!$C57,FALSE)),"",IF(HLOOKUP(AE$2,Monitoring_eng!$B$1:$AU$68,Results_2019!$C57,FALSE)=$I57,$P57,IF(HLOOKUP(AE$2,Monitoring_eng!$B$1:$AU$68,Results_2019!$C57,FALSE)=$K57,$Q57,IF(HLOOKUP(AE$2,Monitoring_eng!$B$1:$AU$68,Results_2019!$C57,FALSE)=$M57,$R57,IF(HLOOKUP(AE$2,Monitoring_eng!$B$1:$AU$68,Results_2019!$C57,FALSE)=$O57,$S57,"CHYBA")))))</f>
        <v>1</v>
      </c>
      <c r="AF57" s="18">
        <f>IF(ISBLANK(HLOOKUP(AF$2,Monitoring_eng!$B$1:$AU$68,Results_2019!$C57,FALSE)),"",IF(HLOOKUP(AF$2,Monitoring_eng!$B$1:$AU$68,Results_2019!$C57,FALSE)=$I57,$P57,IF(HLOOKUP(AF$2,Monitoring_eng!$B$1:$AU$68,Results_2019!$C57,FALSE)=$K57,$Q57,IF(HLOOKUP(AF$2,Monitoring_eng!$B$1:$AU$68,Results_2019!$C57,FALSE)=$M57,$R57,IF(HLOOKUP(AF$2,Monitoring_eng!$B$1:$AU$68,Results_2019!$C57,FALSE)=$O57,$S57,"CHYBA")))))</f>
        <v>1</v>
      </c>
      <c r="AG57" s="18">
        <f>IF(ISBLANK(HLOOKUP(AG$2,Monitoring_eng!$B$1:$AU$68,Results_2019!$C57,FALSE)),"",IF(HLOOKUP(AG$2,Monitoring_eng!$B$1:$AU$68,Results_2019!$C57,FALSE)=$I57,$P57,IF(HLOOKUP(AG$2,Monitoring_eng!$B$1:$AU$68,Results_2019!$C57,FALSE)=$K57,$Q57,IF(HLOOKUP(AG$2,Monitoring_eng!$B$1:$AU$68,Results_2019!$C57,FALSE)=$M57,$R57,IF(HLOOKUP(AG$2,Monitoring_eng!$B$1:$AU$68,Results_2019!$C57,FALSE)=$O57,$S57,"CHYBA")))))</f>
        <v>1</v>
      </c>
      <c r="AH57" s="18">
        <f>IF(ISBLANK(HLOOKUP(AH$2,Monitoring_eng!$B$1:$AU$68,Results_2019!$C57,FALSE)),"",IF(HLOOKUP(AH$2,Monitoring_eng!$B$1:$AU$68,Results_2019!$C57,FALSE)=$I57,$P57,IF(HLOOKUP(AH$2,Monitoring_eng!$B$1:$AU$68,Results_2019!$C57,FALSE)=$K57,$Q57,IF(HLOOKUP(AH$2,Monitoring_eng!$B$1:$AU$68,Results_2019!$C57,FALSE)=$M57,$R57,IF(HLOOKUP(AH$2,Monitoring_eng!$B$1:$AU$68,Results_2019!$C57,FALSE)=$O57,$S57,"CHYBA")))))</f>
        <v>1</v>
      </c>
      <c r="AI57" s="18">
        <f>IF(ISBLANK(HLOOKUP(AI$2,Monitoring_eng!$B$1:$AU$68,Results_2019!$C57,FALSE)),"",IF(HLOOKUP(AI$2,Monitoring_eng!$B$1:$AU$68,Results_2019!$C57,FALSE)=$I57,$P57,IF(HLOOKUP(AI$2,Monitoring_eng!$B$1:$AU$68,Results_2019!$C57,FALSE)=$K57,$Q57,IF(HLOOKUP(AI$2,Monitoring_eng!$B$1:$AU$68,Results_2019!$C57,FALSE)=$M57,$R57,IF(HLOOKUP(AI$2,Monitoring_eng!$B$1:$AU$68,Results_2019!$C57,FALSE)=$O57,$S57,"CHYBA")))))</f>
        <v>0</v>
      </c>
      <c r="AJ57" s="18">
        <f>IF(ISBLANK(HLOOKUP(AJ$2,Monitoring_eng!$B$1:$AU$68,Results_2019!$C57,FALSE)),"",IF(HLOOKUP(AJ$2,Monitoring_eng!$B$1:$AU$68,Results_2019!$C57,FALSE)=$I57,$P57,IF(HLOOKUP(AJ$2,Monitoring_eng!$B$1:$AU$68,Results_2019!$C57,FALSE)=$K57,$Q57,IF(HLOOKUP(AJ$2,Monitoring_eng!$B$1:$AU$68,Results_2019!$C57,FALSE)=$M57,$R57,IF(HLOOKUP(AJ$2,Monitoring_eng!$B$1:$AU$68,Results_2019!$C57,FALSE)=$O57,$S57,"CHYBA")))))</f>
        <v>1</v>
      </c>
      <c r="AK57" s="18">
        <f>IF(ISBLANK(HLOOKUP(AK$2,Monitoring_eng!$B$1:$AU$68,Results_2019!$C57,FALSE)),"",IF(HLOOKUP(AK$2,Monitoring_eng!$B$1:$AU$68,Results_2019!$C57,FALSE)=$I57,$P57,IF(HLOOKUP(AK$2,Monitoring_eng!$B$1:$AU$68,Results_2019!$C57,FALSE)=$K57,$Q57,IF(HLOOKUP(AK$2,Monitoring_eng!$B$1:$AU$68,Results_2019!$C57,FALSE)=$M57,$R57,IF(HLOOKUP(AK$2,Monitoring_eng!$B$1:$AU$68,Results_2019!$C57,FALSE)=$O57,$S57,"CHYBA")))))</f>
        <v>1</v>
      </c>
      <c r="AL57" s="18">
        <f>IF(ISBLANK(HLOOKUP(AL$2,Monitoring_eng!$B$1:$AU$68,Results_2019!$C57,FALSE)),"",IF(HLOOKUP(AL$2,Monitoring_eng!$B$1:$AU$68,Results_2019!$C57,FALSE)=$I57,$P57,IF(HLOOKUP(AL$2,Monitoring_eng!$B$1:$AU$68,Results_2019!$C57,FALSE)=$K57,$Q57,IF(HLOOKUP(AL$2,Monitoring_eng!$B$1:$AU$68,Results_2019!$C57,FALSE)=$M57,$R57,IF(HLOOKUP(AL$2,Monitoring_eng!$B$1:$AU$68,Results_2019!$C57,FALSE)=$O57,$S57,"CHYBA")))))</f>
        <v>1</v>
      </c>
      <c r="AM57" s="18">
        <f>IF(ISBLANK(HLOOKUP(AM$2,Monitoring_eng!$B$1:$AU$68,Results_2019!$C57,FALSE)),"",IF(HLOOKUP(AM$2,Monitoring_eng!$B$1:$AU$68,Results_2019!$C57,FALSE)=$I57,$P57,IF(HLOOKUP(AM$2,Monitoring_eng!$B$1:$AU$68,Results_2019!$C57,FALSE)=$K57,$Q57,IF(HLOOKUP(AM$2,Monitoring_eng!$B$1:$AU$68,Results_2019!$C57,FALSE)=$M57,$R57,IF(HLOOKUP(AM$2,Monitoring_eng!$B$1:$AU$68,Results_2019!$C57,FALSE)=$O57,$S57,"CHYBA")))))</f>
        <v>1</v>
      </c>
      <c r="AN57" s="18">
        <f>IF(ISBLANK(HLOOKUP(AN$2,Monitoring_eng!$B$1:$AU$68,Results_2019!$C57,FALSE)),"",IF(HLOOKUP(AN$2,Monitoring_eng!$B$1:$AU$68,Results_2019!$C57,FALSE)=$I57,$P57,IF(HLOOKUP(AN$2,Monitoring_eng!$B$1:$AU$68,Results_2019!$C57,FALSE)=$K57,$Q57,IF(HLOOKUP(AN$2,Monitoring_eng!$B$1:$AU$68,Results_2019!$C57,FALSE)=$M57,$R57,IF(HLOOKUP(AN$2,Monitoring_eng!$B$1:$AU$68,Results_2019!$C57,FALSE)=$O57,$S57,"CHYBA")))))</f>
        <v>0</v>
      </c>
      <c r="AO57" s="18">
        <f>IF(ISBLANK(HLOOKUP(AO$2,Monitoring_eng!$B$1:$AU$68,Results_2019!$C57,FALSE)),"",IF(HLOOKUP(AO$2,Monitoring_eng!$B$1:$AU$68,Results_2019!$C57,FALSE)=$I57,$P57,IF(HLOOKUP(AO$2,Monitoring_eng!$B$1:$AU$68,Results_2019!$C57,FALSE)=$K57,$Q57,IF(HLOOKUP(AO$2,Monitoring_eng!$B$1:$AU$68,Results_2019!$C57,FALSE)=$M57,$R57,IF(HLOOKUP(AO$2,Monitoring_eng!$B$1:$AU$68,Results_2019!$C57,FALSE)=$O57,$S57,"CHYBA")))))</f>
        <v>1</v>
      </c>
    </row>
    <row r="58" spans="1:41" x14ac:dyDescent="0.3">
      <c r="A58" s="83" t="s">
        <v>1351</v>
      </c>
      <c r="B58" s="18" t="s">
        <v>254</v>
      </c>
      <c r="C58" s="18">
        <v>57</v>
      </c>
      <c r="D58" s="26" t="s">
        <v>255</v>
      </c>
      <c r="E58" s="26" t="s">
        <v>402</v>
      </c>
      <c r="F58" s="27" t="s">
        <v>442</v>
      </c>
      <c r="G58" s="34">
        <v>2</v>
      </c>
      <c r="H58" s="18" t="s">
        <v>342</v>
      </c>
      <c r="I58" s="18" t="s">
        <v>49</v>
      </c>
      <c r="J58" s="18" t="s">
        <v>341</v>
      </c>
      <c r="K58" s="18" t="s">
        <v>48</v>
      </c>
      <c r="L58" s="18" t="s">
        <v>357</v>
      </c>
      <c r="M58" s="18" t="s">
        <v>108</v>
      </c>
      <c r="N58" s="18" t="s">
        <v>432</v>
      </c>
      <c r="O58" s="18" t="s">
        <v>432</v>
      </c>
      <c r="P58" s="18">
        <f t="shared" si="0"/>
        <v>2</v>
      </c>
      <c r="Q58" s="18">
        <v>0</v>
      </c>
      <c r="R58" s="18">
        <f t="shared" si="1"/>
        <v>1</v>
      </c>
      <c r="S58" s="18" t="s">
        <v>432</v>
      </c>
      <c r="T58" s="18">
        <f>IF(ISBLANK(HLOOKUP(T$2,Monitoring_eng!$B$1:$AU$68,Results_2019!$C58,FALSE)),"",IF(HLOOKUP(T$2,Monitoring_eng!$B$1:$AU$68,Results_2019!$C58,FALSE)=$I58,$P58,IF(HLOOKUP(T$2,Monitoring_eng!$B$1:$AU$68,Results_2019!$C58,FALSE)=$K58,$Q58,IF(HLOOKUP(T$2,Monitoring_eng!$B$1:$AU$68,Results_2019!$C58,FALSE)=$M58,$R58,IF(HLOOKUP(T$2,Monitoring_eng!$B$1:$AU$68,Results_2019!$C58,FALSE)=$O58,$S58,"CHYBA")))))</f>
        <v>2</v>
      </c>
      <c r="U58" s="18">
        <f>IF(ISBLANK(HLOOKUP(U$2,Monitoring_eng!$B$1:$AU$68,Results_2019!$C58,FALSE)),"",IF(HLOOKUP(U$2,Monitoring_eng!$B$1:$AU$68,Results_2019!$C58,FALSE)=$I58,$P58,IF(HLOOKUP(U$2,Monitoring_eng!$B$1:$AU$68,Results_2019!$C58,FALSE)=$K58,$Q58,IF(HLOOKUP(U$2,Monitoring_eng!$B$1:$AU$68,Results_2019!$C58,FALSE)=$M58,$R58,IF(HLOOKUP(U$2,Monitoring_eng!$B$1:$AU$68,Results_2019!$C58,FALSE)=$O58,$S58,"CHYBA")))))</f>
        <v>2</v>
      </c>
      <c r="V58" s="18">
        <f>IF(ISBLANK(HLOOKUP(V$2,Monitoring_eng!$B$1:$AU$68,Results_2019!$C58,FALSE)),"",IF(HLOOKUP(V$2,Monitoring_eng!$B$1:$AU$68,Results_2019!$C58,FALSE)=$I58,$P58,IF(HLOOKUP(V$2,Monitoring_eng!$B$1:$AU$68,Results_2019!$C58,FALSE)=$K58,$Q58,IF(HLOOKUP(V$2,Monitoring_eng!$B$1:$AU$68,Results_2019!$C58,FALSE)=$M58,$R58,IF(HLOOKUP(V$2,Monitoring_eng!$B$1:$AU$68,Results_2019!$C58,FALSE)=$O58,$S58,"CHYBA")))))</f>
        <v>2</v>
      </c>
      <c r="W58" s="18">
        <f>IF(ISBLANK(HLOOKUP(W$2,Monitoring_eng!$B$1:$AU$68,Results_2019!$C58,FALSE)),"",IF(HLOOKUP(W$2,Monitoring_eng!$B$1:$AU$68,Results_2019!$C58,FALSE)=$I58,$P58,IF(HLOOKUP(W$2,Monitoring_eng!$B$1:$AU$68,Results_2019!$C58,FALSE)=$K58,$Q58,IF(HLOOKUP(W$2,Monitoring_eng!$B$1:$AU$68,Results_2019!$C58,FALSE)=$M58,$R58,IF(HLOOKUP(W$2,Monitoring_eng!$B$1:$AU$68,Results_2019!$C58,FALSE)=$O58,$S58,"CHYBA")))))</f>
        <v>2</v>
      </c>
      <c r="X58" s="18">
        <f>IF(ISBLANK(HLOOKUP(X$2,Monitoring_eng!$B$1:$AU$68,Results_2019!$C58,FALSE)),"",IF(HLOOKUP(X$2,Monitoring_eng!$B$1:$AU$68,Results_2019!$C58,FALSE)=$I58,$P58,IF(HLOOKUP(X$2,Monitoring_eng!$B$1:$AU$68,Results_2019!$C58,FALSE)=$K58,$Q58,IF(HLOOKUP(X$2,Monitoring_eng!$B$1:$AU$68,Results_2019!$C58,FALSE)=$M58,$R58,IF(HLOOKUP(X$2,Monitoring_eng!$B$1:$AU$68,Results_2019!$C58,FALSE)=$O58,$S58,"CHYBA")))))</f>
        <v>2</v>
      </c>
      <c r="Y58" s="18">
        <f>IF(ISBLANK(HLOOKUP(Y$2,Monitoring_eng!$B$1:$AU$68,Results_2019!$C58,FALSE)),"",IF(HLOOKUP(Y$2,Monitoring_eng!$B$1:$AU$68,Results_2019!$C58,FALSE)=$I58,$P58,IF(HLOOKUP(Y$2,Monitoring_eng!$B$1:$AU$68,Results_2019!$C58,FALSE)=$K58,$Q58,IF(HLOOKUP(Y$2,Monitoring_eng!$B$1:$AU$68,Results_2019!$C58,FALSE)=$M58,$R58,IF(HLOOKUP(Y$2,Monitoring_eng!$B$1:$AU$68,Results_2019!$C58,FALSE)=$O58,$S58,"CHYBA")))))</f>
        <v>2</v>
      </c>
      <c r="Z58" s="18">
        <f>IF(ISBLANK(HLOOKUP(Z$2,Monitoring_eng!$B$1:$AU$68,Results_2019!$C58,FALSE)),"",IF(HLOOKUP(Z$2,Monitoring_eng!$B$1:$AU$68,Results_2019!$C58,FALSE)=$I58,$P58,IF(HLOOKUP(Z$2,Monitoring_eng!$B$1:$AU$68,Results_2019!$C58,FALSE)=$K58,$Q58,IF(HLOOKUP(Z$2,Monitoring_eng!$B$1:$AU$68,Results_2019!$C58,FALSE)=$M58,$R58,IF(HLOOKUP(Z$2,Monitoring_eng!$B$1:$AU$68,Results_2019!$C58,FALSE)=$O58,$S58,"CHYBA")))))</f>
        <v>0</v>
      </c>
      <c r="AA58" s="18">
        <f>IF(ISBLANK(HLOOKUP(AA$2,Monitoring_eng!$B$1:$AU$68,Results_2019!$C58,FALSE)),"",IF(HLOOKUP(AA$2,Monitoring_eng!$B$1:$AU$68,Results_2019!$C58,FALSE)=$I58,$P58,IF(HLOOKUP(AA$2,Monitoring_eng!$B$1:$AU$68,Results_2019!$C58,FALSE)=$K58,$Q58,IF(HLOOKUP(AA$2,Monitoring_eng!$B$1:$AU$68,Results_2019!$C58,FALSE)=$M58,$R58,IF(HLOOKUP(AA$2,Monitoring_eng!$B$1:$AU$68,Results_2019!$C58,FALSE)=$O58,$S58,"CHYBA")))))</f>
        <v>2</v>
      </c>
      <c r="AB58" s="18">
        <f>IF(ISBLANK(HLOOKUP(AB$2,Monitoring_eng!$B$1:$AU$68,Results_2019!$C58,FALSE)),"",IF(HLOOKUP(AB$2,Monitoring_eng!$B$1:$AU$68,Results_2019!$C58,FALSE)=$I58,$P58,IF(HLOOKUP(AB$2,Monitoring_eng!$B$1:$AU$68,Results_2019!$C58,FALSE)=$K58,$Q58,IF(HLOOKUP(AB$2,Monitoring_eng!$B$1:$AU$68,Results_2019!$C58,FALSE)=$M58,$R58,IF(HLOOKUP(AB$2,Monitoring_eng!$B$1:$AU$68,Results_2019!$C58,FALSE)=$O58,$S58,"CHYBA")))))</f>
        <v>0</v>
      </c>
      <c r="AC58" s="18">
        <f>IF(ISBLANK(HLOOKUP(AC$2,Monitoring_eng!$B$1:$AU$68,Results_2019!$C58,FALSE)),"",IF(HLOOKUP(AC$2,Monitoring_eng!$B$1:$AU$68,Results_2019!$C58,FALSE)=$I58,$P58,IF(HLOOKUP(AC$2,Monitoring_eng!$B$1:$AU$68,Results_2019!$C58,FALSE)=$K58,$Q58,IF(HLOOKUP(AC$2,Monitoring_eng!$B$1:$AU$68,Results_2019!$C58,FALSE)=$M58,$R58,IF(HLOOKUP(AC$2,Monitoring_eng!$B$1:$AU$68,Results_2019!$C58,FALSE)=$O58,$S58,"CHYBA")))))</f>
        <v>2</v>
      </c>
      <c r="AD58" s="18">
        <f>IF(ISBLANK(HLOOKUP(AD$2,Monitoring_eng!$B$1:$AU$68,Results_2019!$C58,FALSE)),"",IF(HLOOKUP(AD$2,Monitoring_eng!$B$1:$AU$68,Results_2019!$C58,FALSE)=$I58,$P58,IF(HLOOKUP(AD$2,Monitoring_eng!$B$1:$AU$68,Results_2019!$C58,FALSE)=$K58,$Q58,IF(HLOOKUP(AD$2,Monitoring_eng!$B$1:$AU$68,Results_2019!$C58,FALSE)=$M58,$R58,IF(HLOOKUP(AD$2,Monitoring_eng!$B$1:$AU$68,Results_2019!$C58,FALSE)=$O58,$S58,"CHYBA")))))</f>
        <v>0</v>
      </c>
      <c r="AE58" s="18">
        <f>IF(ISBLANK(HLOOKUP(AE$2,Monitoring_eng!$B$1:$AU$68,Results_2019!$C58,FALSE)),"",IF(HLOOKUP(AE$2,Monitoring_eng!$B$1:$AU$68,Results_2019!$C58,FALSE)=$I58,$P58,IF(HLOOKUP(AE$2,Monitoring_eng!$B$1:$AU$68,Results_2019!$C58,FALSE)=$K58,$Q58,IF(HLOOKUP(AE$2,Monitoring_eng!$B$1:$AU$68,Results_2019!$C58,FALSE)=$M58,$R58,IF(HLOOKUP(AE$2,Monitoring_eng!$B$1:$AU$68,Results_2019!$C58,FALSE)=$O58,$S58,"CHYBA")))))</f>
        <v>2</v>
      </c>
      <c r="AF58" s="18">
        <f>IF(ISBLANK(HLOOKUP(AF$2,Monitoring_eng!$B$1:$AU$68,Results_2019!$C58,FALSE)),"",IF(HLOOKUP(AF$2,Monitoring_eng!$B$1:$AU$68,Results_2019!$C58,FALSE)=$I58,$P58,IF(HLOOKUP(AF$2,Monitoring_eng!$B$1:$AU$68,Results_2019!$C58,FALSE)=$K58,$Q58,IF(HLOOKUP(AF$2,Monitoring_eng!$B$1:$AU$68,Results_2019!$C58,FALSE)=$M58,$R58,IF(HLOOKUP(AF$2,Monitoring_eng!$B$1:$AU$68,Results_2019!$C58,FALSE)=$O58,$S58,"CHYBA")))))</f>
        <v>0</v>
      </c>
      <c r="AG58" s="18">
        <f>IF(ISBLANK(HLOOKUP(AG$2,Monitoring_eng!$B$1:$AU$68,Results_2019!$C58,FALSE)),"",IF(HLOOKUP(AG$2,Monitoring_eng!$B$1:$AU$68,Results_2019!$C58,FALSE)=$I58,$P58,IF(HLOOKUP(AG$2,Monitoring_eng!$B$1:$AU$68,Results_2019!$C58,FALSE)=$K58,$Q58,IF(HLOOKUP(AG$2,Monitoring_eng!$B$1:$AU$68,Results_2019!$C58,FALSE)=$M58,$R58,IF(HLOOKUP(AG$2,Monitoring_eng!$B$1:$AU$68,Results_2019!$C58,FALSE)=$O58,$S58,"CHYBA")))))</f>
        <v>2</v>
      </c>
      <c r="AH58" s="18">
        <f>IF(ISBLANK(HLOOKUP(AH$2,Monitoring_eng!$B$1:$AU$68,Results_2019!$C58,FALSE)),"",IF(HLOOKUP(AH$2,Monitoring_eng!$B$1:$AU$68,Results_2019!$C58,FALSE)=$I58,$P58,IF(HLOOKUP(AH$2,Monitoring_eng!$B$1:$AU$68,Results_2019!$C58,FALSE)=$K58,$Q58,IF(HLOOKUP(AH$2,Monitoring_eng!$B$1:$AU$68,Results_2019!$C58,FALSE)=$M58,$R58,IF(HLOOKUP(AH$2,Monitoring_eng!$B$1:$AU$68,Results_2019!$C58,FALSE)=$O58,$S58,"CHYBA")))))</f>
        <v>0</v>
      </c>
      <c r="AI58" s="18">
        <f>IF(ISBLANK(HLOOKUP(AI$2,Monitoring_eng!$B$1:$AU$68,Results_2019!$C58,FALSE)),"",IF(HLOOKUP(AI$2,Monitoring_eng!$B$1:$AU$68,Results_2019!$C58,FALSE)=$I58,$P58,IF(HLOOKUP(AI$2,Monitoring_eng!$B$1:$AU$68,Results_2019!$C58,FALSE)=$K58,$Q58,IF(HLOOKUP(AI$2,Monitoring_eng!$B$1:$AU$68,Results_2019!$C58,FALSE)=$M58,$R58,IF(HLOOKUP(AI$2,Monitoring_eng!$B$1:$AU$68,Results_2019!$C58,FALSE)=$O58,$S58,"CHYBA")))))</f>
        <v>0</v>
      </c>
      <c r="AJ58" s="18">
        <f>IF(ISBLANK(HLOOKUP(AJ$2,Monitoring_eng!$B$1:$AU$68,Results_2019!$C58,FALSE)),"",IF(HLOOKUP(AJ$2,Monitoring_eng!$B$1:$AU$68,Results_2019!$C58,FALSE)=$I58,$P58,IF(HLOOKUP(AJ$2,Monitoring_eng!$B$1:$AU$68,Results_2019!$C58,FALSE)=$K58,$Q58,IF(HLOOKUP(AJ$2,Monitoring_eng!$B$1:$AU$68,Results_2019!$C58,FALSE)=$M58,$R58,IF(HLOOKUP(AJ$2,Monitoring_eng!$B$1:$AU$68,Results_2019!$C58,FALSE)=$O58,$S58,"CHYBA")))))</f>
        <v>0</v>
      </c>
      <c r="AK58" s="18">
        <f>IF(ISBLANK(HLOOKUP(AK$2,Monitoring_eng!$B$1:$AU$68,Results_2019!$C58,FALSE)),"",IF(HLOOKUP(AK$2,Monitoring_eng!$B$1:$AU$68,Results_2019!$C58,FALSE)=$I58,$P58,IF(HLOOKUP(AK$2,Monitoring_eng!$B$1:$AU$68,Results_2019!$C58,FALSE)=$K58,$Q58,IF(HLOOKUP(AK$2,Monitoring_eng!$B$1:$AU$68,Results_2019!$C58,FALSE)=$M58,$R58,IF(HLOOKUP(AK$2,Monitoring_eng!$B$1:$AU$68,Results_2019!$C58,FALSE)=$O58,$S58,"CHYBA")))))</f>
        <v>2</v>
      </c>
      <c r="AL58" s="18">
        <f>IF(ISBLANK(HLOOKUP(AL$2,Monitoring_eng!$B$1:$AU$68,Results_2019!$C58,FALSE)),"",IF(HLOOKUP(AL$2,Monitoring_eng!$B$1:$AU$68,Results_2019!$C58,FALSE)=$I58,$P58,IF(HLOOKUP(AL$2,Monitoring_eng!$B$1:$AU$68,Results_2019!$C58,FALSE)=$K58,$Q58,IF(HLOOKUP(AL$2,Monitoring_eng!$B$1:$AU$68,Results_2019!$C58,FALSE)=$M58,$R58,IF(HLOOKUP(AL$2,Monitoring_eng!$B$1:$AU$68,Results_2019!$C58,FALSE)=$O58,$S58,"CHYBA")))))</f>
        <v>2</v>
      </c>
      <c r="AM58" s="18">
        <f>IF(ISBLANK(HLOOKUP(AM$2,Monitoring_eng!$B$1:$AU$68,Results_2019!$C58,FALSE)),"",IF(HLOOKUP(AM$2,Monitoring_eng!$B$1:$AU$68,Results_2019!$C58,FALSE)=$I58,$P58,IF(HLOOKUP(AM$2,Monitoring_eng!$B$1:$AU$68,Results_2019!$C58,FALSE)=$K58,$Q58,IF(HLOOKUP(AM$2,Monitoring_eng!$B$1:$AU$68,Results_2019!$C58,FALSE)=$M58,$R58,IF(HLOOKUP(AM$2,Monitoring_eng!$B$1:$AU$68,Results_2019!$C58,FALSE)=$O58,$S58,"CHYBA")))))</f>
        <v>2</v>
      </c>
      <c r="AN58" s="18">
        <f>IF(ISBLANK(HLOOKUP(AN$2,Monitoring_eng!$B$1:$AU$68,Results_2019!$C58,FALSE)),"",IF(HLOOKUP(AN$2,Monitoring_eng!$B$1:$AU$68,Results_2019!$C58,FALSE)=$I58,$P58,IF(HLOOKUP(AN$2,Monitoring_eng!$B$1:$AU$68,Results_2019!$C58,FALSE)=$K58,$Q58,IF(HLOOKUP(AN$2,Monitoring_eng!$B$1:$AU$68,Results_2019!$C58,FALSE)=$M58,$R58,IF(HLOOKUP(AN$2,Monitoring_eng!$B$1:$AU$68,Results_2019!$C58,FALSE)=$O58,$S58,"CHYBA")))))</f>
        <v>0</v>
      </c>
      <c r="AO58" s="18">
        <f>IF(ISBLANK(HLOOKUP(AO$2,Monitoring_eng!$B$1:$AU$68,Results_2019!$C58,FALSE)),"",IF(HLOOKUP(AO$2,Monitoring_eng!$B$1:$AU$68,Results_2019!$C58,FALSE)=$I58,$P58,IF(HLOOKUP(AO$2,Monitoring_eng!$B$1:$AU$68,Results_2019!$C58,FALSE)=$K58,$Q58,IF(HLOOKUP(AO$2,Monitoring_eng!$B$1:$AU$68,Results_2019!$C58,FALSE)=$M58,$R58,IF(HLOOKUP(AO$2,Monitoring_eng!$B$1:$AU$68,Results_2019!$C58,FALSE)=$O58,$S58,"CHYBA")))))</f>
        <v>2</v>
      </c>
    </row>
    <row r="59" spans="1:41" x14ac:dyDescent="0.3">
      <c r="A59" s="83" t="s">
        <v>1352</v>
      </c>
      <c r="B59" s="18" t="s">
        <v>257</v>
      </c>
      <c r="C59" s="18">
        <v>58</v>
      </c>
      <c r="D59" s="26" t="s">
        <v>258</v>
      </c>
      <c r="E59" s="26" t="s">
        <v>403</v>
      </c>
      <c r="F59" s="27" t="s">
        <v>442</v>
      </c>
      <c r="G59" s="34">
        <v>2</v>
      </c>
      <c r="H59" s="18" t="s">
        <v>342</v>
      </c>
      <c r="I59" s="18" t="s">
        <v>49</v>
      </c>
      <c r="J59" s="18" t="s">
        <v>341</v>
      </c>
      <c r="K59" s="18" t="s">
        <v>48</v>
      </c>
      <c r="L59" s="18" t="s">
        <v>357</v>
      </c>
      <c r="M59" s="18" t="s">
        <v>108</v>
      </c>
      <c r="N59" s="18" t="s">
        <v>432</v>
      </c>
      <c r="O59" s="18" t="s">
        <v>432</v>
      </c>
      <c r="P59" s="18">
        <f t="shared" si="0"/>
        <v>2</v>
      </c>
      <c r="Q59" s="18">
        <v>0</v>
      </c>
      <c r="R59" s="18">
        <f t="shared" si="1"/>
        <v>1</v>
      </c>
      <c r="S59" s="18" t="s">
        <v>432</v>
      </c>
      <c r="T59" s="18">
        <f>IF(ISBLANK(HLOOKUP(T$2,Monitoring_eng!$B$1:$AU$68,Results_2019!$C59,FALSE)),"",IF(HLOOKUP(T$2,Monitoring_eng!$B$1:$AU$68,Results_2019!$C59,FALSE)=$I59,$P59,IF(HLOOKUP(T$2,Monitoring_eng!$B$1:$AU$68,Results_2019!$C59,FALSE)=$K59,$Q59,IF(HLOOKUP(T$2,Monitoring_eng!$B$1:$AU$68,Results_2019!$C59,FALSE)=$M59,$R59,IF(HLOOKUP(T$2,Monitoring_eng!$B$1:$AU$68,Results_2019!$C59,FALSE)=$O59,$S59,"CHYBA")))))</f>
        <v>2</v>
      </c>
      <c r="U59" s="18">
        <f>IF(ISBLANK(HLOOKUP(U$2,Monitoring_eng!$B$1:$AU$68,Results_2019!$C59,FALSE)),"",IF(HLOOKUP(U$2,Monitoring_eng!$B$1:$AU$68,Results_2019!$C59,FALSE)=$I59,$P59,IF(HLOOKUP(U$2,Monitoring_eng!$B$1:$AU$68,Results_2019!$C59,FALSE)=$K59,$Q59,IF(HLOOKUP(U$2,Monitoring_eng!$B$1:$AU$68,Results_2019!$C59,FALSE)=$M59,$R59,IF(HLOOKUP(U$2,Monitoring_eng!$B$1:$AU$68,Results_2019!$C59,FALSE)=$O59,$S59,"CHYBA")))))</f>
        <v>0</v>
      </c>
      <c r="V59" s="18">
        <f>IF(ISBLANK(HLOOKUP(V$2,Monitoring_eng!$B$1:$AU$68,Results_2019!$C59,FALSE)),"",IF(HLOOKUP(V$2,Monitoring_eng!$B$1:$AU$68,Results_2019!$C59,FALSE)=$I59,$P59,IF(HLOOKUP(V$2,Monitoring_eng!$B$1:$AU$68,Results_2019!$C59,FALSE)=$K59,$Q59,IF(HLOOKUP(V$2,Monitoring_eng!$B$1:$AU$68,Results_2019!$C59,FALSE)=$M59,$R59,IF(HLOOKUP(V$2,Monitoring_eng!$B$1:$AU$68,Results_2019!$C59,FALSE)=$O59,$S59,"CHYBA")))))</f>
        <v>2</v>
      </c>
      <c r="W59" s="18">
        <f>IF(ISBLANK(HLOOKUP(W$2,Monitoring_eng!$B$1:$AU$68,Results_2019!$C59,FALSE)),"",IF(HLOOKUP(W$2,Monitoring_eng!$B$1:$AU$68,Results_2019!$C59,FALSE)=$I59,$P59,IF(HLOOKUP(W$2,Monitoring_eng!$B$1:$AU$68,Results_2019!$C59,FALSE)=$K59,$Q59,IF(HLOOKUP(W$2,Monitoring_eng!$B$1:$AU$68,Results_2019!$C59,FALSE)=$M59,$R59,IF(HLOOKUP(W$2,Monitoring_eng!$B$1:$AU$68,Results_2019!$C59,FALSE)=$O59,$S59,"CHYBA")))))</f>
        <v>0</v>
      </c>
      <c r="X59" s="18">
        <f>IF(ISBLANK(HLOOKUP(X$2,Monitoring_eng!$B$1:$AU$68,Results_2019!$C59,FALSE)),"",IF(HLOOKUP(X$2,Monitoring_eng!$B$1:$AU$68,Results_2019!$C59,FALSE)=$I59,$P59,IF(HLOOKUP(X$2,Monitoring_eng!$B$1:$AU$68,Results_2019!$C59,FALSE)=$K59,$Q59,IF(HLOOKUP(X$2,Monitoring_eng!$B$1:$AU$68,Results_2019!$C59,FALSE)=$M59,$R59,IF(HLOOKUP(X$2,Monitoring_eng!$B$1:$AU$68,Results_2019!$C59,FALSE)=$O59,$S59,"CHYBA")))))</f>
        <v>0</v>
      </c>
      <c r="Y59" s="18">
        <f>IF(ISBLANK(HLOOKUP(Y$2,Monitoring_eng!$B$1:$AU$68,Results_2019!$C59,FALSE)),"",IF(HLOOKUP(Y$2,Monitoring_eng!$B$1:$AU$68,Results_2019!$C59,FALSE)=$I59,$P59,IF(HLOOKUP(Y$2,Monitoring_eng!$B$1:$AU$68,Results_2019!$C59,FALSE)=$K59,$Q59,IF(HLOOKUP(Y$2,Monitoring_eng!$B$1:$AU$68,Results_2019!$C59,FALSE)=$M59,$R59,IF(HLOOKUP(Y$2,Monitoring_eng!$B$1:$AU$68,Results_2019!$C59,FALSE)=$O59,$S59,"CHYBA")))))</f>
        <v>0</v>
      </c>
      <c r="Z59" s="18">
        <f>IF(ISBLANK(HLOOKUP(Z$2,Monitoring_eng!$B$1:$AU$68,Results_2019!$C59,FALSE)),"",IF(HLOOKUP(Z$2,Monitoring_eng!$B$1:$AU$68,Results_2019!$C59,FALSE)=$I59,$P59,IF(HLOOKUP(Z$2,Monitoring_eng!$B$1:$AU$68,Results_2019!$C59,FALSE)=$K59,$Q59,IF(HLOOKUP(Z$2,Monitoring_eng!$B$1:$AU$68,Results_2019!$C59,FALSE)=$M59,$R59,IF(HLOOKUP(Z$2,Monitoring_eng!$B$1:$AU$68,Results_2019!$C59,FALSE)=$O59,$S59,"CHYBA")))))</f>
        <v>0</v>
      </c>
      <c r="AA59" s="18">
        <f>IF(ISBLANK(HLOOKUP(AA$2,Monitoring_eng!$B$1:$AU$68,Results_2019!$C59,FALSE)),"",IF(HLOOKUP(AA$2,Monitoring_eng!$B$1:$AU$68,Results_2019!$C59,FALSE)=$I59,$P59,IF(HLOOKUP(AA$2,Monitoring_eng!$B$1:$AU$68,Results_2019!$C59,FALSE)=$K59,$Q59,IF(HLOOKUP(AA$2,Monitoring_eng!$B$1:$AU$68,Results_2019!$C59,FALSE)=$M59,$R59,IF(HLOOKUP(AA$2,Monitoring_eng!$B$1:$AU$68,Results_2019!$C59,FALSE)=$O59,$S59,"CHYBA")))))</f>
        <v>2</v>
      </c>
      <c r="AB59" s="18">
        <f>IF(ISBLANK(HLOOKUP(AB$2,Monitoring_eng!$B$1:$AU$68,Results_2019!$C59,FALSE)),"",IF(HLOOKUP(AB$2,Monitoring_eng!$B$1:$AU$68,Results_2019!$C59,FALSE)=$I59,$P59,IF(HLOOKUP(AB$2,Monitoring_eng!$B$1:$AU$68,Results_2019!$C59,FALSE)=$K59,$Q59,IF(HLOOKUP(AB$2,Monitoring_eng!$B$1:$AU$68,Results_2019!$C59,FALSE)=$M59,$R59,IF(HLOOKUP(AB$2,Monitoring_eng!$B$1:$AU$68,Results_2019!$C59,FALSE)=$O59,$S59,"CHYBA")))))</f>
        <v>0</v>
      </c>
      <c r="AC59" s="18">
        <f>IF(ISBLANK(HLOOKUP(AC$2,Monitoring_eng!$B$1:$AU$68,Results_2019!$C59,FALSE)),"",IF(HLOOKUP(AC$2,Monitoring_eng!$B$1:$AU$68,Results_2019!$C59,FALSE)=$I59,$P59,IF(HLOOKUP(AC$2,Monitoring_eng!$B$1:$AU$68,Results_2019!$C59,FALSE)=$K59,$Q59,IF(HLOOKUP(AC$2,Monitoring_eng!$B$1:$AU$68,Results_2019!$C59,FALSE)=$M59,$R59,IF(HLOOKUP(AC$2,Monitoring_eng!$B$1:$AU$68,Results_2019!$C59,FALSE)=$O59,$S59,"CHYBA")))))</f>
        <v>0</v>
      </c>
      <c r="AD59" s="18">
        <f>IF(ISBLANK(HLOOKUP(AD$2,Monitoring_eng!$B$1:$AU$68,Results_2019!$C59,FALSE)),"",IF(HLOOKUP(AD$2,Monitoring_eng!$B$1:$AU$68,Results_2019!$C59,FALSE)=$I59,$P59,IF(HLOOKUP(AD$2,Monitoring_eng!$B$1:$AU$68,Results_2019!$C59,FALSE)=$K59,$Q59,IF(HLOOKUP(AD$2,Monitoring_eng!$B$1:$AU$68,Results_2019!$C59,FALSE)=$M59,$R59,IF(HLOOKUP(AD$2,Monitoring_eng!$B$1:$AU$68,Results_2019!$C59,FALSE)=$O59,$S59,"CHYBA")))))</f>
        <v>0</v>
      </c>
      <c r="AE59" s="18">
        <f>IF(ISBLANK(HLOOKUP(AE$2,Monitoring_eng!$B$1:$AU$68,Results_2019!$C59,FALSE)),"",IF(HLOOKUP(AE$2,Monitoring_eng!$B$1:$AU$68,Results_2019!$C59,FALSE)=$I59,$P59,IF(HLOOKUP(AE$2,Monitoring_eng!$B$1:$AU$68,Results_2019!$C59,FALSE)=$K59,$Q59,IF(HLOOKUP(AE$2,Monitoring_eng!$B$1:$AU$68,Results_2019!$C59,FALSE)=$M59,$R59,IF(HLOOKUP(AE$2,Monitoring_eng!$B$1:$AU$68,Results_2019!$C59,FALSE)=$O59,$S59,"CHYBA")))))</f>
        <v>0</v>
      </c>
      <c r="AF59" s="18">
        <f>IF(ISBLANK(HLOOKUP(AF$2,Monitoring_eng!$B$1:$AU$68,Results_2019!$C59,FALSE)),"",IF(HLOOKUP(AF$2,Monitoring_eng!$B$1:$AU$68,Results_2019!$C59,FALSE)=$I59,$P59,IF(HLOOKUP(AF$2,Monitoring_eng!$B$1:$AU$68,Results_2019!$C59,FALSE)=$K59,$Q59,IF(HLOOKUP(AF$2,Monitoring_eng!$B$1:$AU$68,Results_2019!$C59,FALSE)=$M59,$R59,IF(HLOOKUP(AF$2,Monitoring_eng!$B$1:$AU$68,Results_2019!$C59,FALSE)=$O59,$S59,"CHYBA")))))</f>
        <v>0</v>
      </c>
      <c r="AG59" s="18">
        <f>IF(ISBLANK(HLOOKUP(AG$2,Monitoring_eng!$B$1:$AU$68,Results_2019!$C59,FALSE)),"",IF(HLOOKUP(AG$2,Monitoring_eng!$B$1:$AU$68,Results_2019!$C59,FALSE)=$I59,$P59,IF(HLOOKUP(AG$2,Monitoring_eng!$B$1:$AU$68,Results_2019!$C59,FALSE)=$K59,$Q59,IF(HLOOKUP(AG$2,Monitoring_eng!$B$1:$AU$68,Results_2019!$C59,FALSE)=$M59,$R59,IF(HLOOKUP(AG$2,Monitoring_eng!$B$1:$AU$68,Results_2019!$C59,FALSE)=$O59,$S59,"CHYBA")))))</f>
        <v>2</v>
      </c>
      <c r="AH59" s="18">
        <f>IF(ISBLANK(HLOOKUP(AH$2,Monitoring_eng!$B$1:$AU$68,Results_2019!$C59,FALSE)),"",IF(HLOOKUP(AH$2,Monitoring_eng!$B$1:$AU$68,Results_2019!$C59,FALSE)=$I59,$P59,IF(HLOOKUP(AH$2,Monitoring_eng!$B$1:$AU$68,Results_2019!$C59,FALSE)=$K59,$Q59,IF(HLOOKUP(AH$2,Monitoring_eng!$B$1:$AU$68,Results_2019!$C59,FALSE)=$M59,$R59,IF(HLOOKUP(AH$2,Monitoring_eng!$B$1:$AU$68,Results_2019!$C59,FALSE)=$O59,$S59,"CHYBA")))))</f>
        <v>0</v>
      </c>
      <c r="AI59" s="18">
        <f>IF(ISBLANK(HLOOKUP(AI$2,Monitoring_eng!$B$1:$AU$68,Results_2019!$C59,FALSE)),"",IF(HLOOKUP(AI$2,Monitoring_eng!$B$1:$AU$68,Results_2019!$C59,FALSE)=$I59,$P59,IF(HLOOKUP(AI$2,Monitoring_eng!$B$1:$AU$68,Results_2019!$C59,FALSE)=$K59,$Q59,IF(HLOOKUP(AI$2,Monitoring_eng!$B$1:$AU$68,Results_2019!$C59,FALSE)=$M59,$R59,IF(HLOOKUP(AI$2,Monitoring_eng!$B$1:$AU$68,Results_2019!$C59,FALSE)=$O59,$S59,"CHYBA")))))</f>
        <v>0</v>
      </c>
      <c r="AJ59" s="18">
        <f>IF(ISBLANK(HLOOKUP(AJ$2,Monitoring_eng!$B$1:$AU$68,Results_2019!$C59,FALSE)),"",IF(HLOOKUP(AJ$2,Monitoring_eng!$B$1:$AU$68,Results_2019!$C59,FALSE)=$I59,$P59,IF(HLOOKUP(AJ$2,Monitoring_eng!$B$1:$AU$68,Results_2019!$C59,FALSE)=$K59,$Q59,IF(HLOOKUP(AJ$2,Monitoring_eng!$B$1:$AU$68,Results_2019!$C59,FALSE)=$M59,$R59,IF(HLOOKUP(AJ$2,Monitoring_eng!$B$1:$AU$68,Results_2019!$C59,FALSE)=$O59,$S59,"CHYBA")))))</f>
        <v>0</v>
      </c>
      <c r="AK59" s="18">
        <f>IF(ISBLANK(HLOOKUP(AK$2,Monitoring_eng!$B$1:$AU$68,Results_2019!$C59,FALSE)),"",IF(HLOOKUP(AK$2,Monitoring_eng!$B$1:$AU$68,Results_2019!$C59,FALSE)=$I59,$P59,IF(HLOOKUP(AK$2,Monitoring_eng!$B$1:$AU$68,Results_2019!$C59,FALSE)=$K59,$Q59,IF(HLOOKUP(AK$2,Monitoring_eng!$B$1:$AU$68,Results_2019!$C59,FALSE)=$M59,$R59,IF(HLOOKUP(AK$2,Monitoring_eng!$B$1:$AU$68,Results_2019!$C59,FALSE)=$O59,$S59,"CHYBA")))))</f>
        <v>0</v>
      </c>
      <c r="AL59" s="18">
        <f>IF(ISBLANK(HLOOKUP(AL$2,Monitoring_eng!$B$1:$AU$68,Results_2019!$C59,FALSE)),"",IF(HLOOKUP(AL$2,Monitoring_eng!$B$1:$AU$68,Results_2019!$C59,FALSE)=$I59,$P59,IF(HLOOKUP(AL$2,Monitoring_eng!$B$1:$AU$68,Results_2019!$C59,FALSE)=$K59,$Q59,IF(HLOOKUP(AL$2,Monitoring_eng!$B$1:$AU$68,Results_2019!$C59,FALSE)=$M59,$R59,IF(HLOOKUP(AL$2,Monitoring_eng!$B$1:$AU$68,Results_2019!$C59,FALSE)=$O59,$S59,"CHYBA")))))</f>
        <v>2</v>
      </c>
      <c r="AM59" s="18">
        <f>IF(ISBLANK(HLOOKUP(AM$2,Monitoring_eng!$B$1:$AU$68,Results_2019!$C59,FALSE)),"",IF(HLOOKUP(AM$2,Monitoring_eng!$B$1:$AU$68,Results_2019!$C59,FALSE)=$I59,$P59,IF(HLOOKUP(AM$2,Monitoring_eng!$B$1:$AU$68,Results_2019!$C59,FALSE)=$K59,$Q59,IF(HLOOKUP(AM$2,Monitoring_eng!$B$1:$AU$68,Results_2019!$C59,FALSE)=$M59,$R59,IF(HLOOKUP(AM$2,Monitoring_eng!$B$1:$AU$68,Results_2019!$C59,FALSE)=$O59,$S59,"CHYBA")))))</f>
        <v>2</v>
      </c>
      <c r="AN59" s="18">
        <f>IF(ISBLANK(HLOOKUP(AN$2,Monitoring_eng!$B$1:$AU$68,Results_2019!$C59,FALSE)),"",IF(HLOOKUP(AN$2,Monitoring_eng!$B$1:$AU$68,Results_2019!$C59,FALSE)=$I59,$P59,IF(HLOOKUP(AN$2,Monitoring_eng!$B$1:$AU$68,Results_2019!$C59,FALSE)=$K59,$Q59,IF(HLOOKUP(AN$2,Monitoring_eng!$B$1:$AU$68,Results_2019!$C59,FALSE)=$M59,$R59,IF(HLOOKUP(AN$2,Monitoring_eng!$B$1:$AU$68,Results_2019!$C59,FALSE)=$O59,$S59,"CHYBA")))))</f>
        <v>0</v>
      </c>
      <c r="AO59" s="18">
        <f>IF(ISBLANK(HLOOKUP(AO$2,Monitoring_eng!$B$1:$AU$68,Results_2019!$C59,FALSE)),"",IF(HLOOKUP(AO$2,Monitoring_eng!$B$1:$AU$68,Results_2019!$C59,FALSE)=$I59,$P59,IF(HLOOKUP(AO$2,Monitoring_eng!$B$1:$AU$68,Results_2019!$C59,FALSE)=$K59,$Q59,IF(HLOOKUP(AO$2,Monitoring_eng!$B$1:$AU$68,Results_2019!$C59,FALSE)=$M59,$R59,IF(HLOOKUP(AO$2,Monitoring_eng!$B$1:$AU$68,Results_2019!$C59,FALSE)=$O59,$S59,"CHYBA")))))</f>
        <v>0</v>
      </c>
    </row>
    <row r="60" spans="1:41" x14ac:dyDescent="0.3">
      <c r="A60" s="83" t="s">
        <v>1353</v>
      </c>
      <c r="B60" s="18" t="s">
        <v>259</v>
      </c>
      <c r="C60" s="18">
        <v>59</v>
      </c>
      <c r="D60" s="26" t="s">
        <v>443</v>
      </c>
      <c r="E60" s="26" t="s">
        <v>404</v>
      </c>
      <c r="F60" s="27" t="s">
        <v>442</v>
      </c>
      <c r="G60" s="34">
        <v>1</v>
      </c>
      <c r="H60" s="18" t="s">
        <v>342</v>
      </c>
      <c r="I60" s="18" t="s">
        <v>49</v>
      </c>
      <c r="J60" s="18" t="s">
        <v>341</v>
      </c>
      <c r="K60" s="18" t="s">
        <v>48</v>
      </c>
      <c r="L60" s="18" t="s">
        <v>357</v>
      </c>
      <c r="M60" s="18" t="s">
        <v>108</v>
      </c>
      <c r="N60" s="18" t="s">
        <v>432</v>
      </c>
      <c r="O60" s="18" t="s">
        <v>432</v>
      </c>
      <c r="P60" s="18">
        <f t="shared" si="0"/>
        <v>1</v>
      </c>
      <c r="Q60" s="18">
        <v>0</v>
      </c>
      <c r="R60" s="18">
        <f t="shared" si="1"/>
        <v>0.5</v>
      </c>
      <c r="S60" s="18" t="s">
        <v>432</v>
      </c>
      <c r="T60" s="18">
        <f>IF(ISBLANK(HLOOKUP(T$2,Monitoring_eng!$B$1:$AU$68,Results_2019!$C60,FALSE)),"",IF(HLOOKUP(T$2,Monitoring_eng!$B$1:$AU$68,Results_2019!$C60,FALSE)=$I60,$P60,IF(HLOOKUP(T$2,Monitoring_eng!$B$1:$AU$68,Results_2019!$C60,FALSE)=$K60,$Q60,IF(HLOOKUP(T$2,Monitoring_eng!$B$1:$AU$68,Results_2019!$C60,FALSE)=$M60,$R60,IF(HLOOKUP(T$2,Monitoring_eng!$B$1:$AU$68,Results_2019!$C60,FALSE)=$O60,$S60,"CHYBA")))))</f>
        <v>0</v>
      </c>
      <c r="U60" s="18">
        <f>IF(ISBLANK(HLOOKUP(U$2,Monitoring_eng!$B$1:$AU$68,Results_2019!$C60,FALSE)),"",IF(HLOOKUP(U$2,Monitoring_eng!$B$1:$AU$68,Results_2019!$C60,FALSE)=$I60,$P60,IF(HLOOKUP(U$2,Monitoring_eng!$B$1:$AU$68,Results_2019!$C60,FALSE)=$K60,$Q60,IF(HLOOKUP(U$2,Monitoring_eng!$B$1:$AU$68,Results_2019!$C60,FALSE)=$M60,$R60,IF(HLOOKUP(U$2,Monitoring_eng!$B$1:$AU$68,Results_2019!$C60,FALSE)=$O60,$S60,"CHYBA")))))</f>
        <v>0</v>
      </c>
      <c r="V60" s="18">
        <f>IF(ISBLANK(HLOOKUP(V$2,Monitoring_eng!$B$1:$AU$68,Results_2019!$C60,FALSE)),"",IF(HLOOKUP(V$2,Monitoring_eng!$B$1:$AU$68,Results_2019!$C60,FALSE)=$I60,$P60,IF(HLOOKUP(V$2,Monitoring_eng!$B$1:$AU$68,Results_2019!$C60,FALSE)=$K60,$Q60,IF(HLOOKUP(V$2,Monitoring_eng!$B$1:$AU$68,Results_2019!$C60,FALSE)=$M60,$R60,IF(HLOOKUP(V$2,Monitoring_eng!$B$1:$AU$68,Results_2019!$C60,FALSE)=$O60,$S60,"CHYBA")))))</f>
        <v>0</v>
      </c>
      <c r="W60" s="18">
        <f>IF(ISBLANK(HLOOKUP(W$2,Monitoring_eng!$B$1:$AU$68,Results_2019!$C60,FALSE)),"",IF(HLOOKUP(W$2,Monitoring_eng!$B$1:$AU$68,Results_2019!$C60,FALSE)=$I60,$P60,IF(HLOOKUP(W$2,Monitoring_eng!$B$1:$AU$68,Results_2019!$C60,FALSE)=$K60,$Q60,IF(HLOOKUP(W$2,Monitoring_eng!$B$1:$AU$68,Results_2019!$C60,FALSE)=$M60,$R60,IF(HLOOKUP(W$2,Monitoring_eng!$B$1:$AU$68,Results_2019!$C60,FALSE)=$O60,$S60,"CHYBA")))))</f>
        <v>0</v>
      </c>
      <c r="X60" s="18">
        <f>IF(ISBLANK(HLOOKUP(X$2,Monitoring_eng!$B$1:$AU$68,Results_2019!$C60,FALSE)),"",IF(HLOOKUP(X$2,Monitoring_eng!$B$1:$AU$68,Results_2019!$C60,FALSE)=$I60,$P60,IF(HLOOKUP(X$2,Monitoring_eng!$B$1:$AU$68,Results_2019!$C60,FALSE)=$K60,$Q60,IF(HLOOKUP(X$2,Monitoring_eng!$B$1:$AU$68,Results_2019!$C60,FALSE)=$M60,$R60,IF(HLOOKUP(X$2,Monitoring_eng!$B$1:$AU$68,Results_2019!$C60,FALSE)=$O60,$S60,"CHYBA")))))</f>
        <v>0</v>
      </c>
      <c r="Y60" s="18">
        <f>IF(ISBLANK(HLOOKUP(Y$2,Monitoring_eng!$B$1:$AU$68,Results_2019!$C60,FALSE)),"",IF(HLOOKUP(Y$2,Monitoring_eng!$B$1:$AU$68,Results_2019!$C60,FALSE)=$I60,$P60,IF(HLOOKUP(Y$2,Monitoring_eng!$B$1:$AU$68,Results_2019!$C60,FALSE)=$K60,$Q60,IF(HLOOKUP(Y$2,Monitoring_eng!$B$1:$AU$68,Results_2019!$C60,FALSE)=$M60,$R60,IF(HLOOKUP(Y$2,Monitoring_eng!$B$1:$AU$68,Results_2019!$C60,FALSE)=$O60,$S60,"CHYBA")))))</f>
        <v>0</v>
      </c>
      <c r="Z60" s="18">
        <f>IF(ISBLANK(HLOOKUP(Z$2,Monitoring_eng!$B$1:$AU$68,Results_2019!$C60,FALSE)),"",IF(HLOOKUP(Z$2,Monitoring_eng!$B$1:$AU$68,Results_2019!$C60,FALSE)=$I60,$P60,IF(HLOOKUP(Z$2,Monitoring_eng!$B$1:$AU$68,Results_2019!$C60,FALSE)=$K60,$Q60,IF(HLOOKUP(Z$2,Monitoring_eng!$B$1:$AU$68,Results_2019!$C60,FALSE)=$M60,$R60,IF(HLOOKUP(Z$2,Monitoring_eng!$B$1:$AU$68,Results_2019!$C60,FALSE)=$O60,$S60,"CHYBA")))))</f>
        <v>0</v>
      </c>
      <c r="AA60" s="18">
        <f>IF(ISBLANK(HLOOKUP(AA$2,Monitoring_eng!$B$1:$AU$68,Results_2019!$C60,FALSE)),"",IF(HLOOKUP(AA$2,Monitoring_eng!$B$1:$AU$68,Results_2019!$C60,FALSE)=$I60,$P60,IF(HLOOKUP(AA$2,Monitoring_eng!$B$1:$AU$68,Results_2019!$C60,FALSE)=$K60,$Q60,IF(HLOOKUP(AA$2,Monitoring_eng!$B$1:$AU$68,Results_2019!$C60,FALSE)=$M60,$R60,IF(HLOOKUP(AA$2,Monitoring_eng!$B$1:$AU$68,Results_2019!$C60,FALSE)=$O60,$S60,"CHYBA")))))</f>
        <v>0</v>
      </c>
      <c r="AB60" s="18">
        <f>IF(ISBLANK(HLOOKUP(AB$2,Monitoring_eng!$B$1:$AU$68,Results_2019!$C60,FALSE)),"",IF(HLOOKUP(AB$2,Monitoring_eng!$B$1:$AU$68,Results_2019!$C60,FALSE)=$I60,$P60,IF(HLOOKUP(AB$2,Monitoring_eng!$B$1:$AU$68,Results_2019!$C60,FALSE)=$K60,$Q60,IF(HLOOKUP(AB$2,Monitoring_eng!$B$1:$AU$68,Results_2019!$C60,FALSE)=$M60,$R60,IF(HLOOKUP(AB$2,Monitoring_eng!$B$1:$AU$68,Results_2019!$C60,FALSE)=$O60,$S60,"CHYBA")))))</f>
        <v>0</v>
      </c>
      <c r="AC60" s="18">
        <f>IF(ISBLANK(HLOOKUP(AC$2,Monitoring_eng!$B$1:$AU$68,Results_2019!$C60,FALSE)),"",IF(HLOOKUP(AC$2,Monitoring_eng!$B$1:$AU$68,Results_2019!$C60,FALSE)=$I60,$P60,IF(HLOOKUP(AC$2,Monitoring_eng!$B$1:$AU$68,Results_2019!$C60,FALSE)=$K60,$Q60,IF(HLOOKUP(AC$2,Monitoring_eng!$B$1:$AU$68,Results_2019!$C60,FALSE)=$M60,$R60,IF(HLOOKUP(AC$2,Monitoring_eng!$B$1:$AU$68,Results_2019!$C60,FALSE)=$O60,$S60,"CHYBA")))))</f>
        <v>0</v>
      </c>
      <c r="AD60" s="18">
        <f>IF(ISBLANK(HLOOKUP(AD$2,Monitoring_eng!$B$1:$AU$68,Results_2019!$C60,FALSE)),"",IF(HLOOKUP(AD$2,Monitoring_eng!$B$1:$AU$68,Results_2019!$C60,FALSE)=$I60,$P60,IF(HLOOKUP(AD$2,Monitoring_eng!$B$1:$AU$68,Results_2019!$C60,FALSE)=$K60,$Q60,IF(HLOOKUP(AD$2,Monitoring_eng!$B$1:$AU$68,Results_2019!$C60,FALSE)=$M60,$R60,IF(HLOOKUP(AD$2,Monitoring_eng!$B$1:$AU$68,Results_2019!$C60,FALSE)=$O60,$S60,"CHYBA")))))</f>
        <v>0</v>
      </c>
      <c r="AE60" s="18">
        <f>IF(ISBLANK(HLOOKUP(AE$2,Monitoring_eng!$B$1:$AU$68,Results_2019!$C60,FALSE)),"",IF(HLOOKUP(AE$2,Monitoring_eng!$B$1:$AU$68,Results_2019!$C60,FALSE)=$I60,$P60,IF(HLOOKUP(AE$2,Monitoring_eng!$B$1:$AU$68,Results_2019!$C60,FALSE)=$K60,$Q60,IF(HLOOKUP(AE$2,Monitoring_eng!$B$1:$AU$68,Results_2019!$C60,FALSE)=$M60,$R60,IF(HLOOKUP(AE$2,Monitoring_eng!$B$1:$AU$68,Results_2019!$C60,FALSE)=$O60,$S60,"CHYBA")))))</f>
        <v>0</v>
      </c>
      <c r="AF60" s="18">
        <f>IF(ISBLANK(HLOOKUP(AF$2,Monitoring_eng!$B$1:$AU$68,Results_2019!$C60,FALSE)),"",IF(HLOOKUP(AF$2,Monitoring_eng!$B$1:$AU$68,Results_2019!$C60,FALSE)=$I60,$P60,IF(HLOOKUP(AF$2,Monitoring_eng!$B$1:$AU$68,Results_2019!$C60,FALSE)=$K60,$Q60,IF(HLOOKUP(AF$2,Monitoring_eng!$B$1:$AU$68,Results_2019!$C60,FALSE)=$M60,$R60,IF(HLOOKUP(AF$2,Monitoring_eng!$B$1:$AU$68,Results_2019!$C60,FALSE)=$O60,$S60,"CHYBA")))))</f>
        <v>0</v>
      </c>
      <c r="AG60" s="18">
        <f>IF(ISBLANK(HLOOKUP(AG$2,Monitoring_eng!$B$1:$AU$68,Results_2019!$C60,FALSE)),"",IF(HLOOKUP(AG$2,Monitoring_eng!$B$1:$AU$68,Results_2019!$C60,FALSE)=$I60,$P60,IF(HLOOKUP(AG$2,Monitoring_eng!$B$1:$AU$68,Results_2019!$C60,FALSE)=$K60,$Q60,IF(HLOOKUP(AG$2,Monitoring_eng!$B$1:$AU$68,Results_2019!$C60,FALSE)=$M60,$R60,IF(HLOOKUP(AG$2,Monitoring_eng!$B$1:$AU$68,Results_2019!$C60,FALSE)=$O60,$S60,"CHYBA")))))</f>
        <v>1</v>
      </c>
      <c r="AH60" s="18">
        <f>IF(ISBLANK(HLOOKUP(AH$2,Monitoring_eng!$B$1:$AU$68,Results_2019!$C60,FALSE)),"",IF(HLOOKUP(AH$2,Monitoring_eng!$B$1:$AU$68,Results_2019!$C60,FALSE)=$I60,$P60,IF(HLOOKUP(AH$2,Monitoring_eng!$B$1:$AU$68,Results_2019!$C60,FALSE)=$K60,$Q60,IF(HLOOKUP(AH$2,Monitoring_eng!$B$1:$AU$68,Results_2019!$C60,FALSE)=$M60,$R60,IF(HLOOKUP(AH$2,Monitoring_eng!$B$1:$AU$68,Results_2019!$C60,FALSE)=$O60,$S60,"CHYBA")))))</f>
        <v>0</v>
      </c>
      <c r="AI60" s="18">
        <f>IF(ISBLANK(HLOOKUP(AI$2,Monitoring_eng!$B$1:$AU$68,Results_2019!$C60,FALSE)),"",IF(HLOOKUP(AI$2,Monitoring_eng!$B$1:$AU$68,Results_2019!$C60,FALSE)=$I60,$P60,IF(HLOOKUP(AI$2,Monitoring_eng!$B$1:$AU$68,Results_2019!$C60,FALSE)=$K60,$Q60,IF(HLOOKUP(AI$2,Monitoring_eng!$B$1:$AU$68,Results_2019!$C60,FALSE)=$M60,$R60,IF(HLOOKUP(AI$2,Monitoring_eng!$B$1:$AU$68,Results_2019!$C60,FALSE)=$O60,$S60,"CHYBA")))))</f>
        <v>0</v>
      </c>
      <c r="AJ60" s="18">
        <f>IF(ISBLANK(HLOOKUP(AJ$2,Monitoring_eng!$B$1:$AU$68,Results_2019!$C60,FALSE)),"",IF(HLOOKUP(AJ$2,Monitoring_eng!$B$1:$AU$68,Results_2019!$C60,FALSE)=$I60,$P60,IF(HLOOKUP(AJ$2,Monitoring_eng!$B$1:$AU$68,Results_2019!$C60,FALSE)=$K60,$Q60,IF(HLOOKUP(AJ$2,Monitoring_eng!$B$1:$AU$68,Results_2019!$C60,FALSE)=$M60,$R60,IF(HLOOKUP(AJ$2,Monitoring_eng!$B$1:$AU$68,Results_2019!$C60,FALSE)=$O60,$S60,"CHYBA")))))</f>
        <v>0</v>
      </c>
      <c r="AK60" s="18">
        <f>IF(ISBLANK(HLOOKUP(AK$2,Monitoring_eng!$B$1:$AU$68,Results_2019!$C60,FALSE)),"",IF(HLOOKUP(AK$2,Monitoring_eng!$B$1:$AU$68,Results_2019!$C60,FALSE)=$I60,$P60,IF(HLOOKUP(AK$2,Monitoring_eng!$B$1:$AU$68,Results_2019!$C60,FALSE)=$K60,$Q60,IF(HLOOKUP(AK$2,Monitoring_eng!$B$1:$AU$68,Results_2019!$C60,FALSE)=$M60,$R60,IF(HLOOKUP(AK$2,Monitoring_eng!$B$1:$AU$68,Results_2019!$C60,FALSE)=$O60,$S60,"CHYBA")))))</f>
        <v>0</v>
      </c>
      <c r="AL60" s="18">
        <f>IF(ISBLANK(HLOOKUP(AL$2,Monitoring_eng!$B$1:$AU$68,Results_2019!$C60,FALSE)),"",IF(HLOOKUP(AL$2,Monitoring_eng!$B$1:$AU$68,Results_2019!$C60,FALSE)=$I60,$P60,IF(HLOOKUP(AL$2,Monitoring_eng!$B$1:$AU$68,Results_2019!$C60,FALSE)=$K60,$Q60,IF(HLOOKUP(AL$2,Monitoring_eng!$B$1:$AU$68,Results_2019!$C60,FALSE)=$M60,$R60,IF(HLOOKUP(AL$2,Monitoring_eng!$B$1:$AU$68,Results_2019!$C60,FALSE)=$O60,$S60,"CHYBA")))))</f>
        <v>0</v>
      </c>
      <c r="AM60" s="18">
        <f>IF(ISBLANK(HLOOKUP(AM$2,Monitoring_eng!$B$1:$AU$68,Results_2019!$C60,FALSE)),"",IF(HLOOKUP(AM$2,Monitoring_eng!$B$1:$AU$68,Results_2019!$C60,FALSE)=$I60,$P60,IF(HLOOKUP(AM$2,Monitoring_eng!$B$1:$AU$68,Results_2019!$C60,FALSE)=$K60,$Q60,IF(HLOOKUP(AM$2,Monitoring_eng!$B$1:$AU$68,Results_2019!$C60,FALSE)=$M60,$R60,IF(HLOOKUP(AM$2,Monitoring_eng!$B$1:$AU$68,Results_2019!$C60,FALSE)=$O60,$S60,"CHYBA")))))</f>
        <v>0</v>
      </c>
      <c r="AN60" s="18">
        <f>IF(ISBLANK(HLOOKUP(AN$2,Monitoring_eng!$B$1:$AU$68,Results_2019!$C60,FALSE)),"",IF(HLOOKUP(AN$2,Monitoring_eng!$B$1:$AU$68,Results_2019!$C60,FALSE)=$I60,$P60,IF(HLOOKUP(AN$2,Monitoring_eng!$B$1:$AU$68,Results_2019!$C60,FALSE)=$K60,$Q60,IF(HLOOKUP(AN$2,Monitoring_eng!$B$1:$AU$68,Results_2019!$C60,FALSE)=$M60,$R60,IF(HLOOKUP(AN$2,Monitoring_eng!$B$1:$AU$68,Results_2019!$C60,FALSE)=$O60,$S60,"CHYBA")))))</f>
        <v>0</v>
      </c>
      <c r="AO60" s="18">
        <f>IF(ISBLANK(HLOOKUP(AO$2,Monitoring_eng!$B$1:$AU$68,Results_2019!$C60,FALSE)),"",IF(HLOOKUP(AO$2,Monitoring_eng!$B$1:$AU$68,Results_2019!$C60,FALSE)=$I60,$P60,IF(HLOOKUP(AO$2,Monitoring_eng!$B$1:$AU$68,Results_2019!$C60,FALSE)=$K60,$Q60,IF(HLOOKUP(AO$2,Monitoring_eng!$B$1:$AU$68,Results_2019!$C60,FALSE)=$M60,$R60,IF(HLOOKUP(AO$2,Monitoring_eng!$B$1:$AU$68,Results_2019!$C60,FALSE)=$O60,$S60,"CHYBA")))))</f>
        <v>0</v>
      </c>
    </row>
    <row r="61" spans="1:41" x14ac:dyDescent="0.3">
      <c r="A61" s="83" t="s">
        <v>1354</v>
      </c>
      <c r="B61" s="18" t="s">
        <v>261</v>
      </c>
      <c r="C61" s="18">
        <v>60</v>
      </c>
      <c r="D61" s="22" t="s">
        <v>262</v>
      </c>
      <c r="E61" s="22" t="s">
        <v>405</v>
      </c>
      <c r="F61" s="28" t="s">
        <v>444</v>
      </c>
      <c r="G61" s="34">
        <v>2</v>
      </c>
      <c r="H61" s="18" t="s">
        <v>342</v>
      </c>
      <c r="I61" s="18" t="s">
        <v>49</v>
      </c>
      <c r="J61" s="18" t="s">
        <v>341</v>
      </c>
      <c r="K61" s="18" t="s">
        <v>48</v>
      </c>
      <c r="L61" s="18" t="s">
        <v>357</v>
      </c>
      <c r="M61" s="18" t="s">
        <v>108</v>
      </c>
      <c r="N61" s="18" t="s">
        <v>432</v>
      </c>
      <c r="O61" s="18" t="s">
        <v>432</v>
      </c>
      <c r="P61" s="18">
        <f t="shared" si="0"/>
        <v>2</v>
      </c>
      <c r="Q61" s="18">
        <v>0</v>
      </c>
      <c r="R61" s="18">
        <f t="shared" si="1"/>
        <v>1</v>
      </c>
      <c r="S61" s="18" t="s">
        <v>432</v>
      </c>
      <c r="T61" s="18">
        <f>IF(ISBLANK(HLOOKUP(T$2,Monitoring_eng!$B$1:$AU$68,Results_2019!$C61,FALSE)),"",IF(HLOOKUP(T$2,Monitoring_eng!$B$1:$AU$68,Results_2019!$C61,FALSE)=$I61,$P61,IF(HLOOKUP(T$2,Monitoring_eng!$B$1:$AU$68,Results_2019!$C61,FALSE)=$K61,$Q61,IF(HLOOKUP(T$2,Monitoring_eng!$B$1:$AU$68,Results_2019!$C61,FALSE)=$M61,$R61,IF(HLOOKUP(T$2,Monitoring_eng!$B$1:$AU$68,Results_2019!$C61,FALSE)=$O61,$S61,"CHYBA")))))</f>
        <v>2</v>
      </c>
      <c r="U61" s="18">
        <f>IF(ISBLANK(HLOOKUP(U$2,Monitoring_eng!$B$1:$AU$68,Results_2019!$C61,FALSE)),"",IF(HLOOKUP(U$2,Monitoring_eng!$B$1:$AU$68,Results_2019!$C61,FALSE)=$I61,$P61,IF(HLOOKUP(U$2,Monitoring_eng!$B$1:$AU$68,Results_2019!$C61,FALSE)=$K61,$Q61,IF(HLOOKUP(U$2,Monitoring_eng!$B$1:$AU$68,Results_2019!$C61,FALSE)=$M61,$R61,IF(HLOOKUP(U$2,Monitoring_eng!$B$1:$AU$68,Results_2019!$C61,FALSE)=$O61,$S61,"CHYBA")))))</f>
        <v>0</v>
      </c>
      <c r="V61" s="18">
        <f>IF(ISBLANK(HLOOKUP(V$2,Monitoring_eng!$B$1:$AU$68,Results_2019!$C61,FALSE)),"",IF(HLOOKUP(V$2,Monitoring_eng!$B$1:$AU$68,Results_2019!$C61,FALSE)=$I61,$P61,IF(HLOOKUP(V$2,Monitoring_eng!$B$1:$AU$68,Results_2019!$C61,FALSE)=$K61,$Q61,IF(HLOOKUP(V$2,Monitoring_eng!$B$1:$AU$68,Results_2019!$C61,FALSE)=$M61,$R61,IF(HLOOKUP(V$2,Monitoring_eng!$B$1:$AU$68,Results_2019!$C61,FALSE)=$O61,$S61,"CHYBA")))))</f>
        <v>0</v>
      </c>
      <c r="W61" s="18">
        <f>IF(ISBLANK(HLOOKUP(W$2,Monitoring_eng!$B$1:$AU$68,Results_2019!$C61,FALSE)),"",IF(HLOOKUP(W$2,Monitoring_eng!$B$1:$AU$68,Results_2019!$C61,FALSE)=$I61,$P61,IF(HLOOKUP(W$2,Monitoring_eng!$B$1:$AU$68,Results_2019!$C61,FALSE)=$K61,$Q61,IF(HLOOKUP(W$2,Monitoring_eng!$B$1:$AU$68,Results_2019!$C61,FALSE)=$M61,$R61,IF(HLOOKUP(W$2,Monitoring_eng!$B$1:$AU$68,Results_2019!$C61,FALSE)=$O61,$S61,"CHYBA")))))</f>
        <v>0</v>
      </c>
      <c r="X61" s="18">
        <f>IF(ISBLANK(HLOOKUP(X$2,Monitoring_eng!$B$1:$AU$68,Results_2019!$C61,FALSE)),"",IF(HLOOKUP(X$2,Monitoring_eng!$B$1:$AU$68,Results_2019!$C61,FALSE)=$I61,$P61,IF(HLOOKUP(X$2,Monitoring_eng!$B$1:$AU$68,Results_2019!$C61,FALSE)=$K61,$Q61,IF(HLOOKUP(X$2,Monitoring_eng!$B$1:$AU$68,Results_2019!$C61,FALSE)=$M61,$R61,IF(HLOOKUP(X$2,Monitoring_eng!$B$1:$AU$68,Results_2019!$C61,FALSE)=$O61,$S61,"CHYBA")))))</f>
        <v>2</v>
      </c>
      <c r="Y61" s="18">
        <f>IF(ISBLANK(HLOOKUP(Y$2,Monitoring_eng!$B$1:$AU$68,Results_2019!$C61,FALSE)),"",IF(HLOOKUP(Y$2,Monitoring_eng!$B$1:$AU$68,Results_2019!$C61,FALSE)=$I61,$P61,IF(HLOOKUP(Y$2,Monitoring_eng!$B$1:$AU$68,Results_2019!$C61,FALSE)=$K61,$Q61,IF(HLOOKUP(Y$2,Monitoring_eng!$B$1:$AU$68,Results_2019!$C61,FALSE)=$M61,$R61,IF(HLOOKUP(Y$2,Monitoring_eng!$B$1:$AU$68,Results_2019!$C61,FALSE)=$O61,$S61,"CHYBA")))))</f>
        <v>0</v>
      </c>
      <c r="Z61" s="18">
        <f>IF(ISBLANK(HLOOKUP(Z$2,Monitoring_eng!$B$1:$AU$68,Results_2019!$C61,FALSE)),"",IF(HLOOKUP(Z$2,Monitoring_eng!$B$1:$AU$68,Results_2019!$C61,FALSE)=$I61,$P61,IF(HLOOKUP(Z$2,Monitoring_eng!$B$1:$AU$68,Results_2019!$C61,FALSE)=$K61,$Q61,IF(HLOOKUP(Z$2,Monitoring_eng!$B$1:$AU$68,Results_2019!$C61,FALSE)=$M61,$R61,IF(HLOOKUP(Z$2,Monitoring_eng!$B$1:$AU$68,Results_2019!$C61,FALSE)=$O61,$S61,"CHYBA")))))</f>
        <v>2</v>
      </c>
      <c r="AA61" s="18">
        <f>IF(ISBLANK(HLOOKUP(AA$2,Monitoring_eng!$B$1:$AU$68,Results_2019!$C61,FALSE)),"",IF(HLOOKUP(AA$2,Monitoring_eng!$B$1:$AU$68,Results_2019!$C61,FALSE)=$I61,$P61,IF(HLOOKUP(AA$2,Monitoring_eng!$B$1:$AU$68,Results_2019!$C61,FALSE)=$K61,$Q61,IF(HLOOKUP(AA$2,Monitoring_eng!$B$1:$AU$68,Results_2019!$C61,FALSE)=$M61,$R61,IF(HLOOKUP(AA$2,Monitoring_eng!$B$1:$AU$68,Results_2019!$C61,FALSE)=$O61,$S61,"CHYBA")))))</f>
        <v>2</v>
      </c>
      <c r="AB61" s="18">
        <f>IF(ISBLANK(HLOOKUP(AB$2,Monitoring_eng!$B$1:$AU$68,Results_2019!$C61,FALSE)),"",IF(HLOOKUP(AB$2,Monitoring_eng!$B$1:$AU$68,Results_2019!$C61,FALSE)=$I61,$P61,IF(HLOOKUP(AB$2,Monitoring_eng!$B$1:$AU$68,Results_2019!$C61,FALSE)=$K61,$Q61,IF(HLOOKUP(AB$2,Monitoring_eng!$B$1:$AU$68,Results_2019!$C61,FALSE)=$M61,$R61,IF(HLOOKUP(AB$2,Monitoring_eng!$B$1:$AU$68,Results_2019!$C61,FALSE)=$O61,$S61,"CHYBA")))))</f>
        <v>2</v>
      </c>
      <c r="AC61" s="18">
        <f>IF(ISBLANK(HLOOKUP(AC$2,Monitoring_eng!$B$1:$AU$68,Results_2019!$C61,FALSE)),"",IF(HLOOKUP(AC$2,Monitoring_eng!$B$1:$AU$68,Results_2019!$C61,FALSE)=$I61,$P61,IF(HLOOKUP(AC$2,Monitoring_eng!$B$1:$AU$68,Results_2019!$C61,FALSE)=$K61,$Q61,IF(HLOOKUP(AC$2,Monitoring_eng!$B$1:$AU$68,Results_2019!$C61,FALSE)=$M61,$R61,IF(HLOOKUP(AC$2,Monitoring_eng!$B$1:$AU$68,Results_2019!$C61,FALSE)=$O61,$S61,"CHYBA")))))</f>
        <v>0</v>
      </c>
      <c r="AD61" s="18">
        <f>IF(ISBLANK(HLOOKUP(AD$2,Monitoring_eng!$B$1:$AU$68,Results_2019!$C61,FALSE)),"",IF(HLOOKUP(AD$2,Monitoring_eng!$B$1:$AU$68,Results_2019!$C61,FALSE)=$I61,$P61,IF(HLOOKUP(AD$2,Monitoring_eng!$B$1:$AU$68,Results_2019!$C61,FALSE)=$K61,$Q61,IF(HLOOKUP(AD$2,Monitoring_eng!$B$1:$AU$68,Results_2019!$C61,FALSE)=$M61,$R61,IF(HLOOKUP(AD$2,Monitoring_eng!$B$1:$AU$68,Results_2019!$C61,FALSE)=$O61,$S61,"CHYBA")))))</f>
        <v>0</v>
      </c>
      <c r="AE61" s="18">
        <f>IF(ISBLANK(HLOOKUP(AE$2,Monitoring_eng!$B$1:$AU$68,Results_2019!$C61,FALSE)),"",IF(HLOOKUP(AE$2,Monitoring_eng!$B$1:$AU$68,Results_2019!$C61,FALSE)=$I61,$P61,IF(HLOOKUP(AE$2,Monitoring_eng!$B$1:$AU$68,Results_2019!$C61,FALSE)=$K61,$Q61,IF(HLOOKUP(AE$2,Monitoring_eng!$B$1:$AU$68,Results_2019!$C61,FALSE)=$M61,$R61,IF(HLOOKUP(AE$2,Monitoring_eng!$B$1:$AU$68,Results_2019!$C61,FALSE)=$O61,$S61,"CHYBA")))))</f>
        <v>2</v>
      </c>
      <c r="AF61" s="18">
        <f>IF(ISBLANK(HLOOKUP(AF$2,Monitoring_eng!$B$1:$AU$68,Results_2019!$C61,FALSE)),"",IF(HLOOKUP(AF$2,Monitoring_eng!$B$1:$AU$68,Results_2019!$C61,FALSE)=$I61,$P61,IF(HLOOKUP(AF$2,Monitoring_eng!$B$1:$AU$68,Results_2019!$C61,FALSE)=$K61,$Q61,IF(HLOOKUP(AF$2,Monitoring_eng!$B$1:$AU$68,Results_2019!$C61,FALSE)=$M61,$R61,IF(HLOOKUP(AF$2,Monitoring_eng!$B$1:$AU$68,Results_2019!$C61,FALSE)=$O61,$S61,"CHYBA")))))</f>
        <v>0</v>
      </c>
      <c r="AG61" s="18">
        <f>IF(ISBLANK(HLOOKUP(AG$2,Monitoring_eng!$B$1:$AU$68,Results_2019!$C61,FALSE)),"",IF(HLOOKUP(AG$2,Monitoring_eng!$B$1:$AU$68,Results_2019!$C61,FALSE)=$I61,$P61,IF(HLOOKUP(AG$2,Monitoring_eng!$B$1:$AU$68,Results_2019!$C61,FALSE)=$K61,$Q61,IF(HLOOKUP(AG$2,Monitoring_eng!$B$1:$AU$68,Results_2019!$C61,FALSE)=$M61,$R61,IF(HLOOKUP(AG$2,Monitoring_eng!$B$1:$AU$68,Results_2019!$C61,FALSE)=$O61,$S61,"CHYBA")))))</f>
        <v>2</v>
      </c>
      <c r="AH61" s="18">
        <f>IF(ISBLANK(HLOOKUP(AH$2,Monitoring_eng!$B$1:$AU$68,Results_2019!$C61,FALSE)),"",IF(HLOOKUP(AH$2,Monitoring_eng!$B$1:$AU$68,Results_2019!$C61,FALSE)=$I61,$P61,IF(HLOOKUP(AH$2,Monitoring_eng!$B$1:$AU$68,Results_2019!$C61,FALSE)=$K61,$Q61,IF(HLOOKUP(AH$2,Monitoring_eng!$B$1:$AU$68,Results_2019!$C61,FALSE)=$M61,$R61,IF(HLOOKUP(AH$2,Monitoring_eng!$B$1:$AU$68,Results_2019!$C61,FALSE)=$O61,$S61,"CHYBA")))))</f>
        <v>2</v>
      </c>
      <c r="AI61" s="18">
        <f>IF(ISBLANK(HLOOKUP(AI$2,Monitoring_eng!$B$1:$AU$68,Results_2019!$C61,FALSE)),"",IF(HLOOKUP(AI$2,Monitoring_eng!$B$1:$AU$68,Results_2019!$C61,FALSE)=$I61,$P61,IF(HLOOKUP(AI$2,Monitoring_eng!$B$1:$AU$68,Results_2019!$C61,FALSE)=$K61,$Q61,IF(HLOOKUP(AI$2,Monitoring_eng!$B$1:$AU$68,Results_2019!$C61,FALSE)=$M61,$R61,IF(HLOOKUP(AI$2,Monitoring_eng!$B$1:$AU$68,Results_2019!$C61,FALSE)=$O61,$S61,"CHYBA")))))</f>
        <v>0</v>
      </c>
      <c r="AJ61" s="18">
        <f>IF(ISBLANK(HLOOKUP(AJ$2,Monitoring_eng!$B$1:$AU$68,Results_2019!$C61,FALSE)),"",IF(HLOOKUP(AJ$2,Monitoring_eng!$B$1:$AU$68,Results_2019!$C61,FALSE)=$I61,$P61,IF(HLOOKUP(AJ$2,Monitoring_eng!$B$1:$AU$68,Results_2019!$C61,FALSE)=$K61,$Q61,IF(HLOOKUP(AJ$2,Monitoring_eng!$B$1:$AU$68,Results_2019!$C61,FALSE)=$M61,$R61,IF(HLOOKUP(AJ$2,Monitoring_eng!$B$1:$AU$68,Results_2019!$C61,FALSE)=$O61,$S61,"CHYBA")))))</f>
        <v>2</v>
      </c>
      <c r="AK61" s="18">
        <f>IF(ISBLANK(HLOOKUP(AK$2,Monitoring_eng!$B$1:$AU$68,Results_2019!$C61,FALSE)),"",IF(HLOOKUP(AK$2,Monitoring_eng!$B$1:$AU$68,Results_2019!$C61,FALSE)=$I61,$P61,IF(HLOOKUP(AK$2,Monitoring_eng!$B$1:$AU$68,Results_2019!$C61,FALSE)=$K61,$Q61,IF(HLOOKUP(AK$2,Monitoring_eng!$B$1:$AU$68,Results_2019!$C61,FALSE)=$M61,$R61,IF(HLOOKUP(AK$2,Monitoring_eng!$B$1:$AU$68,Results_2019!$C61,FALSE)=$O61,$S61,"CHYBA")))))</f>
        <v>2</v>
      </c>
      <c r="AL61" s="18">
        <f>IF(ISBLANK(HLOOKUP(AL$2,Monitoring_eng!$B$1:$AU$68,Results_2019!$C61,FALSE)),"",IF(HLOOKUP(AL$2,Monitoring_eng!$B$1:$AU$68,Results_2019!$C61,FALSE)=$I61,$P61,IF(HLOOKUP(AL$2,Monitoring_eng!$B$1:$AU$68,Results_2019!$C61,FALSE)=$K61,$Q61,IF(HLOOKUP(AL$2,Monitoring_eng!$B$1:$AU$68,Results_2019!$C61,FALSE)=$M61,$R61,IF(HLOOKUP(AL$2,Monitoring_eng!$B$1:$AU$68,Results_2019!$C61,FALSE)=$O61,$S61,"CHYBA")))))</f>
        <v>2</v>
      </c>
      <c r="AM61" s="18">
        <f>IF(ISBLANK(HLOOKUP(AM$2,Monitoring_eng!$B$1:$AU$68,Results_2019!$C61,FALSE)),"",IF(HLOOKUP(AM$2,Monitoring_eng!$B$1:$AU$68,Results_2019!$C61,FALSE)=$I61,$P61,IF(HLOOKUP(AM$2,Monitoring_eng!$B$1:$AU$68,Results_2019!$C61,FALSE)=$K61,$Q61,IF(HLOOKUP(AM$2,Monitoring_eng!$B$1:$AU$68,Results_2019!$C61,FALSE)=$M61,$R61,IF(HLOOKUP(AM$2,Monitoring_eng!$B$1:$AU$68,Results_2019!$C61,FALSE)=$O61,$S61,"CHYBA")))))</f>
        <v>0</v>
      </c>
      <c r="AN61" s="18">
        <f>IF(ISBLANK(HLOOKUP(AN$2,Monitoring_eng!$B$1:$AU$68,Results_2019!$C61,FALSE)),"",IF(HLOOKUP(AN$2,Monitoring_eng!$B$1:$AU$68,Results_2019!$C61,FALSE)=$I61,$P61,IF(HLOOKUP(AN$2,Monitoring_eng!$B$1:$AU$68,Results_2019!$C61,FALSE)=$K61,$Q61,IF(HLOOKUP(AN$2,Monitoring_eng!$B$1:$AU$68,Results_2019!$C61,FALSE)=$M61,$R61,IF(HLOOKUP(AN$2,Monitoring_eng!$B$1:$AU$68,Results_2019!$C61,FALSE)=$O61,$S61,"CHYBA")))))</f>
        <v>0</v>
      </c>
      <c r="AO61" s="18">
        <f>IF(ISBLANK(HLOOKUP(AO$2,Monitoring_eng!$B$1:$AU$68,Results_2019!$C61,FALSE)),"",IF(HLOOKUP(AO$2,Monitoring_eng!$B$1:$AU$68,Results_2019!$C61,FALSE)=$I61,$P61,IF(HLOOKUP(AO$2,Monitoring_eng!$B$1:$AU$68,Results_2019!$C61,FALSE)=$K61,$Q61,IF(HLOOKUP(AO$2,Monitoring_eng!$B$1:$AU$68,Results_2019!$C61,FALSE)=$M61,$R61,IF(HLOOKUP(AO$2,Monitoring_eng!$B$1:$AU$68,Results_2019!$C61,FALSE)=$O61,$S61,"CHYBA")))))</f>
        <v>2</v>
      </c>
    </row>
    <row r="62" spans="1:41" x14ac:dyDescent="0.3">
      <c r="A62" s="83" t="s">
        <v>1355</v>
      </c>
      <c r="B62" s="18" t="s">
        <v>264</v>
      </c>
      <c r="C62" s="18">
        <v>61</v>
      </c>
      <c r="D62" s="22" t="s">
        <v>265</v>
      </c>
      <c r="E62" s="22" t="s">
        <v>406</v>
      </c>
      <c r="F62" s="28" t="s">
        <v>444</v>
      </c>
      <c r="G62" s="34">
        <v>3</v>
      </c>
      <c r="H62" s="18" t="s">
        <v>342</v>
      </c>
      <c r="I62" s="18" t="s">
        <v>49</v>
      </c>
      <c r="J62" s="18" t="s">
        <v>341</v>
      </c>
      <c r="K62" s="18" t="s">
        <v>48</v>
      </c>
      <c r="L62" s="18" t="s">
        <v>357</v>
      </c>
      <c r="M62" s="18" t="s">
        <v>108</v>
      </c>
      <c r="N62" s="18" t="s">
        <v>432</v>
      </c>
      <c r="O62" s="18" t="s">
        <v>432</v>
      </c>
      <c r="P62" s="18">
        <f t="shared" si="0"/>
        <v>3</v>
      </c>
      <c r="Q62" s="18">
        <v>0</v>
      </c>
      <c r="R62" s="18">
        <f t="shared" si="1"/>
        <v>1.5</v>
      </c>
      <c r="S62" s="18" t="s">
        <v>432</v>
      </c>
      <c r="T62" s="18">
        <f>IF(ISBLANK(HLOOKUP(T$2,Monitoring_eng!$B$1:$AU$68,Results_2019!$C62,FALSE)),"",IF(HLOOKUP(T$2,Monitoring_eng!$B$1:$AU$68,Results_2019!$C62,FALSE)=$I62,$P62,IF(HLOOKUP(T$2,Monitoring_eng!$B$1:$AU$68,Results_2019!$C62,FALSE)=$K62,$Q62,IF(HLOOKUP(T$2,Monitoring_eng!$B$1:$AU$68,Results_2019!$C62,FALSE)=$M62,$R62,IF(HLOOKUP(T$2,Monitoring_eng!$B$1:$AU$68,Results_2019!$C62,FALSE)=$O62,$S62,"CHYBA")))))</f>
        <v>3</v>
      </c>
      <c r="U62" s="18">
        <f>IF(ISBLANK(HLOOKUP(U$2,Monitoring_eng!$B$1:$AU$68,Results_2019!$C62,FALSE)),"",IF(HLOOKUP(U$2,Monitoring_eng!$B$1:$AU$68,Results_2019!$C62,FALSE)=$I62,$P62,IF(HLOOKUP(U$2,Monitoring_eng!$B$1:$AU$68,Results_2019!$C62,FALSE)=$K62,$Q62,IF(HLOOKUP(U$2,Monitoring_eng!$B$1:$AU$68,Results_2019!$C62,FALSE)=$M62,$R62,IF(HLOOKUP(U$2,Monitoring_eng!$B$1:$AU$68,Results_2019!$C62,FALSE)=$O62,$S62,"CHYBA")))))</f>
        <v>3</v>
      </c>
      <c r="V62" s="18">
        <f>IF(ISBLANK(HLOOKUP(V$2,Monitoring_eng!$B$1:$AU$68,Results_2019!$C62,FALSE)),"",IF(HLOOKUP(V$2,Monitoring_eng!$B$1:$AU$68,Results_2019!$C62,FALSE)=$I62,$P62,IF(HLOOKUP(V$2,Monitoring_eng!$B$1:$AU$68,Results_2019!$C62,FALSE)=$K62,$Q62,IF(HLOOKUP(V$2,Monitoring_eng!$B$1:$AU$68,Results_2019!$C62,FALSE)=$M62,$R62,IF(HLOOKUP(V$2,Monitoring_eng!$B$1:$AU$68,Results_2019!$C62,FALSE)=$O62,$S62,"CHYBA")))))</f>
        <v>3</v>
      </c>
      <c r="W62" s="18">
        <f>IF(ISBLANK(HLOOKUP(W$2,Monitoring_eng!$B$1:$AU$68,Results_2019!$C62,FALSE)),"",IF(HLOOKUP(W$2,Monitoring_eng!$B$1:$AU$68,Results_2019!$C62,FALSE)=$I62,$P62,IF(HLOOKUP(W$2,Monitoring_eng!$B$1:$AU$68,Results_2019!$C62,FALSE)=$K62,$Q62,IF(HLOOKUP(W$2,Monitoring_eng!$B$1:$AU$68,Results_2019!$C62,FALSE)=$M62,$R62,IF(HLOOKUP(W$2,Monitoring_eng!$B$1:$AU$68,Results_2019!$C62,FALSE)=$O62,$S62,"CHYBA")))))</f>
        <v>0</v>
      </c>
      <c r="X62" s="18">
        <f>IF(ISBLANK(HLOOKUP(X$2,Monitoring_eng!$B$1:$AU$68,Results_2019!$C62,FALSE)),"",IF(HLOOKUP(X$2,Monitoring_eng!$B$1:$AU$68,Results_2019!$C62,FALSE)=$I62,$P62,IF(HLOOKUP(X$2,Monitoring_eng!$B$1:$AU$68,Results_2019!$C62,FALSE)=$K62,$Q62,IF(HLOOKUP(X$2,Monitoring_eng!$B$1:$AU$68,Results_2019!$C62,FALSE)=$M62,$R62,IF(HLOOKUP(X$2,Monitoring_eng!$B$1:$AU$68,Results_2019!$C62,FALSE)=$O62,$S62,"CHYBA")))))</f>
        <v>3</v>
      </c>
      <c r="Y62" s="18">
        <f>IF(ISBLANK(HLOOKUP(Y$2,Monitoring_eng!$B$1:$AU$68,Results_2019!$C62,FALSE)),"",IF(HLOOKUP(Y$2,Monitoring_eng!$B$1:$AU$68,Results_2019!$C62,FALSE)=$I62,$P62,IF(HLOOKUP(Y$2,Monitoring_eng!$B$1:$AU$68,Results_2019!$C62,FALSE)=$K62,$Q62,IF(HLOOKUP(Y$2,Monitoring_eng!$B$1:$AU$68,Results_2019!$C62,FALSE)=$M62,$R62,IF(HLOOKUP(Y$2,Monitoring_eng!$B$1:$AU$68,Results_2019!$C62,FALSE)=$O62,$S62,"CHYBA")))))</f>
        <v>3</v>
      </c>
      <c r="Z62" s="18">
        <f>IF(ISBLANK(HLOOKUP(Z$2,Monitoring_eng!$B$1:$AU$68,Results_2019!$C62,FALSE)),"",IF(HLOOKUP(Z$2,Monitoring_eng!$B$1:$AU$68,Results_2019!$C62,FALSE)=$I62,$P62,IF(HLOOKUP(Z$2,Monitoring_eng!$B$1:$AU$68,Results_2019!$C62,FALSE)=$K62,$Q62,IF(HLOOKUP(Z$2,Monitoring_eng!$B$1:$AU$68,Results_2019!$C62,FALSE)=$M62,$R62,IF(HLOOKUP(Z$2,Monitoring_eng!$B$1:$AU$68,Results_2019!$C62,FALSE)=$O62,$S62,"CHYBA")))))</f>
        <v>3</v>
      </c>
      <c r="AA62" s="18">
        <f>IF(ISBLANK(HLOOKUP(AA$2,Monitoring_eng!$B$1:$AU$68,Results_2019!$C62,FALSE)),"",IF(HLOOKUP(AA$2,Monitoring_eng!$B$1:$AU$68,Results_2019!$C62,FALSE)=$I62,$P62,IF(HLOOKUP(AA$2,Monitoring_eng!$B$1:$AU$68,Results_2019!$C62,FALSE)=$K62,$Q62,IF(HLOOKUP(AA$2,Monitoring_eng!$B$1:$AU$68,Results_2019!$C62,FALSE)=$M62,$R62,IF(HLOOKUP(AA$2,Monitoring_eng!$B$1:$AU$68,Results_2019!$C62,FALSE)=$O62,$S62,"CHYBA")))))</f>
        <v>0</v>
      </c>
      <c r="AB62" s="18">
        <f>IF(ISBLANK(HLOOKUP(AB$2,Monitoring_eng!$B$1:$AU$68,Results_2019!$C62,FALSE)),"",IF(HLOOKUP(AB$2,Monitoring_eng!$B$1:$AU$68,Results_2019!$C62,FALSE)=$I62,$P62,IF(HLOOKUP(AB$2,Monitoring_eng!$B$1:$AU$68,Results_2019!$C62,FALSE)=$K62,$Q62,IF(HLOOKUP(AB$2,Monitoring_eng!$B$1:$AU$68,Results_2019!$C62,FALSE)=$M62,$R62,IF(HLOOKUP(AB$2,Monitoring_eng!$B$1:$AU$68,Results_2019!$C62,FALSE)=$O62,$S62,"CHYBA")))))</f>
        <v>0</v>
      </c>
      <c r="AC62" s="18">
        <f>IF(ISBLANK(HLOOKUP(AC$2,Monitoring_eng!$B$1:$AU$68,Results_2019!$C62,FALSE)),"",IF(HLOOKUP(AC$2,Monitoring_eng!$B$1:$AU$68,Results_2019!$C62,FALSE)=$I62,$P62,IF(HLOOKUP(AC$2,Monitoring_eng!$B$1:$AU$68,Results_2019!$C62,FALSE)=$K62,$Q62,IF(HLOOKUP(AC$2,Monitoring_eng!$B$1:$AU$68,Results_2019!$C62,FALSE)=$M62,$R62,IF(HLOOKUP(AC$2,Monitoring_eng!$B$1:$AU$68,Results_2019!$C62,FALSE)=$O62,$S62,"CHYBA")))))</f>
        <v>3</v>
      </c>
      <c r="AD62" s="18">
        <f>IF(ISBLANK(HLOOKUP(AD$2,Monitoring_eng!$B$1:$AU$68,Results_2019!$C62,FALSE)),"",IF(HLOOKUP(AD$2,Monitoring_eng!$B$1:$AU$68,Results_2019!$C62,FALSE)=$I62,$P62,IF(HLOOKUP(AD$2,Monitoring_eng!$B$1:$AU$68,Results_2019!$C62,FALSE)=$K62,$Q62,IF(HLOOKUP(AD$2,Monitoring_eng!$B$1:$AU$68,Results_2019!$C62,FALSE)=$M62,$R62,IF(HLOOKUP(AD$2,Monitoring_eng!$B$1:$AU$68,Results_2019!$C62,FALSE)=$O62,$S62,"CHYBA")))))</f>
        <v>3</v>
      </c>
      <c r="AE62" s="18">
        <f>IF(ISBLANK(HLOOKUP(AE$2,Monitoring_eng!$B$1:$AU$68,Results_2019!$C62,FALSE)),"",IF(HLOOKUP(AE$2,Monitoring_eng!$B$1:$AU$68,Results_2019!$C62,FALSE)=$I62,$P62,IF(HLOOKUP(AE$2,Monitoring_eng!$B$1:$AU$68,Results_2019!$C62,FALSE)=$K62,$Q62,IF(HLOOKUP(AE$2,Monitoring_eng!$B$1:$AU$68,Results_2019!$C62,FALSE)=$M62,$R62,IF(HLOOKUP(AE$2,Monitoring_eng!$B$1:$AU$68,Results_2019!$C62,FALSE)=$O62,$S62,"CHYBA")))))</f>
        <v>1.5</v>
      </c>
      <c r="AF62" s="18">
        <f>IF(ISBLANK(HLOOKUP(AF$2,Monitoring_eng!$B$1:$AU$68,Results_2019!$C62,FALSE)),"",IF(HLOOKUP(AF$2,Monitoring_eng!$B$1:$AU$68,Results_2019!$C62,FALSE)=$I62,$P62,IF(HLOOKUP(AF$2,Monitoring_eng!$B$1:$AU$68,Results_2019!$C62,FALSE)=$K62,$Q62,IF(HLOOKUP(AF$2,Monitoring_eng!$B$1:$AU$68,Results_2019!$C62,FALSE)=$M62,$R62,IF(HLOOKUP(AF$2,Monitoring_eng!$B$1:$AU$68,Results_2019!$C62,FALSE)=$O62,$S62,"CHYBA")))))</f>
        <v>0</v>
      </c>
      <c r="AG62" s="18">
        <f>IF(ISBLANK(HLOOKUP(AG$2,Monitoring_eng!$B$1:$AU$68,Results_2019!$C62,FALSE)),"",IF(HLOOKUP(AG$2,Monitoring_eng!$B$1:$AU$68,Results_2019!$C62,FALSE)=$I62,$P62,IF(HLOOKUP(AG$2,Monitoring_eng!$B$1:$AU$68,Results_2019!$C62,FALSE)=$K62,$Q62,IF(HLOOKUP(AG$2,Monitoring_eng!$B$1:$AU$68,Results_2019!$C62,FALSE)=$M62,$R62,IF(HLOOKUP(AG$2,Monitoring_eng!$B$1:$AU$68,Results_2019!$C62,FALSE)=$O62,$S62,"CHYBA")))))</f>
        <v>3</v>
      </c>
      <c r="AH62" s="18">
        <f>IF(ISBLANK(HLOOKUP(AH$2,Monitoring_eng!$B$1:$AU$68,Results_2019!$C62,FALSE)),"",IF(HLOOKUP(AH$2,Monitoring_eng!$B$1:$AU$68,Results_2019!$C62,FALSE)=$I62,$P62,IF(HLOOKUP(AH$2,Monitoring_eng!$B$1:$AU$68,Results_2019!$C62,FALSE)=$K62,$Q62,IF(HLOOKUP(AH$2,Monitoring_eng!$B$1:$AU$68,Results_2019!$C62,FALSE)=$M62,$R62,IF(HLOOKUP(AH$2,Monitoring_eng!$B$1:$AU$68,Results_2019!$C62,FALSE)=$O62,$S62,"CHYBA")))))</f>
        <v>1.5</v>
      </c>
      <c r="AI62" s="18">
        <f>IF(ISBLANK(HLOOKUP(AI$2,Monitoring_eng!$B$1:$AU$68,Results_2019!$C62,FALSE)),"",IF(HLOOKUP(AI$2,Monitoring_eng!$B$1:$AU$68,Results_2019!$C62,FALSE)=$I62,$P62,IF(HLOOKUP(AI$2,Monitoring_eng!$B$1:$AU$68,Results_2019!$C62,FALSE)=$K62,$Q62,IF(HLOOKUP(AI$2,Monitoring_eng!$B$1:$AU$68,Results_2019!$C62,FALSE)=$M62,$R62,IF(HLOOKUP(AI$2,Monitoring_eng!$B$1:$AU$68,Results_2019!$C62,FALSE)=$O62,$S62,"CHYBA")))))</f>
        <v>1.5</v>
      </c>
      <c r="AJ62" s="18">
        <f>IF(ISBLANK(HLOOKUP(AJ$2,Monitoring_eng!$B$1:$AU$68,Results_2019!$C62,FALSE)),"",IF(HLOOKUP(AJ$2,Monitoring_eng!$B$1:$AU$68,Results_2019!$C62,FALSE)=$I62,$P62,IF(HLOOKUP(AJ$2,Monitoring_eng!$B$1:$AU$68,Results_2019!$C62,FALSE)=$K62,$Q62,IF(HLOOKUP(AJ$2,Monitoring_eng!$B$1:$AU$68,Results_2019!$C62,FALSE)=$M62,$R62,IF(HLOOKUP(AJ$2,Monitoring_eng!$B$1:$AU$68,Results_2019!$C62,FALSE)=$O62,$S62,"CHYBA")))))</f>
        <v>0</v>
      </c>
      <c r="AK62" s="18">
        <f>IF(ISBLANK(HLOOKUP(AK$2,Monitoring_eng!$B$1:$AU$68,Results_2019!$C62,FALSE)),"",IF(HLOOKUP(AK$2,Monitoring_eng!$B$1:$AU$68,Results_2019!$C62,FALSE)=$I62,$P62,IF(HLOOKUP(AK$2,Monitoring_eng!$B$1:$AU$68,Results_2019!$C62,FALSE)=$K62,$Q62,IF(HLOOKUP(AK$2,Monitoring_eng!$B$1:$AU$68,Results_2019!$C62,FALSE)=$M62,$R62,IF(HLOOKUP(AK$2,Monitoring_eng!$B$1:$AU$68,Results_2019!$C62,FALSE)=$O62,$S62,"CHYBA")))))</f>
        <v>0</v>
      </c>
      <c r="AL62" s="18">
        <f>IF(ISBLANK(HLOOKUP(AL$2,Monitoring_eng!$B$1:$AU$68,Results_2019!$C62,FALSE)),"",IF(HLOOKUP(AL$2,Monitoring_eng!$B$1:$AU$68,Results_2019!$C62,FALSE)=$I62,$P62,IF(HLOOKUP(AL$2,Monitoring_eng!$B$1:$AU$68,Results_2019!$C62,FALSE)=$K62,$Q62,IF(HLOOKUP(AL$2,Monitoring_eng!$B$1:$AU$68,Results_2019!$C62,FALSE)=$M62,$R62,IF(HLOOKUP(AL$2,Monitoring_eng!$B$1:$AU$68,Results_2019!$C62,FALSE)=$O62,$S62,"CHYBA")))))</f>
        <v>3</v>
      </c>
      <c r="AM62" s="18">
        <f>IF(ISBLANK(HLOOKUP(AM$2,Monitoring_eng!$B$1:$AU$68,Results_2019!$C62,FALSE)),"",IF(HLOOKUP(AM$2,Monitoring_eng!$B$1:$AU$68,Results_2019!$C62,FALSE)=$I62,$P62,IF(HLOOKUP(AM$2,Monitoring_eng!$B$1:$AU$68,Results_2019!$C62,FALSE)=$K62,$Q62,IF(HLOOKUP(AM$2,Monitoring_eng!$B$1:$AU$68,Results_2019!$C62,FALSE)=$M62,$R62,IF(HLOOKUP(AM$2,Monitoring_eng!$B$1:$AU$68,Results_2019!$C62,FALSE)=$O62,$S62,"CHYBA")))))</f>
        <v>0</v>
      </c>
      <c r="AN62" s="18">
        <f>IF(ISBLANK(HLOOKUP(AN$2,Monitoring_eng!$B$1:$AU$68,Results_2019!$C62,FALSE)),"",IF(HLOOKUP(AN$2,Monitoring_eng!$B$1:$AU$68,Results_2019!$C62,FALSE)=$I62,$P62,IF(HLOOKUP(AN$2,Monitoring_eng!$B$1:$AU$68,Results_2019!$C62,FALSE)=$K62,$Q62,IF(HLOOKUP(AN$2,Monitoring_eng!$B$1:$AU$68,Results_2019!$C62,FALSE)=$M62,$R62,IF(HLOOKUP(AN$2,Monitoring_eng!$B$1:$AU$68,Results_2019!$C62,FALSE)=$O62,$S62,"CHYBA")))))</f>
        <v>0</v>
      </c>
      <c r="AO62" s="18">
        <f>IF(ISBLANK(HLOOKUP(AO$2,Monitoring_eng!$B$1:$AU$68,Results_2019!$C62,FALSE)),"",IF(HLOOKUP(AO$2,Monitoring_eng!$B$1:$AU$68,Results_2019!$C62,FALSE)=$I62,$P62,IF(HLOOKUP(AO$2,Monitoring_eng!$B$1:$AU$68,Results_2019!$C62,FALSE)=$K62,$Q62,IF(HLOOKUP(AO$2,Monitoring_eng!$B$1:$AU$68,Results_2019!$C62,FALSE)=$M62,$R62,IF(HLOOKUP(AO$2,Monitoring_eng!$B$1:$AU$68,Results_2019!$C62,FALSE)=$O62,$S62,"CHYBA")))))</f>
        <v>0</v>
      </c>
    </row>
    <row r="63" spans="1:41" x14ac:dyDescent="0.3">
      <c r="A63" s="83" t="s">
        <v>1356</v>
      </c>
      <c r="B63" s="18" t="s">
        <v>267</v>
      </c>
      <c r="C63" s="18">
        <v>62</v>
      </c>
      <c r="D63" s="22" t="s">
        <v>268</v>
      </c>
      <c r="E63" s="22" t="s">
        <v>407</v>
      </c>
      <c r="F63" s="28" t="s">
        <v>444</v>
      </c>
      <c r="G63" s="34">
        <v>2</v>
      </c>
      <c r="H63" s="18" t="s">
        <v>342</v>
      </c>
      <c r="I63" s="18" t="s">
        <v>49</v>
      </c>
      <c r="J63" s="18" t="s">
        <v>341</v>
      </c>
      <c r="K63" s="18" t="s">
        <v>48</v>
      </c>
      <c r="L63" s="18" t="s">
        <v>357</v>
      </c>
      <c r="M63" s="18" t="s">
        <v>108</v>
      </c>
      <c r="N63" s="18" t="s">
        <v>432</v>
      </c>
      <c r="O63" s="18" t="s">
        <v>432</v>
      </c>
      <c r="P63" s="18">
        <f t="shared" si="0"/>
        <v>2</v>
      </c>
      <c r="Q63" s="18">
        <v>0</v>
      </c>
      <c r="R63" s="18">
        <f t="shared" si="1"/>
        <v>1</v>
      </c>
      <c r="S63" s="18" t="s">
        <v>432</v>
      </c>
      <c r="T63" s="18">
        <f>IF(ISBLANK(HLOOKUP(T$2,Monitoring_eng!$B$1:$AU$68,Results_2019!$C63,FALSE)),"",IF(HLOOKUP(T$2,Monitoring_eng!$B$1:$AU$68,Results_2019!$C63,FALSE)=$I63,$P63,IF(HLOOKUP(T$2,Monitoring_eng!$B$1:$AU$68,Results_2019!$C63,FALSE)=$K63,$Q63,IF(HLOOKUP(T$2,Monitoring_eng!$B$1:$AU$68,Results_2019!$C63,FALSE)=$M63,$R63,IF(HLOOKUP(T$2,Monitoring_eng!$B$1:$AU$68,Results_2019!$C63,FALSE)=$O63,$S63,"CHYBA")))))</f>
        <v>2</v>
      </c>
      <c r="U63" s="18">
        <f>IF(ISBLANK(HLOOKUP(U$2,Monitoring_eng!$B$1:$AU$68,Results_2019!$C63,FALSE)),"",IF(HLOOKUP(U$2,Monitoring_eng!$B$1:$AU$68,Results_2019!$C63,FALSE)=$I63,$P63,IF(HLOOKUP(U$2,Monitoring_eng!$B$1:$AU$68,Results_2019!$C63,FALSE)=$K63,$Q63,IF(HLOOKUP(U$2,Monitoring_eng!$B$1:$AU$68,Results_2019!$C63,FALSE)=$M63,$R63,IF(HLOOKUP(U$2,Monitoring_eng!$B$1:$AU$68,Results_2019!$C63,FALSE)=$O63,$S63,"CHYBA")))))</f>
        <v>2</v>
      </c>
      <c r="V63" s="18">
        <f>IF(ISBLANK(HLOOKUP(V$2,Monitoring_eng!$B$1:$AU$68,Results_2019!$C63,FALSE)),"",IF(HLOOKUP(V$2,Monitoring_eng!$B$1:$AU$68,Results_2019!$C63,FALSE)=$I63,$P63,IF(HLOOKUP(V$2,Monitoring_eng!$B$1:$AU$68,Results_2019!$C63,FALSE)=$K63,$Q63,IF(HLOOKUP(V$2,Monitoring_eng!$B$1:$AU$68,Results_2019!$C63,FALSE)=$M63,$R63,IF(HLOOKUP(V$2,Monitoring_eng!$B$1:$AU$68,Results_2019!$C63,FALSE)=$O63,$S63,"CHYBA")))))</f>
        <v>2</v>
      </c>
      <c r="W63" s="18">
        <f>IF(ISBLANK(HLOOKUP(W$2,Monitoring_eng!$B$1:$AU$68,Results_2019!$C63,FALSE)),"",IF(HLOOKUP(W$2,Monitoring_eng!$B$1:$AU$68,Results_2019!$C63,FALSE)=$I63,$P63,IF(HLOOKUP(W$2,Monitoring_eng!$B$1:$AU$68,Results_2019!$C63,FALSE)=$K63,$Q63,IF(HLOOKUP(W$2,Monitoring_eng!$B$1:$AU$68,Results_2019!$C63,FALSE)=$M63,$R63,IF(HLOOKUP(W$2,Monitoring_eng!$B$1:$AU$68,Results_2019!$C63,FALSE)=$O63,$S63,"CHYBA")))))</f>
        <v>0</v>
      </c>
      <c r="X63" s="18">
        <f>IF(ISBLANK(HLOOKUP(X$2,Monitoring_eng!$B$1:$AU$68,Results_2019!$C63,FALSE)),"",IF(HLOOKUP(X$2,Monitoring_eng!$B$1:$AU$68,Results_2019!$C63,FALSE)=$I63,$P63,IF(HLOOKUP(X$2,Monitoring_eng!$B$1:$AU$68,Results_2019!$C63,FALSE)=$K63,$Q63,IF(HLOOKUP(X$2,Monitoring_eng!$B$1:$AU$68,Results_2019!$C63,FALSE)=$M63,$R63,IF(HLOOKUP(X$2,Monitoring_eng!$B$1:$AU$68,Results_2019!$C63,FALSE)=$O63,$S63,"CHYBA")))))</f>
        <v>0</v>
      </c>
      <c r="Y63" s="18">
        <f>IF(ISBLANK(HLOOKUP(Y$2,Monitoring_eng!$B$1:$AU$68,Results_2019!$C63,FALSE)),"",IF(HLOOKUP(Y$2,Monitoring_eng!$B$1:$AU$68,Results_2019!$C63,FALSE)=$I63,$P63,IF(HLOOKUP(Y$2,Monitoring_eng!$B$1:$AU$68,Results_2019!$C63,FALSE)=$K63,$Q63,IF(HLOOKUP(Y$2,Monitoring_eng!$B$1:$AU$68,Results_2019!$C63,FALSE)=$M63,$R63,IF(HLOOKUP(Y$2,Monitoring_eng!$B$1:$AU$68,Results_2019!$C63,FALSE)=$O63,$S63,"CHYBA")))))</f>
        <v>2</v>
      </c>
      <c r="Z63" s="18">
        <f>IF(ISBLANK(HLOOKUP(Z$2,Monitoring_eng!$B$1:$AU$68,Results_2019!$C63,FALSE)),"",IF(HLOOKUP(Z$2,Monitoring_eng!$B$1:$AU$68,Results_2019!$C63,FALSE)=$I63,$P63,IF(HLOOKUP(Z$2,Monitoring_eng!$B$1:$AU$68,Results_2019!$C63,FALSE)=$K63,$Q63,IF(HLOOKUP(Z$2,Monitoring_eng!$B$1:$AU$68,Results_2019!$C63,FALSE)=$M63,$R63,IF(HLOOKUP(Z$2,Monitoring_eng!$B$1:$AU$68,Results_2019!$C63,FALSE)=$O63,$S63,"CHYBA")))))</f>
        <v>2</v>
      </c>
      <c r="AA63" s="18">
        <f>IF(ISBLANK(HLOOKUP(AA$2,Monitoring_eng!$B$1:$AU$68,Results_2019!$C63,FALSE)),"",IF(HLOOKUP(AA$2,Monitoring_eng!$B$1:$AU$68,Results_2019!$C63,FALSE)=$I63,$P63,IF(HLOOKUP(AA$2,Monitoring_eng!$B$1:$AU$68,Results_2019!$C63,FALSE)=$K63,$Q63,IF(HLOOKUP(AA$2,Monitoring_eng!$B$1:$AU$68,Results_2019!$C63,FALSE)=$M63,$R63,IF(HLOOKUP(AA$2,Monitoring_eng!$B$1:$AU$68,Results_2019!$C63,FALSE)=$O63,$S63,"CHYBA")))))</f>
        <v>2</v>
      </c>
      <c r="AB63" s="18">
        <f>IF(ISBLANK(HLOOKUP(AB$2,Monitoring_eng!$B$1:$AU$68,Results_2019!$C63,FALSE)),"",IF(HLOOKUP(AB$2,Monitoring_eng!$B$1:$AU$68,Results_2019!$C63,FALSE)=$I63,$P63,IF(HLOOKUP(AB$2,Monitoring_eng!$B$1:$AU$68,Results_2019!$C63,FALSE)=$K63,$Q63,IF(HLOOKUP(AB$2,Monitoring_eng!$B$1:$AU$68,Results_2019!$C63,FALSE)=$M63,$R63,IF(HLOOKUP(AB$2,Monitoring_eng!$B$1:$AU$68,Results_2019!$C63,FALSE)=$O63,$S63,"CHYBA")))))</f>
        <v>0</v>
      </c>
      <c r="AC63" s="18">
        <f>IF(ISBLANK(HLOOKUP(AC$2,Monitoring_eng!$B$1:$AU$68,Results_2019!$C63,FALSE)),"",IF(HLOOKUP(AC$2,Monitoring_eng!$B$1:$AU$68,Results_2019!$C63,FALSE)=$I63,$P63,IF(HLOOKUP(AC$2,Monitoring_eng!$B$1:$AU$68,Results_2019!$C63,FALSE)=$K63,$Q63,IF(HLOOKUP(AC$2,Monitoring_eng!$B$1:$AU$68,Results_2019!$C63,FALSE)=$M63,$R63,IF(HLOOKUP(AC$2,Monitoring_eng!$B$1:$AU$68,Results_2019!$C63,FALSE)=$O63,$S63,"CHYBA")))))</f>
        <v>0</v>
      </c>
      <c r="AD63" s="18">
        <f>IF(ISBLANK(HLOOKUP(AD$2,Monitoring_eng!$B$1:$AU$68,Results_2019!$C63,FALSE)),"",IF(HLOOKUP(AD$2,Monitoring_eng!$B$1:$AU$68,Results_2019!$C63,FALSE)=$I63,$P63,IF(HLOOKUP(AD$2,Monitoring_eng!$B$1:$AU$68,Results_2019!$C63,FALSE)=$K63,$Q63,IF(HLOOKUP(AD$2,Monitoring_eng!$B$1:$AU$68,Results_2019!$C63,FALSE)=$M63,$R63,IF(HLOOKUP(AD$2,Monitoring_eng!$B$1:$AU$68,Results_2019!$C63,FALSE)=$O63,$S63,"CHYBA")))))</f>
        <v>0</v>
      </c>
      <c r="AE63" s="18">
        <f>IF(ISBLANK(HLOOKUP(AE$2,Monitoring_eng!$B$1:$AU$68,Results_2019!$C63,FALSE)),"",IF(HLOOKUP(AE$2,Monitoring_eng!$B$1:$AU$68,Results_2019!$C63,FALSE)=$I63,$P63,IF(HLOOKUP(AE$2,Monitoring_eng!$B$1:$AU$68,Results_2019!$C63,FALSE)=$K63,$Q63,IF(HLOOKUP(AE$2,Monitoring_eng!$B$1:$AU$68,Results_2019!$C63,FALSE)=$M63,$R63,IF(HLOOKUP(AE$2,Monitoring_eng!$B$1:$AU$68,Results_2019!$C63,FALSE)=$O63,$S63,"CHYBA")))))</f>
        <v>0</v>
      </c>
      <c r="AF63" s="18">
        <f>IF(ISBLANK(HLOOKUP(AF$2,Monitoring_eng!$B$1:$AU$68,Results_2019!$C63,FALSE)),"",IF(HLOOKUP(AF$2,Monitoring_eng!$B$1:$AU$68,Results_2019!$C63,FALSE)=$I63,$P63,IF(HLOOKUP(AF$2,Monitoring_eng!$B$1:$AU$68,Results_2019!$C63,FALSE)=$K63,$Q63,IF(HLOOKUP(AF$2,Monitoring_eng!$B$1:$AU$68,Results_2019!$C63,FALSE)=$M63,$R63,IF(HLOOKUP(AF$2,Monitoring_eng!$B$1:$AU$68,Results_2019!$C63,FALSE)=$O63,$S63,"CHYBA")))))</f>
        <v>2</v>
      </c>
      <c r="AG63" s="18">
        <f>IF(ISBLANK(HLOOKUP(AG$2,Monitoring_eng!$B$1:$AU$68,Results_2019!$C63,FALSE)),"",IF(HLOOKUP(AG$2,Monitoring_eng!$B$1:$AU$68,Results_2019!$C63,FALSE)=$I63,$P63,IF(HLOOKUP(AG$2,Monitoring_eng!$B$1:$AU$68,Results_2019!$C63,FALSE)=$K63,$Q63,IF(HLOOKUP(AG$2,Monitoring_eng!$B$1:$AU$68,Results_2019!$C63,FALSE)=$M63,$R63,IF(HLOOKUP(AG$2,Monitoring_eng!$B$1:$AU$68,Results_2019!$C63,FALSE)=$O63,$S63,"CHYBA")))))</f>
        <v>2</v>
      </c>
      <c r="AH63" s="18">
        <f>IF(ISBLANK(HLOOKUP(AH$2,Monitoring_eng!$B$1:$AU$68,Results_2019!$C63,FALSE)),"",IF(HLOOKUP(AH$2,Monitoring_eng!$B$1:$AU$68,Results_2019!$C63,FALSE)=$I63,$P63,IF(HLOOKUP(AH$2,Monitoring_eng!$B$1:$AU$68,Results_2019!$C63,FALSE)=$K63,$Q63,IF(HLOOKUP(AH$2,Monitoring_eng!$B$1:$AU$68,Results_2019!$C63,FALSE)=$M63,$R63,IF(HLOOKUP(AH$2,Monitoring_eng!$B$1:$AU$68,Results_2019!$C63,FALSE)=$O63,$S63,"CHYBA")))))</f>
        <v>0</v>
      </c>
      <c r="AI63" s="18">
        <f>IF(ISBLANK(HLOOKUP(AI$2,Monitoring_eng!$B$1:$AU$68,Results_2019!$C63,FALSE)),"",IF(HLOOKUP(AI$2,Monitoring_eng!$B$1:$AU$68,Results_2019!$C63,FALSE)=$I63,$P63,IF(HLOOKUP(AI$2,Monitoring_eng!$B$1:$AU$68,Results_2019!$C63,FALSE)=$K63,$Q63,IF(HLOOKUP(AI$2,Monitoring_eng!$B$1:$AU$68,Results_2019!$C63,FALSE)=$M63,$R63,IF(HLOOKUP(AI$2,Monitoring_eng!$B$1:$AU$68,Results_2019!$C63,FALSE)=$O63,$S63,"CHYBA")))))</f>
        <v>0</v>
      </c>
      <c r="AJ63" s="18">
        <f>IF(ISBLANK(HLOOKUP(AJ$2,Monitoring_eng!$B$1:$AU$68,Results_2019!$C63,FALSE)),"",IF(HLOOKUP(AJ$2,Monitoring_eng!$B$1:$AU$68,Results_2019!$C63,FALSE)=$I63,$P63,IF(HLOOKUP(AJ$2,Monitoring_eng!$B$1:$AU$68,Results_2019!$C63,FALSE)=$K63,$Q63,IF(HLOOKUP(AJ$2,Monitoring_eng!$B$1:$AU$68,Results_2019!$C63,FALSE)=$M63,$R63,IF(HLOOKUP(AJ$2,Monitoring_eng!$B$1:$AU$68,Results_2019!$C63,FALSE)=$O63,$S63,"CHYBA")))))</f>
        <v>1</v>
      </c>
      <c r="AK63" s="18">
        <f>IF(ISBLANK(HLOOKUP(AK$2,Monitoring_eng!$B$1:$AU$68,Results_2019!$C63,FALSE)),"",IF(HLOOKUP(AK$2,Monitoring_eng!$B$1:$AU$68,Results_2019!$C63,FALSE)=$I63,$P63,IF(HLOOKUP(AK$2,Monitoring_eng!$B$1:$AU$68,Results_2019!$C63,FALSE)=$K63,$Q63,IF(HLOOKUP(AK$2,Monitoring_eng!$B$1:$AU$68,Results_2019!$C63,FALSE)=$M63,$R63,IF(HLOOKUP(AK$2,Monitoring_eng!$B$1:$AU$68,Results_2019!$C63,FALSE)=$O63,$S63,"CHYBA")))))</f>
        <v>0</v>
      </c>
      <c r="AL63" s="18">
        <f>IF(ISBLANK(HLOOKUP(AL$2,Monitoring_eng!$B$1:$AU$68,Results_2019!$C63,FALSE)),"",IF(HLOOKUP(AL$2,Monitoring_eng!$B$1:$AU$68,Results_2019!$C63,FALSE)=$I63,$P63,IF(HLOOKUP(AL$2,Monitoring_eng!$B$1:$AU$68,Results_2019!$C63,FALSE)=$K63,$Q63,IF(HLOOKUP(AL$2,Monitoring_eng!$B$1:$AU$68,Results_2019!$C63,FALSE)=$M63,$R63,IF(HLOOKUP(AL$2,Monitoring_eng!$B$1:$AU$68,Results_2019!$C63,FALSE)=$O63,$S63,"CHYBA")))))</f>
        <v>2</v>
      </c>
      <c r="AM63" s="18">
        <f>IF(ISBLANK(HLOOKUP(AM$2,Monitoring_eng!$B$1:$AU$68,Results_2019!$C63,FALSE)),"",IF(HLOOKUP(AM$2,Monitoring_eng!$B$1:$AU$68,Results_2019!$C63,FALSE)=$I63,$P63,IF(HLOOKUP(AM$2,Monitoring_eng!$B$1:$AU$68,Results_2019!$C63,FALSE)=$K63,$Q63,IF(HLOOKUP(AM$2,Monitoring_eng!$B$1:$AU$68,Results_2019!$C63,FALSE)=$M63,$R63,IF(HLOOKUP(AM$2,Monitoring_eng!$B$1:$AU$68,Results_2019!$C63,FALSE)=$O63,$S63,"CHYBA")))))</f>
        <v>2</v>
      </c>
      <c r="AN63" s="18">
        <f>IF(ISBLANK(HLOOKUP(AN$2,Monitoring_eng!$B$1:$AU$68,Results_2019!$C63,FALSE)),"",IF(HLOOKUP(AN$2,Monitoring_eng!$B$1:$AU$68,Results_2019!$C63,FALSE)=$I63,$P63,IF(HLOOKUP(AN$2,Monitoring_eng!$B$1:$AU$68,Results_2019!$C63,FALSE)=$K63,$Q63,IF(HLOOKUP(AN$2,Monitoring_eng!$B$1:$AU$68,Results_2019!$C63,FALSE)=$M63,$R63,IF(HLOOKUP(AN$2,Monitoring_eng!$B$1:$AU$68,Results_2019!$C63,FALSE)=$O63,$S63,"CHYBA")))))</f>
        <v>0</v>
      </c>
      <c r="AO63" s="18">
        <f>IF(ISBLANK(HLOOKUP(AO$2,Monitoring_eng!$B$1:$AU$68,Results_2019!$C63,FALSE)),"",IF(HLOOKUP(AO$2,Monitoring_eng!$B$1:$AU$68,Results_2019!$C63,FALSE)=$I63,$P63,IF(HLOOKUP(AO$2,Monitoring_eng!$B$1:$AU$68,Results_2019!$C63,FALSE)=$K63,$Q63,IF(HLOOKUP(AO$2,Monitoring_eng!$B$1:$AU$68,Results_2019!$C63,FALSE)=$M63,$R63,IF(HLOOKUP(AO$2,Monitoring_eng!$B$1:$AU$68,Results_2019!$C63,FALSE)=$O63,$S63,"CHYBA")))))</f>
        <v>2</v>
      </c>
    </row>
    <row r="64" spans="1:41" x14ac:dyDescent="0.3">
      <c r="A64" s="83" t="s">
        <v>1357</v>
      </c>
      <c r="B64" s="18" t="s">
        <v>271</v>
      </c>
      <c r="C64" s="18">
        <v>63</v>
      </c>
      <c r="D64" s="22" t="s">
        <v>272</v>
      </c>
      <c r="E64" s="22" t="s">
        <v>408</v>
      </c>
      <c r="F64" s="28" t="s">
        <v>444</v>
      </c>
      <c r="G64" s="34">
        <v>1</v>
      </c>
      <c r="H64" s="18" t="s">
        <v>342</v>
      </c>
      <c r="I64" s="18" t="s">
        <v>49</v>
      </c>
      <c r="J64" s="18" t="s">
        <v>341</v>
      </c>
      <c r="K64" s="18" t="s">
        <v>48</v>
      </c>
      <c r="L64" s="18" t="s">
        <v>357</v>
      </c>
      <c r="M64" s="18" t="s">
        <v>108</v>
      </c>
      <c r="N64" s="18" t="s">
        <v>432</v>
      </c>
      <c r="O64" s="18" t="s">
        <v>432</v>
      </c>
      <c r="P64" s="18">
        <f t="shared" si="0"/>
        <v>1</v>
      </c>
      <c r="Q64" s="18">
        <v>0</v>
      </c>
      <c r="R64" s="18">
        <f t="shared" si="1"/>
        <v>0.5</v>
      </c>
      <c r="S64" s="18" t="s">
        <v>432</v>
      </c>
      <c r="T64" s="18">
        <f>IF(ISBLANK(HLOOKUP(T$2,Monitoring_eng!$B$1:$AU$68,Results_2019!$C64,FALSE)),"",IF(HLOOKUP(T$2,Monitoring_eng!$B$1:$AU$68,Results_2019!$C64,FALSE)=$I64,$P64,IF(HLOOKUP(T$2,Monitoring_eng!$B$1:$AU$68,Results_2019!$C64,FALSE)=$K64,$Q64,IF(HLOOKUP(T$2,Monitoring_eng!$B$1:$AU$68,Results_2019!$C64,FALSE)=$M64,$R64,IF(HLOOKUP(T$2,Monitoring_eng!$B$1:$AU$68,Results_2019!$C64,FALSE)=$O64,$S64,"CHYBA")))))</f>
        <v>1</v>
      </c>
      <c r="U64" s="18">
        <f>IF(ISBLANK(HLOOKUP(U$2,Monitoring_eng!$B$1:$AU$68,Results_2019!$C64,FALSE)),"",IF(HLOOKUP(U$2,Monitoring_eng!$B$1:$AU$68,Results_2019!$C64,FALSE)=$I64,$P64,IF(HLOOKUP(U$2,Monitoring_eng!$B$1:$AU$68,Results_2019!$C64,FALSE)=$K64,$Q64,IF(HLOOKUP(U$2,Monitoring_eng!$B$1:$AU$68,Results_2019!$C64,FALSE)=$M64,$R64,IF(HLOOKUP(U$2,Monitoring_eng!$B$1:$AU$68,Results_2019!$C64,FALSE)=$O64,$S64,"CHYBA")))))</f>
        <v>1</v>
      </c>
      <c r="V64" s="18">
        <f>IF(ISBLANK(HLOOKUP(V$2,Monitoring_eng!$B$1:$AU$68,Results_2019!$C64,FALSE)),"",IF(HLOOKUP(V$2,Monitoring_eng!$B$1:$AU$68,Results_2019!$C64,FALSE)=$I64,$P64,IF(HLOOKUP(V$2,Monitoring_eng!$B$1:$AU$68,Results_2019!$C64,FALSE)=$K64,$Q64,IF(HLOOKUP(V$2,Monitoring_eng!$B$1:$AU$68,Results_2019!$C64,FALSE)=$M64,$R64,IF(HLOOKUP(V$2,Monitoring_eng!$B$1:$AU$68,Results_2019!$C64,FALSE)=$O64,$S64,"CHYBA")))))</f>
        <v>1</v>
      </c>
      <c r="W64" s="18">
        <f>IF(ISBLANK(HLOOKUP(W$2,Monitoring_eng!$B$1:$AU$68,Results_2019!$C64,FALSE)),"",IF(HLOOKUP(W$2,Monitoring_eng!$B$1:$AU$68,Results_2019!$C64,FALSE)=$I64,$P64,IF(HLOOKUP(W$2,Monitoring_eng!$B$1:$AU$68,Results_2019!$C64,FALSE)=$K64,$Q64,IF(HLOOKUP(W$2,Monitoring_eng!$B$1:$AU$68,Results_2019!$C64,FALSE)=$M64,$R64,IF(HLOOKUP(W$2,Monitoring_eng!$B$1:$AU$68,Results_2019!$C64,FALSE)=$O64,$S64,"CHYBA")))))</f>
        <v>0</v>
      </c>
      <c r="X64" s="18">
        <f>IF(ISBLANK(HLOOKUP(X$2,Monitoring_eng!$B$1:$AU$68,Results_2019!$C64,FALSE)),"",IF(HLOOKUP(X$2,Monitoring_eng!$B$1:$AU$68,Results_2019!$C64,FALSE)=$I64,$P64,IF(HLOOKUP(X$2,Monitoring_eng!$B$1:$AU$68,Results_2019!$C64,FALSE)=$K64,$Q64,IF(HLOOKUP(X$2,Monitoring_eng!$B$1:$AU$68,Results_2019!$C64,FALSE)=$M64,$R64,IF(HLOOKUP(X$2,Monitoring_eng!$B$1:$AU$68,Results_2019!$C64,FALSE)=$O64,$S64,"CHYBA")))))</f>
        <v>0</v>
      </c>
      <c r="Y64" s="18">
        <f>IF(ISBLANK(HLOOKUP(Y$2,Monitoring_eng!$B$1:$AU$68,Results_2019!$C64,FALSE)),"",IF(HLOOKUP(Y$2,Monitoring_eng!$B$1:$AU$68,Results_2019!$C64,FALSE)=$I64,$P64,IF(HLOOKUP(Y$2,Monitoring_eng!$B$1:$AU$68,Results_2019!$C64,FALSE)=$K64,$Q64,IF(HLOOKUP(Y$2,Monitoring_eng!$B$1:$AU$68,Results_2019!$C64,FALSE)=$M64,$R64,IF(HLOOKUP(Y$2,Monitoring_eng!$B$1:$AU$68,Results_2019!$C64,FALSE)=$O64,$S64,"CHYBA")))))</f>
        <v>1</v>
      </c>
      <c r="Z64" s="18">
        <f>IF(ISBLANK(HLOOKUP(Z$2,Monitoring_eng!$B$1:$AU$68,Results_2019!$C64,FALSE)),"",IF(HLOOKUP(Z$2,Monitoring_eng!$B$1:$AU$68,Results_2019!$C64,FALSE)=$I64,$P64,IF(HLOOKUP(Z$2,Monitoring_eng!$B$1:$AU$68,Results_2019!$C64,FALSE)=$K64,$Q64,IF(HLOOKUP(Z$2,Monitoring_eng!$B$1:$AU$68,Results_2019!$C64,FALSE)=$M64,$R64,IF(HLOOKUP(Z$2,Monitoring_eng!$B$1:$AU$68,Results_2019!$C64,FALSE)=$O64,$S64,"CHYBA")))))</f>
        <v>1</v>
      </c>
      <c r="AA64" s="18">
        <f>IF(ISBLANK(HLOOKUP(AA$2,Monitoring_eng!$B$1:$AU$68,Results_2019!$C64,FALSE)),"",IF(HLOOKUP(AA$2,Monitoring_eng!$B$1:$AU$68,Results_2019!$C64,FALSE)=$I64,$P64,IF(HLOOKUP(AA$2,Monitoring_eng!$B$1:$AU$68,Results_2019!$C64,FALSE)=$K64,$Q64,IF(HLOOKUP(AA$2,Monitoring_eng!$B$1:$AU$68,Results_2019!$C64,FALSE)=$M64,$R64,IF(HLOOKUP(AA$2,Monitoring_eng!$B$1:$AU$68,Results_2019!$C64,FALSE)=$O64,$S64,"CHYBA")))))</f>
        <v>1</v>
      </c>
      <c r="AB64" s="18">
        <f>IF(ISBLANK(HLOOKUP(AB$2,Monitoring_eng!$B$1:$AU$68,Results_2019!$C64,FALSE)),"",IF(HLOOKUP(AB$2,Monitoring_eng!$B$1:$AU$68,Results_2019!$C64,FALSE)=$I64,$P64,IF(HLOOKUP(AB$2,Monitoring_eng!$B$1:$AU$68,Results_2019!$C64,FALSE)=$K64,$Q64,IF(HLOOKUP(AB$2,Monitoring_eng!$B$1:$AU$68,Results_2019!$C64,FALSE)=$M64,$R64,IF(HLOOKUP(AB$2,Monitoring_eng!$B$1:$AU$68,Results_2019!$C64,FALSE)=$O64,$S64,"CHYBA")))))</f>
        <v>0</v>
      </c>
      <c r="AC64" s="18">
        <f>IF(ISBLANK(HLOOKUP(AC$2,Monitoring_eng!$B$1:$AU$68,Results_2019!$C64,FALSE)),"",IF(HLOOKUP(AC$2,Monitoring_eng!$B$1:$AU$68,Results_2019!$C64,FALSE)=$I64,$P64,IF(HLOOKUP(AC$2,Monitoring_eng!$B$1:$AU$68,Results_2019!$C64,FALSE)=$K64,$Q64,IF(HLOOKUP(AC$2,Monitoring_eng!$B$1:$AU$68,Results_2019!$C64,FALSE)=$M64,$R64,IF(HLOOKUP(AC$2,Monitoring_eng!$B$1:$AU$68,Results_2019!$C64,FALSE)=$O64,$S64,"CHYBA")))))</f>
        <v>1</v>
      </c>
      <c r="AD64" s="18">
        <f>IF(ISBLANK(HLOOKUP(AD$2,Monitoring_eng!$B$1:$AU$68,Results_2019!$C64,FALSE)),"",IF(HLOOKUP(AD$2,Monitoring_eng!$B$1:$AU$68,Results_2019!$C64,FALSE)=$I64,$P64,IF(HLOOKUP(AD$2,Monitoring_eng!$B$1:$AU$68,Results_2019!$C64,FALSE)=$K64,$Q64,IF(HLOOKUP(AD$2,Monitoring_eng!$B$1:$AU$68,Results_2019!$C64,FALSE)=$M64,$R64,IF(HLOOKUP(AD$2,Monitoring_eng!$B$1:$AU$68,Results_2019!$C64,FALSE)=$O64,$S64,"CHYBA")))))</f>
        <v>0</v>
      </c>
      <c r="AE64" s="18">
        <f>IF(ISBLANK(HLOOKUP(AE$2,Monitoring_eng!$B$1:$AU$68,Results_2019!$C64,FALSE)),"",IF(HLOOKUP(AE$2,Monitoring_eng!$B$1:$AU$68,Results_2019!$C64,FALSE)=$I64,$P64,IF(HLOOKUP(AE$2,Monitoring_eng!$B$1:$AU$68,Results_2019!$C64,FALSE)=$K64,$Q64,IF(HLOOKUP(AE$2,Monitoring_eng!$B$1:$AU$68,Results_2019!$C64,FALSE)=$M64,$R64,IF(HLOOKUP(AE$2,Monitoring_eng!$B$1:$AU$68,Results_2019!$C64,FALSE)=$O64,$S64,"CHYBA")))))</f>
        <v>0</v>
      </c>
      <c r="AF64" s="18">
        <f>IF(ISBLANK(HLOOKUP(AF$2,Monitoring_eng!$B$1:$AU$68,Results_2019!$C64,FALSE)),"",IF(HLOOKUP(AF$2,Monitoring_eng!$B$1:$AU$68,Results_2019!$C64,FALSE)=$I64,$P64,IF(HLOOKUP(AF$2,Monitoring_eng!$B$1:$AU$68,Results_2019!$C64,FALSE)=$K64,$Q64,IF(HLOOKUP(AF$2,Monitoring_eng!$B$1:$AU$68,Results_2019!$C64,FALSE)=$M64,$R64,IF(HLOOKUP(AF$2,Monitoring_eng!$B$1:$AU$68,Results_2019!$C64,FALSE)=$O64,$S64,"CHYBA")))))</f>
        <v>1</v>
      </c>
      <c r="AG64" s="18">
        <f>IF(ISBLANK(HLOOKUP(AG$2,Monitoring_eng!$B$1:$AU$68,Results_2019!$C64,FALSE)),"",IF(HLOOKUP(AG$2,Monitoring_eng!$B$1:$AU$68,Results_2019!$C64,FALSE)=$I64,$P64,IF(HLOOKUP(AG$2,Monitoring_eng!$B$1:$AU$68,Results_2019!$C64,FALSE)=$K64,$Q64,IF(HLOOKUP(AG$2,Monitoring_eng!$B$1:$AU$68,Results_2019!$C64,FALSE)=$M64,$R64,IF(HLOOKUP(AG$2,Monitoring_eng!$B$1:$AU$68,Results_2019!$C64,FALSE)=$O64,$S64,"CHYBA")))))</f>
        <v>1</v>
      </c>
      <c r="AH64" s="18">
        <f>IF(ISBLANK(HLOOKUP(AH$2,Monitoring_eng!$B$1:$AU$68,Results_2019!$C64,FALSE)),"",IF(HLOOKUP(AH$2,Monitoring_eng!$B$1:$AU$68,Results_2019!$C64,FALSE)=$I64,$P64,IF(HLOOKUP(AH$2,Monitoring_eng!$B$1:$AU$68,Results_2019!$C64,FALSE)=$K64,$Q64,IF(HLOOKUP(AH$2,Monitoring_eng!$B$1:$AU$68,Results_2019!$C64,FALSE)=$M64,$R64,IF(HLOOKUP(AH$2,Monitoring_eng!$B$1:$AU$68,Results_2019!$C64,FALSE)=$O64,$S64,"CHYBA")))))</f>
        <v>1</v>
      </c>
      <c r="AI64" s="18">
        <f>IF(ISBLANK(HLOOKUP(AI$2,Monitoring_eng!$B$1:$AU$68,Results_2019!$C64,FALSE)),"",IF(HLOOKUP(AI$2,Monitoring_eng!$B$1:$AU$68,Results_2019!$C64,FALSE)=$I64,$P64,IF(HLOOKUP(AI$2,Monitoring_eng!$B$1:$AU$68,Results_2019!$C64,FALSE)=$K64,$Q64,IF(HLOOKUP(AI$2,Monitoring_eng!$B$1:$AU$68,Results_2019!$C64,FALSE)=$M64,$R64,IF(HLOOKUP(AI$2,Monitoring_eng!$B$1:$AU$68,Results_2019!$C64,FALSE)=$O64,$S64,"CHYBA")))))</f>
        <v>1</v>
      </c>
      <c r="AJ64" s="18">
        <f>IF(ISBLANK(HLOOKUP(AJ$2,Monitoring_eng!$B$1:$AU$68,Results_2019!$C64,FALSE)),"",IF(HLOOKUP(AJ$2,Monitoring_eng!$B$1:$AU$68,Results_2019!$C64,FALSE)=$I64,$P64,IF(HLOOKUP(AJ$2,Monitoring_eng!$B$1:$AU$68,Results_2019!$C64,FALSE)=$K64,$Q64,IF(HLOOKUP(AJ$2,Monitoring_eng!$B$1:$AU$68,Results_2019!$C64,FALSE)=$M64,$R64,IF(HLOOKUP(AJ$2,Monitoring_eng!$B$1:$AU$68,Results_2019!$C64,FALSE)=$O64,$S64,"CHYBA")))))</f>
        <v>0</v>
      </c>
      <c r="AK64" s="18">
        <f>IF(ISBLANK(HLOOKUP(AK$2,Monitoring_eng!$B$1:$AU$68,Results_2019!$C64,FALSE)),"",IF(HLOOKUP(AK$2,Monitoring_eng!$B$1:$AU$68,Results_2019!$C64,FALSE)=$I64,$P64,IF(HLOOKUP(AK$2,Monitoring_eng!$B$1:$AU$68,Results_2019!$C64,FALSE)=$K64,$Q64,IF(HLOOKUP(AK$2,Monitoring_eng!$B$1:$AU$68,Results_2019!$C64,FALSE)=$M64,$R64,IF(HLOOKUP(AK$2,Monitoring_eng!$B$1:$AU$68,Results_2019!$C64,FALSE)=$O64,$S64,"CHYBA")))))</f>
        <v>1</v>
      </c>
      <c r="AL64" s="18">
        <f>IF(ISBLANK(HLOOKUP(AL$2,Monitoring_eng!$B$1:$AU$68,Results_2019!$C64,FALSE)),"",IF(HLOOKUP(AL$2,Monitoring_eng!$B$1:$AU$68,Results_2019!$C64,FALSE)=$I64,$P64,IF(HLOOKUP(AL$2,Monitoring_eng!$B$1:$AU$68,Results_2019!$C64,FALSE)=$K64,$Q64,IF(HLOOKUP(AL$2,Monitoring_eng!$B$1:$AU$68,Results_2019!$C64,FALSE)=$M64,$R64,IF(HLOOKUP(AL$2,Monitoring_eng!$B$1:$AU$68,Results_2019!$C64,FALSE)=$O64,$S64,"CHYBA")))))</f>
        <v>1</v>
      </c>
      <c r="AM64" s="18">
        <f>IF(ISBLANK(HLOOKUP(AM$2,Monitoring_eng!$B$1:$AU$68,Results_2019!$C64,FALSE)),"",IF(HLOOKUP(AM$2,Monitoring_eng!$B$1:$AU$68,Results_2019!$C64,FALSE)=$I64,$P64,IF(HLOOKUP(AM$2,Monitoring_eng!$B$1:$AU$68,Results_2019!$C64,FALSE)=$K64,$Q64,IF(HLOOKUP(AM$2,Monitoring_eng!$B$1:$AU$68,Results_2019!$C64,FALSE)=$M64,$R64,IF(HLOOKUP(AM$2,Monitoring_eng!$B$1:$AU$68,Results_2019!$C64,FALSE)=$O64,$S64,"CHYBA")))))</f>
        <v>0</v>
      </c>
      <c r="AN64" s="18">
        <f>IF(ISBLANK(HLOOKUP(AN$2,Monitoring_eng!$B$1:$AU$68,Results_2019!$C64,FALSE)),"",IF(HLOOKUP(AN$2,Monitoring_eng!$B$1:$AU$68,Results_2019!$C64,FALSE)=$I64,$P64,IF(HLOOKUP(AN$2,Monitoring_eng!$B$1:$AU$68,Results_2019!$C64,FALSE)=$K64,$Q64,IF(HLOOKUP(AN$2,Monitoring_eng!$B$1:$AU$68,Results_2019!$C64,FALSE)=$M64,$R64,IF(HLOOKUP(AN$2,Monitoring_eng!$B$1:$AU$68,Results_2019!$C64,FALSE)=$O64,$S64,"CHYBA")))))</f>
        <v>0</v>
      </c>
      <c r="AO64" s="18">
        <f>IF(ISBLANK(HLOOKUP(AO$2,Monitoring_eng!$B$1:$AU$68,Results_2019!$C64,FALSE)),"",IF(HLOOKUP(AO$2,Monitoring_eng!$B$1:$AU$68,Results_2019!$C64,FALSE)=$I64,$P64,IF(HLOOKUP(AO$2,Monitoring_eng!$B$1:$AU$68,Results_2019!$C64,FALSE)=$K64,$Q64,IF(HLOOKUP(AO$2,Monitoring_eng!$B$1:$AU$68,Results_2019!$C64,FALSE)=$M64,$R64,IF(HLOOKUP(AO$2,Monitoring_eng!$B$1:$AU$68,Results_2019!$C64,FALSE)=$O64,$S64,"CHYBA")))))</f>
        <v>0</v>
      </c>
    </row>
    <row r="65" spans="1:43" x14ac:dyDescent="0.3">
      <c r="A65" s="83" t="s">
        <v>1358</v>
      </c>
      <c r="B65" s="18" t="s">
        <v>273</v>
      </c>
      <c r="C65" s="18">
        <v>64</v>
      </c>
      <c r="D65" s="22" t="s">
        <v>274</v>
      </c>
      <c r="E65" s="22" t="s">
        <v>409</v>
      </c>
      <c r="F65" s="28" t="s">
        <v>444</v>
      </c>
      <c r="G65" s="34">
        <v>3</v>
      </c>
      <c r="H65" s="18" t="s">
        <v>342</v>
      </c>
      <c r="I65" s="18" t="s">
        <v>49</v>
      </c>
      <c r="J65" s="18" t="s">
        <v>341</v>
      </c>
      <c r="K65" s="18" t="s">
        <v>48</v>
      </c>
      <c r="L65" s="18" t="s">
        <v>357</v>
      </c>
      <c r="M65" s="18" t="s">
        <v>108</v>
      </c>
      <c r="N65" s="18" t="s">
        <v>432</v>
      </c>
      <c r="O65" s="18" t="s">
        <v>432</v>
      </c>
      <c r="P65" s="18">
        <f t="shared" si="0"/>
        <v>3</v>
      </c>
      <c r="Q65" s="18">
        <v>0</v>
      </c>
      <c r="R65" s="18">
        <f t="shared" si="1"/>
        <v>1.5</v>
      </c>
      <c r="S65" s="18" t="s">
        <v>432</v>
      </c>
      <c r="T65" s="18">
        <f>IF(ISBLANK(HLOOKUP(T$2,Monitoring_eng!$B$1:$AU$68,Results_2019!$C65,FALSE)),"",IF(HLOOKUP(T$2,Monitoring_eng!$B$1:$AU$68,Results_2019!$C65,FALSE)=$I65,$P65,IF(HLOOKUP(T$2,Monitoring_eng!$B$1:$AU$68,Results_2019!$C65,FALSE)=$K65,$Q65,IF(HLOOKUP(T$2,Monitoring_eng!$B$1:$AU$68,Results_2019!$C65,FALSE)=$M65,$R65,IF(HLOOKUP(T$2,Monitoring_eng!$B$1:$AU$68,Results_2019!$C65,FALSE)=$O65,$S65,"CHYBA")))))</f>
        <v>3</v>
      </c>
      <c r="U65" s="18">
        <f>IF(ISBLANK(HLOOKUP(U$2,Monitoring_eng!$B$1:$AU$68,Results_2019!$C65,FALSE)),"",IF(HLOOKUP(U$2,Monitoring_eng!$B$1:$AU$68,Results_2019!$C65,FALSE)=$I65,$P65,IF(HLOOKUP(U$2,Monitoring_eng!$B$1:$AU$68,Results_2019!$C65,FALSE)=$K65,$Q65,IF(HLOOKUP(U$2,Monitoring_eng!$B$1:$AU$68,Results_2019!$C65,FALSE)=$M65,$R65,IF(HLOOKUP(U$2,Monitoring_eng!$B$1:$AU$68,Results_2019!$C65,FALSE)=$O65,$S65,"CHYBA")))))</f>
        <v>3</v>
      </c>
      <c r="V65" s="18">
        <f>IF(ISBLANK(HLOOKUP(V$2,Monitoring_eng!$B$1:$AU$68,Results_2019!$C65,FALSE)),"",IF(HLOOKUP(V$2,Monitoring_eng!$B$1:$AU$68,Results_2019!$C65,FALSE)=$I65,$P65,IF(HLOOKUP(V$2,Monitoring_eng!$B$1:$AU$68,Results_2019!$C65,FALSE)=$K65,$Q65,IF(HLOOKUP(V$2,Monitoring_eng!$B$1:$AU$68,Results_2019!$C65,FALSE)=$M65,$R65,IF(HLOOKUP(V$2,Monitoring_eng!$B$1:$AU$68,Results_2019!$C65,FALSE)=$O65,$S65,"CHYBA")))))</f>
        <v>0</v>
      </c>
      <c r="W65" s="18">
        <f>IF(ISBLANK(HLOOKUP(W$2,Monitoring_eng!$B$1:$AU$68,Results_2019!$C65,FALSE)),"",IF(HLOOKUP(W$2,Monitoring_eng!$B$1:$AU$68,Results_2019!$C65,FALSE)=$I65,$P65,IF(HLOOKUP(W$2,Monitoring_eng!$B$1:$AU$68,Results_2019!$C65,FALSE)=$K65,$Q65,IF(HLOOKUP(W$2,Monitoring_eng!$B$1:$AU$68,Results_2019!$C65,FALSE)=$M65,$R65,IF(HLOOKUP(W$2,Monitoring_eng!$B$1:$AU$68,Results_2019!$C65,FALSE)=$O65,$S65,"CHYBA")))))</f>
        <v>0</v>
      </c>
      <c r="X65" s="18">
        <f>IF(ISBLANK(HLOOKUP(X$2,Monitoring_eng!$B$1:$AU$68,Results_2019!$C65,FALSE)),"",IF(HLOOKUP(X$2,Monitoring_eng!$B$1:$AU$68,Results_2019!$C65,FALSE)=$I65,$P65,IF(HLOOKUP(X$2,Monitoring_eng!$B$1:$AU$68,Results_2019!$C65,FALSE)=$K65,$Q65,IF(HLOOKUP(X$2,Monitoring_eng!$B$1:$AU$68,Results_2019!$C65,FALSE)=$M65,$R65,IF(HLOOKUP(X$2,Monitoring_eng!$B$1:$AU$68,Results_2019!$C65,FALSE)=$O65,$S65,"CHYBA")))))</f>
        <v>0</v>
      </c>
      <c r="Y65" s="18">
        <f>IF(ISBLANK(HLOOKUP(Y$2,Monitoring_eng!$B$1:$AU$68,Results_2019!$C65,FALSE)),"",IF(HLOOKUP(Y$2,Monitoring_eng!$B$1:$AU$68,Results_2019!$C65,FALSE)=$I65,$P65,IF(HLOOKUP(Y$2,Monitoring_eng!$B$1:$AU$68,Results_2019!$C65,FALSE)=$K65,$Q65,IF(HLOOKUP(Y$2,Monitoring_eng!$B$1:$AU$68,Results_2019!$C65,FALSE)=$M65,$R65,IF(HLOOKUP(Y$2,Monitoring_eng!$B$1:$AU$68,Results_2019!$C65,FALSE)=$O65,$S65,"CHYBA")))))</f>
        <v>3</v>
      </c>
      <c r="Z65" s="18">
        <f>IF(ISBLANK(HLOOKUP(Z$2,Monitoring_eng!$B$1:$AU$68,Results_2019!$C65,FALSE)),"",IF(HLOOKUP(Z$2,Monitoring_eng!$B$1:$AU$68,Results_2019!$C65,FALSE)=$I65,$P65,IF(HLOOKUP(Z$2,Monitoring_eng!$B$1:$AU$68,Results_2019!$C65,FALSE)=$K65,$Q65,IF(HLOOKUP(Z$2,Monitoring_eng!$B$1:$AU$68,Results_2019!$C65,FALSE)=$M65,$R65,IF(HLOOKUP(Z$2,Monitoring_eng!$B$1:$AU$68,Results_2019!$C65,FALSE)=$O65,$S65,"CHYBA")))))</f>
        <v>3</v>
      </c>
      <c r="AA65" s="18">
        <f>IF(ISBLANK(HLOOKUP(AA$2,Monitoring_eng!$B$1:$AU$68,Results_2019!$C65,FALSE)),"",IF(HLOOKUP(AA$2,Monitoring_eng!$B$1:$AU$68,Results_2019!$C65,FALSE)=$I65,$P65,IF(HLOOKUP(AA$2,Monitoring_eng!$B$1:$AU$68,Results_2019!$C65,FALSE)=$K65,$Q65,IF(HLOOKUP(AA$2,Monitoring_eng!$B$1:$AU$68,Results_2019!$C65,FALSE)=$M65,$R65,IF(HLOOKUP(AA$2,Monitoring_eng!$B$1:$AU$68,Results_2019!$C65,FALSE)=$O65,$S65,"CHYBA")))))</f>
        <v>3</v>
      </c>
      <c r="AB65" s="18">
        <f>IF(ISBLANK(HLOOKUP(AB$2,Monitoring_eng!$B$1:$AU$68,Results_2019!$C65,FALSE)),"",IF(HLOOKUP(AB$2,Monitoring_eng!$B$1:$AU$68,Results_2019!$C65,FALSE)=$I65,$P65,IF(HLOOKUP(AB$2,Monitoring_eng!$B$1:$AU$68,Results_2019!$C65,FALSE)=$K65,$Q65,IF(HLOOKUP(AB$2,Monitoring_eng!$B$1:$AU$68,Results_2019!$C65,FALSE)=$M65,$R65,IF(HLOOKUP(AB$2,Monitoring_eng!$B$1:$AU$68,Results_2019!$C65,FALSE)=$O65,$S65,"CHYBA")))))</f>
        <v>0</v>
      </c>
      <c r="AC65" s="18">
        <f>IF(ISBLANK(HLOOKUP(AC$2,Monitoring_eng!$B$1:$AU$68,Results_2019!$C65,FALSE)),"",IF(HLOOKUP(AC$2,Monitoring_eng!$B$1:$AU$68,Results_2019!$C65,FALSE)=$I65,$P65,IF(HLOOKUP(AC$2,Monitoring_eng!$B$1:$AU$68,Results_2019!$C65,FALSE)=$K65,$Q65,IF(HLOOKUP(AC$2,Monitoring_eng!$B$1:$AU$68,Results_2019!$C65,FALSE)=$M65,$R65,IF(HLOOKUP(AC$2,Monitoring_eng!$B$1:$AU$68,Results_2019!$C65,FALSE)=$O65,$S65,"CHYBA")))))</f>
        <v>0</v>
      </c>
      <c r="AD65" s="18">
        <f>IF(ISBLANK(HLOOKUP(AD$2,Monitoring_eng!$B$1:$AU$68,Results_2019!$C65,FALSE)),"",IF(HLOOKUP(AD$2,Monitoring_eng!$B$1:$AU$68,Results_2019!$C65,FALSE)=$I65,$P65,IF(HLOOKUP(AD$2,Monitoring_eng!$B$1:$AU$68,Results_2019!$C65,FALSE)=$K65,$Q65,IF(HLOOKUP(AD$2,Monitoring_eng!$B$1:$AU$68,Results_2019!$C65,FALSE)=$M65,$R65,IF(HLOOKUP(AD$2,Monitoring_eng!$B$1:$AU$68,Results_2019!$C65,FALSE)=$O65,$S65,"CHYBA")))))</f>
        <v>0</v>
      </c>
      <c r="AE65" s="18">
        <f>IF(ISBLANK(HLOOKUP(AE$2,Monitoring_eng!$B$1:$AU$68,Results_2019!$C65,FALSE)),"",IF(HLOOKUP(AE$2,Monitoring_eng!$B$1:$AU$68,Results_2019!$C65,FALSE)=$I65,$P65,IF(HLOOKUP(AE$2,Monitoring_eng!$B$1:$AU$68,Results_2019!$C65,FALSE)=$K65,$Q65,IF(HLOOKUP(AE$2,Monitoring_eng!$B$1:$AU$68,Results_2019!$C65,FALSE)=$M65,$R65,IF(HLOOKUP(AE$2,Monitoring_eng!$B$1:$AU$68,Results_2019!$C65,FALSE)=$O65,$S65,"CHYBA")))))</f>
        <v>0</v>
      </c>
      <c r="AF65" s="18">
        <f>IF(ISBLANK(HLOOKUP(AF$2,Monitoring_eng!$B$1:$AU$68,Results_2019!$C65,FALSE)),"",IF(HLOOKUP(AF$2,Monitoring_eng!$B$1:$AU$68,Results_2019!$C65,FALSE)=$I65,$P65,IF(HLOOKUP(AF$2,Monitoring_eng!$B$1:$AU$68,Results_2019!$C65,FALSE)=$K65,$Q65,IF(HLOOKUP(AF$2,Monitoring_eng!$B$1:$AU$68,Results_2019!$C65,FALSE)=$M65,$R65,IF(HLOOKUP(AF$2,Monitoring_eng!$B$1:$AU$68,Results_2019!$C65,FALSE)=$O65,$S65,"CHYBA")))))</f>
        <v>0</v>
      </c>
      <c r="AG65" s="18">
        <f>IF(ISBLANK(HLOOKUP(AG$2,Monitoring_eng!$B$1:$AU$68,Results_2019!$C65,FALSE)),"",IF(HLOOKUP(AG$2,Monitoring_eng!$B$1:$AU$68,Results_2019!$C65,FALSE)=$I65,$P65,IF(HLOOKUP(AG$2,Monitoring_eng!$B$1:$AU$68,Results_2019!$C65,FALSE)=$K65,$Q65,IF(HLOOKUP(AG$2,Monitoring_eng!$B$1:$AU$68,Results_2019!$C65,FALSE)=$M65,$R65,IF(HLOOKUP(AG$2,Monitoring_eng!$B$1:$AU$68,Results_2019!$C65,FALSE)=$O65,$S65,"CHYBA")))))</f>
        <v>3</v>
      </c>
      <c r="AH65" s="18">
        <f>IF(ISBLANK(HLOOKUP(AH$2,Monitoring_eng!$B$1:$AU$68,Results_2019!$C65,FALSE)),"",IF(HLOOKUP(AH$2,Monitoring_eng!$B$1:$AU$68,Results_2019!$C65,FALSE)=$I65,$P65,IF(HLOOKUP(AH$2,Monitoring_eng!$B$1:$AU$68,Results_2019!$C65,FALSE)=$K65,$Q65,IF(HLOOKUP(AH$2,Monitoring_eng!$B$1:$AU$68,Results_2019!$C65,FALSE)=$M65,$R65,IF(HLOOKUP(AH$2,Monitoring_eng!$B$1:$AU$68,Results_2019!$C65,FALSE)=$O65,$S65,"CHYBA")))))</f>
        <v>3</v>
      </c>
      <c r="AI65" s="18">
        <f>IF(ISBLANK(HLOOKUP(AI$2,Monitoring_eng!$B$1:$AU$68,Results_2019!$C65,FALSE)),"",IF(HLOOKUP(AI$2,Monitoring_eng!$B$1:$AU$68,Results_2019!$C65,FALSE)=$I65,$P65,IF(HLOOKUP(AI$2,Monitoring_eng!$B$1:$AU$68,Results_2019!$C65,FALSE)=$K65,$Q65,IF(HLOOKUP(AI$2,Monitoring_eng!$B$1:$AU$68,Results_2019!$C65,FALSE)=$M65,$R65,IF(HLOOKUP(AI$2,Monitoring_eng!$B$1:$AU$68,Results_2019!$C65,FALSE)=$O65,$S65,"CHYBA")))))</f>
        <v>3</v>
      </c>
      <c r="AJ65" s="18">
        <f>IF(ISBLANK(HLOOKUP(AJ$2,Monitoring_eng!$B$1:$AU$68,Results_2019!$C65,FALSE)),"",IF(HLOOKUP(AJ$2,Monitoring_eng!$B$1:$AU$68,Results_2019!$C65,FALSE)=$I65,$P65,IF(HLOOKUP(AJ$2,Monitoring_eng!$B$1:$AU$68,Results_2019!$C65,FALSE)=$K65,$Q65,IF(HLOOKUP(AJ$2,Monitoring_eng!$B$1:$AU$68,Results_2019!$C65,FALSE)=$M65,$R65,IF(HLOOKUP(AJ$2,Monitoring_eng!$B$1:$AU$68,Results_2019!$C65,FALSE)=$O65,$S65,"CHYBA")))))</f>
        <v>0</v>
      </c>
      <c r="AK65" s="18">
        <f>IF(ISBLANK(HLOOKUP(AK$2,Monitoring_eng!$B$1:$AU$68,Results_2019!$C65,FALSE)),"",IF(HLOOKUP(AK$2,Monitoring_eng!$B$1:$AU$68,Results_2019!$C65,FALSE)=$I65,$P65,IF(HLOOKUP(AK$2,Monitoring_eng!$B$1:$AU$68,Results_2019!$C65,FALSE)=$K65,$Q65,IF(HLOOKUP(AK$2,Monitoring_eng!$B$1:$AU$68,Results_2019!$C65,FALSE)=$M65,$R65,IF(HLOOKUP(AK$2,Monitoring_eng!$B$1:$AU$68,Results_2019!$C65,FALSE)=$O65,$S65,"CHYBA")))))</f>
        <v>0</v>
      </c>
      <c r="AL65" s="18">
        <f>IF(ISBLANK(HLOOKUP(AL$2,Monitoring_eng!$B$1:$AU$68,Results_2019!$C65,FALSE)),"",IF(HLOOKUP(AL$2,Monitoring_eng!$B$1:$AU$68,Results_2019!$C65,FALSE)=$I65,$P65,IF(HLOOKUP(AL$2,Monitoring_eng!$B$1:$AU$68,Results_2019!$C65,FALSE)=$K65,$Q65,IF(HLOOKUP(AL$2,Monitoring_eng!$B$1:$AU$68,Results_2019!$C65,FALSE)=$M65,$R65,IF(HLOOKUP(AL$2,Monitoring_eng!$B$1:$AU$68,Results_2019!$C65,FALSE)=$O65,$S65,"CHYBA")))))</f>
        <v>3</v>
      </c>
      <c r="AM65" s="18">
        <f>IF(ISBLANK(HLOOKUP(AM$2,Monitoring_eng!$B$1:$AU$68,Results_2019!$C65,FALSE)),"",IF(HLOOKUP(AM$2,Monitoring_eng!$B$1:$AU$68,Results_2019!$C65,FALSE)=$I65,$P65,IF(HLOOKUP(AM$2,Monitoring_eng!$B$1:$AU$68,Results_2019!$C65,FALSE)=$K65,$Q65,IF(HLOOKUP(AM$2,Monitoring_eng!$B$1:$AU$68,Results_2019!$C65,FALSE)=$M65,$R65,IF(HLOOKUP(AM$2,Monitoring_eng!$B$1:$AU$68,Results_2019!$C65,FALSE)=$O65,$S65,"CHYBA")))))</f>
        <v>3</v>
      </c>
      <c r="AN65" s="18">
        <f>IF(ISBLANK(HLOOKUP(AN$2,Monitoring_eng!$B$1:$AU$68,Results_2019!$C65,FALSE)),"",IF(HLOOKUP(AN$2,Monitoring_eng!$B$1:$AU$68,Results_2019!$C65,FALSE)=$I65,$P65,IF(HLOOKUP(AN$2,Monitoring_eng!$B$1:$AU$68,Results_2019!$C65,FALSE)=$K65,$Q65,IF(HLOOKUP(AN$2,Monitoring_eng!$B$1:$AU$68,Results_2019!$C65,FALSE)=$M65,$R65,IF(HLOOKUP(AN$2,Monitoring_eng!$B$1:$AU$68,Results_2019!$C65,FALSE)=$O65,$S65,"CHYBA")))))</f>
        <v>0</v>
      </c>
      <c r="AO65" s="18">
        <f>IF(ISBLANK(HLOOKUP(AO$2,Monitoring_eng!$B$1:$AU$68,Results_2019!$C65,FALSE)),"",IF(HLOOKUP(AO$2,Monitoring_eng!$B$1:$AU$68,Results_2019!$C65,FALSE)=$I65,$P65,IF(HLOOKUP(AO$2,Monitoring_eng!$B$1:$AU$68,Results_2019!$C65,FALSE)=$K65,$Q65,IF(HLOOKUP(AO$2,Monitoring_eng!$B$1:$AU$68,Results_2019!$C65,FALSE)=$M65,$R65,IF(HLOOKUP(AO$2,Monitoring_eng!$B$1:$AU$68,Results_2019!$C65,FALSE)=$O65,$S65,"CHYBA")))))</f>
        <v>0</v>
      </c>
    </row>
    <row r="66" spans="1:43" x14ac:dyDescent="0.3">
      <c r="A66" s="83" t="s">
        <v>1359</v>
      </c>
      <c r="B66" s="18" t="s">
        <v>275</v>
      </c>
      <c r="C66" s="18">
        <v>65</v>
      </c>
      <c r="D66" s="22" t="s">
        <v>276</v>
      </c>
      <c r="E66" s="22" t="s">
        <v>410</v>
      </c>
      <c r="F66" s="28" t="s">
        <v>444</v>
      </c>
      <c r="G66" s="34">
        <v>2</v>
      </c>
      <c r="H66" s="18" t="s">
        <v>342</v>
      </c>
      <c r="I66" s="18" t="s">
        <v>49</v>
      </c>
      <c r="J66" s="18" t="s">
        <v>341</v>
      </c>
      <c r="K66" s="18" t="s">
        <v>48</v>
      </c>
      <c r="L66" s="18" t="s">
        <v>357</v>
      </c>
      <c r="M66" s="18" t="s">
        <v>108</v>
      </c>
      <c r="N66" s="18" t="s">
        <v>432</v>
      </c>
      <c r="O66" s="18" t="s">
        <v>432</v>
      </c>
      <c r="P66" s="18">
        <f t="shared" si="0"/>
        <v>2</v>
      </c>
      <c r="Q66" s="18">
        <v>0</v>
      </c>
      <c r="R66" s="18">
        <f t="shared" si="1"/>
        <v>1</v>
      </c>
      <c r="S66" s="18" t="s">
        <v>432</v>
      </c>
      <c r="T66" s="18">
        <f>IF(ISBLANK(HLOOKUP(T$2,Monitoring_eng!$B$1:$AU$68,Results_2019!$C66,FALSE)),"",IF(HLOOKUP(T$2,Monitoring_eng!$B$1:$AU$68,Results_2019!$C66,FALSE)=$I66,$P66,IF(HLOOKUP(T$2,Monitoring_eng!$B$1:$AU$68,Results_2019!$C66,FALSE)=$K66,$Q66,IF(HLOOKUP(T$2,Monitoring_eng!$B$1:$AU$68,Results_2019!$C66,FALSE)=$M66,$R66,IF(HLOOKUP(T$2,Monitoring_eng!$B$1:$AU$68,Results_2019!$C66,FALSE)=$O66,$S66,"CHYBA")))))</f>
        <v>2</v>
      </c>
      <c r="U66" s="18">
        <f>IF(ISBLANK(HLOOKUP(U$2,Monitoring_eng!$B$1:$AU$68,Results_2019!$C66,FALSE)),"",IF(HLOOKUP(U$2,Monitoring_eng!$B$1:$AU$68,Results_2019!$C66,FALSE)=$I66,$P66,IF(HLOOKUP(U$2,Monitoring_eng!$B$1:$AU$68,Results_2019!$C66,FALSE)=$K66,$Q66,IF(HLOOKUP(U$2,Monitoring_eng!$B$1:$AU$68,Results_2019!$C66,FALSE)=$M66,$R66,IF(HLOOKUP(U$2,Monitoring_eng!$B$1:$AU$68,Results_2019!$C66,FALSE)=$O66,$S66,"CHYBA")))))</f>
        <v>2</v>
      </c>
      <c r="V66" s="18">
        <f>IF(ISBLANK(HLOOKUP(V$2,Monitoring_eng!$B$1:$AU$68,Results_2019!$C66,FALSE)),"",IF(HLOOKUP(V$2,Monitoring_eng!$B$1:$AU$68,Results_2019!$C66,FALSE)=$I66,$P66,IF(HLOOKUP(V$2,Monitoring_eng!$B$1:$AU$68,Results_2019!$C66,FALSE)=$K66,$Q66,IF(HLOOKUP(V$2,Monitoring_eng!$B$1:$AU$68,Results_2019!$C66,FALSE)=$M66,$R66,IF(HLOOKUP(V$2,Monitoring_eng!$B$1:$AU$68,Results_2019!$C66,FALSE)=$O66,$S66,"CHYBA")))))</f>
        <v>2</v>
      </c>
      <c r="W66" s="18">
        <f>IF(ISBLANK(HLOOKUP(W$2,Monitoring_eng!$B$1:$AU$68,Results_2019!$C66,FALSE)),"",IF(HLOOKUP(W$2,Monitoring_eng!$B$1:$AU$68,Results_2019!$C66,FALSE)=$I66,$P66,IF(HLOOKUP(W$2,Monitoring_eng!$B$1:$AU$68,Results_2019!$C66,FALSE)=$K66,$Q66,IF(HLOOKUP(W$2,Monitoring_eng!$B$1:$AU$68,Results_2019!$C66,FALSE)=$M66,$R66,IF(HLOOKUP(W$2,Monitoring_eng!$B$1:$AU$68,Results_2019!$C66,FALSE)=$O66,$S66,"CHYBA")))))</f>
        <v>0</v>
      </c>
      <c r="X66" s="18">
        <f>IF(ISBLANK(HLOOKUP(X$2,Monitoring_eng!$B$1:$AU$68,Results_2019!$C66,FALSE)),"",IF(HLOOKUP(X$2,Monitoring_eng!$B$1:$AU$68,Results_2019!$C66,FALSE)=$I66,$P66,IF(HLOOKUP(X$2,Monitoring_eng!$B$1:$AU$68,Results_2019!$C66,FALSE)=$K66,$Q66,IF(HLOOKUP(X$2,Monitoring_eng!$B$1:$AU$68,Results_2019!$C66,FALSE)=$M66,$R66,IF(HLOOKUP(X$2,Monitoring_eng!$B$1:$AU$68,Results_2019!$C66,FALSE)=$O66,$S66,"CHYBA")))))</f>
        <v>0</v>
      </c>
      <c r="Y66" s="18">
        <f>IF(ISBLANK(HLOOKUP(Y$2,Monitoring_eng!$B$1:$AU$68,Results_2019!$C66,FALSE)),"",IF(HLOOKUP(Y$2,Monitoring_eng!$B$1:$AU$68,Results_2019!$C66,FALSE)=$I66,$P66,IF(HLOOKUP(Y$2,Monitoring_eng!$B$1:$AU$68,Results_2019!$C66,FALSE)=$K66,$Q66,IF(HLOOKUP(Y$2,Monitoring_eng!$B$1:$AU$68,Results_2019!$C66,FALSE)=$M66,$R66,IF(HLOOKUP(Y$2,Monitoring_eng!$B$1:$AU$68,Results_2019!$C66,FALSE)=$O66,$S66,"CHYBA")))))</f>
        <v>2</v>
      </c>
      <c r="Z66" s="18">
        <f>IF(ISBLANK(HLOOKUP(Z$2,Monitoring_eng!$B$1:$AU$68,Results_2019!$C66,FALSE)),"",IF(HLOOKUP(Z$2,Monitoring_eng!$B$1:$AU$68,Results_2019!$C66,FALSE)=$I66,$P66,IF(HLOOKUP(Z$2,Monitoring_eng!$B$1:$AU$68,Results_2019!$C66,FALSE)=$K66,$Q66,IF(HLOOKUP(Z$2,Monitoring_eng!$B$1:$AU$68,Results_2019!$C66,FALSE)=$M66,$R66,IF(HLOOKUP(Z$2,Monitoring_eng!$B$1:$AU$68,Results_2019!$C66,FALSE)=$O66,$S66,"CHYBA")))))</f>
        <v>2</v>
      </c>
      <c r="AA66" s="18">
        <f>IF(ISBLANK(HLOOKUP(AA$2,Monitoring_eng!$B$1:$AU$68,Results_2019!$C66,FALSE)),"",IF(HLOOKUP(AA$2,Monitoring_eng!$B$1:$AU$68,Results_2019!$C66,FALSE)=$I66,$P66,IF(HLOOKUP(AA$2,Monitoring_eng!$B$1:$AU$68,Results_2019!$C66,FALSE)=$K66,$Q66,IF(HLOOKUP(AA$2,Monitoring_eng!$B$1:$AU$68,Results_2019!$C66,FALSE)=$M66,$R66,IF(HLOOKUP(AA$2,Monitoring_eng!$B$1:$AU$68,Results_2019!$C66,FALSE)=$O66,$S66,"CHYBA")))))</f>
        <v>2</v>
      </c>
      <c r="AB66" s="18">
        <f>IF(ISBLANK(HLOOKUP(AB$2,Monitoring_eng!$B$1:$AU$68,Results_2019!$C66,FALSE)),"",IF(HLOOKUP(AB$2,Monitoring_eng!$B$1:$AU$68,Results_2019!$C66,FALSE)=$I66,$P66,IF(HLOOKUP(AB$2,Monitoring_eng!$B$1:$AU$68,Results_2019!$C66,FALSE)=$K66,$Q66,IF(HLOOKUP(AB$2,Monitoring_eng!$B$1:$AU$68,Results_2019!$C66,FALSE)=$M66,$R66,IF(HLOOKUP(AB$2,Monitoring_eng!$B$1:$AU$68,Results_2019!$C66,FALSE)=$O66,$S66,"CHYBA")))))</f>
        <v>0</v>
      </c>
      <c r="AC66" s="18">
        <f>IF(ISBLANK(HLOOKUP(AC$2,Monitoring_eng!$B$1:$AU$68,Results_2019!$C66,FALSE)),"",IF(HLOOKUP(AC$2,Monitoring_eng!$B$1:$AU$68,Results_2019!$C66,FALSE)=$I66,$P66,IF(HLOOKUP(AC$2,Monitoring_eng!$B$1:$AU$68,Results_2019!$C66,FALSE)=$K66,$Q66,IF(HLOOKUP(AC$2,Monitoring_eng!$B$1:$AU$68,Results_2019!$C66,FALSE)=$M66,$R66,IF(HLOOKUP(AC$2,Monitoring_eng!$B$1:$AU$68,Results_2019!$C66,FALSE)=$O66,$S66,"CHYBA")))))</f>
        <v>2</v>
      </c>
      <c r="AD66" s="18">
        <f>IF(ISBLANK(HLOOKUP(AD$2,Monitoring_eng!$B$1:$AU$68,Results_2019!$C66,FALSE)),"",IF(HLOOKUP(AD$2,Monitoring_eng!$B$1:$AU$68,Results_2019!$C66,FALSE)=$I66,$P66,IF(HLOOKUP(AD$2,Monitoring_eng!$B$1:$AU$68,Results_2019!$C66,FALSE)=$K66,$Q66,IF(HLOOKUP(AD$2,Monitoring_eng!$B$1:$AU$68,Results_2019!$C66,FALSE)=$M66,$R66,IF(HLOOKUP(AD$2,Monitoring_eng!$B$1:$AU$68,Results_2019!$C66,FALSE)=$O66,$S66,"CHYBA")))))</f>
        <v>2</v>
      </c>
      <c r="AE66" s="18">
        <f>IF(ISBLANK(HLOOKUP(AE$2,Monitoring_eng!$B$1:$AU$68,Results_2019!$C66,FALSE)),"",IF(HLOOKUP(AE$2,Monitoring_eng!$B$1:$AU$68,Results_2019!$C66,FALSE)=$I66,$P66,IF(HLOOKUP(AE$2,Monitoring_eng!$B$1:$AU$68,Results_2019!$C66,FALSE)=$K66,$Q66,IF(HLOOKUP(AE$2,Monitoring_eng!$B$1:$AU$68,Results_2019!$C66,FALSE)=$M66,$R66,IF(HLOOKUP(AE$2,Monitoring_eng!$B$1:$AU$68,Results_2019!$C66,FALSE)=$O66,$S66,"CHYBA")))))</f>
        <v>2</v>
      </c>
      <c r="AF66" s="18">
        <f>IF(ISBLANK(HLOOKUP(AF$2,Monitoring_eng!$B$1:$AU$68,Results_2019!$C66,FALSE)),"",IF(HLOOKUP(AF$2,Monitoring_eng!$B$1:$AU$68,Results_2019!$C66,FALSE)=$I66,$P66,IF(HLOOKUP(AF$2,Monitoring_eng!$B$1:$AU$68,Results_2019!$C66,FALSE)=$K66,$Q66,IF(HLOOKUP(AF$2,Monitoring_eng!$B$1:$AU$68,Results_2019!$C66,FALSE)=$M66,$R66,IF(HLOOKUP(AF$2,Monitoring_eng!$B$1:$AU$68,Results_2019!$C66,FALSE)=$O66,$S66,"CHYBA")))))</f>
        <v>0</v>
      </c>
      <c r="AG66" s="18">
        <f>IF(ISBLANK(HLOOKUP(AG$2,Monitoring_eng!$B$1:$AU$68,Results_2019!$C66,FALSE)),"",IF(HLOOKUP(AG$2,Monitoring_eng!$B$1:$AU$68,Results_2019!$C66,FALSE)=$I66,$P66,IF(HLOOKUP(AG$2,Monitoring_eng!$B$1:$AU$68,Results_2019!$C66,FALSE)=$K66,$Q66,IF(HLOOKUP(AG$2,Monitoring_eng!$B$1:$AU$68,Results_2019!$C66,FALSE)=$M66,$R66,IF(HLOOKUP(AG$2,Monitoring_eng!$B$1:$AU$68,Results_2019!$C66,FALSE)=$O66,$S66,"CHYBA")))))</f>
        <v>2</v>
      </c>
      <c r="AH66" s="18">
        <f>IF(ISBLANK(HLOOKUP(AH$2,Monitoring_eng!$B$1:$AU$68,Results_2019!$C66,FALSE)),"",IF(HLOOKUP(AH$2,Monitoring_eng!$B$1:$AU$68,Results_2019!$C66,FALSE)=$I66,$P66,IF(HLOOKUP(AH$2,Monitoring_eng!$B$1:$AU$68,Results_2019!$C66,FALSE)=$K66,$Q66,IF(HLOOKUP(AH$2,Monitoring_eng!$B$1:$AU$68,Results_2019!$C66,FALSE)=$M66,$R66,IF(HLOOKUP(AH$2,Monitoring_eng!$B$1:$AU$68,Results_2019!$C66,FALSE)=$O66,$S66,"CHYBA")))))</f>
        <v>2</v>
      </c>
      <c r="AI66" s="18">
        <f>IF(ISBLANK(HLOOKUP(AI$2,Monitoring_eng!$B$1:$AU$68,Results_2019!$C66,FALSE)),"",IF(HLOOKUP(AI$2,Monitoring_eng!$B$1:$AU$68,Results_2019!$C66,FALSE)=$I66,$P66,IF(HLOOKUP(AI$2,Monitoring_eng!$B$1:$AU$68,Results_2019!$C66,FALSE)=$K66,$Q66,IF(HLOOKUP(AI$2,Monitoring_eng!$B$1:$AU$68,Results_2019!$C66,FALSE)=$M66,$R66,IF(HLOOKUP(AI$2,Monitoring_eng!$B$1:$AU$68,Results_2019!$C66,FALSE)=$O66,$S66,"CHYBA")))))</f>
        <v>2</v>
      </c>
      <c r="AJ66" s="18">
        <f>IF(ISBLANK(HLOOKUP(AJ$2,Monitoring_eng!$B$1:$AU$68,Results_2019!$C66,FALSE)),"",IF(HLOOKUP(AJ$2,Monitoring_eng!$B$1:$AU$68,Results_2019!$C66,FALSE)=$I66,$P66,IF(HLOOKUP(AJ$2,Monitoring_eng!$B$1:$AU$68,Results_2019!$C66,FALSE)=$K66,$Q66,IF(HLOOKUP(AJ$2,Monitoring_eng!$B$1:$AU$68,Results_2019!$C66,FALSE)=$M66,$R66,IF(HLOOKUP(AJ$2,Monitoring_eng!$B$1:$AU$68,Results_2019!$C66,FALSE)=$O66,$S66,"CHYBA")))))</f>
        <v>0</v>
      </c>
      <c r="AK66" s="18">
        <f>IF(ISBLANK(HLOOKUP(AK$2,Monitoring_eng!$B$1:$AU$68,Results_2019!$C66,FALSE)),"",IF(HLOOKUP(AK$2,Monitoring_eng!$B$1:$AU$68,Results_2019!$C66,FALSE)=$I66,$P66,IF(HLOOKUP(AK$2,Monitoring_eng!$B$1:$AU$68,Results_2019!$C66,FALSE)=$K66,$Q66,IF(HLOOKUP(AK$2,Monitoring_eng!$B$1:$AU$68,Results_2019!$C66,FALSE)=$M66,$R66,IF(HLOOKUP(AK$2,Monitoring_eng!$B$1:$AU$68,Results_2019!$C66,FALSE)=$O66,$S66,"CHYBA")))))</f>
        <v>2</v>
      </c>
      <c r="AL66" s="18">
        <f>IF(ISBLANK(HLOOKUP(AL$2,Monitoring_eng!$B$1:$AU$68,Results_2019!$C66,FALSE)),"",IF(HLOOKUP(AL$2,Monitoring_eng!$B$1:$AU$68,Results_2019!$C66,FALSE)=$I66,$P66,IF(HLOOKUP(AL$2,Monitoring_eng!$B$1:$AU$68,Results_2019!$C66,FALSE)=$K66,$Q66,IF(HLOOKUP(AL$2,Monitoring_eng!$B$1:$AU$68,Results_2019!$C66,FALSE)=$M66,$R66,IF(HLOOKUP(AL$2,Monitoring_eng!$B$1:$AU$68,Results_2019!$C66,FALSE)=$O66,$S66,"CHYBA")))))</f>
        <v>2</v>
      </c>
      <c r="AM66" s="18">
        <f>IF(ISBLANK(HLOOKUP(AM$2,Monitoring_eng!$B$1:$AU$68,Results_2019!$C66,FALSE)),"",IF(HLOOKUP(AM$2,Monitoring_eng!$B$1:$AU$68,Results_2019!$C66,FALSE)=$I66,$P66,IF(HLOOKUP(AM$2,Monitoring_eng!$B$1:$AU$68,Results_2019!$C66,FALSE)=$K66,$Q66,IF(HLOOKUP(AM$2,Monitoring_eng!$B$1:$AU$68,Results_2019!$C66,FALSE)=$M66,$R66,IF(HLOOKUP(AM$2,Monitoring_eng!$B$1:$AU$68,Results_2019!$C66,FALSE)=$O66,$S66,"CHYBA")))))</f>
        <v>0</v>
      </c>
      <c r="AN66" s="18">
        <f>IF(ISBLANK(HLOOKUP(AN$2,Monitoring_eng!$B$1:$AU$68,Results_2019!$C66,FALSE)),"",IF(HLOOKUP(AN$2,Monitoring_eng!$B$1:$AU$68,Results_2019!$C66,FALSE)=$I66,$P66,IF(HLOOKUP(AN$2,Monitoring_eng!$B$1:$AU$68,Results_2019!$C66,FALSE)=$K66,$Q66,IF(HLOOKUP(AN$2,Monitoring_eng!$B$1:$AU$68,Results_2019!$C66,FALSE)=$M66,$R66,IF(HLOOKUP(AN$2,Monitoring_eng!$B$1:$AU$68,Results_2019!$C66,FALSE)=$O66,$S66,"CHYBA")))))</f>
        <v>2</v>
      </c>
      <c r="AO66" s="18">
        <f>IF(ISBLANK(HLOOKUP(AO$2,Monitoring_eng!$B$1:$AU$68,Results_2019!$C66,FALSE)),"",IF(HLOOKUP(AO$2,Monitoring_eng!$B$1:$AU$68,Results_2019!$C66,FALSE)=$I66,$P66,IF(HLOOKUP(AO$2,Monitoring_eng!$B$1:$AU$68,Results_2019!$C66,FALSE)=$K66,$Q66,IF(HLOOKUP(AO$2,Monitoring_eng!$B$1:$AU$68,Results_2019!$C66,FALSE)=$M66,$R66,IF(HLOOKUP(AO$2,Monitoring_eng!$B$1:$AU$68,Results_2019!$C66,FALSE)=$O66,$S66,"CHYBA")))))</f>
        <v>2</v>
      </c>
    </row>
    <row r="67" spans="1:43" x14ac:dyDescent="0.3">
      <c r="A67" s="83" t="s">
        <v>1360</v>
      </c>
      <c r="B67" s="18" t="s">
        <v>277</v>
      </c>
      <c r="C67" s="18">
        <v>66</v>
      </c>
      <c r="D67" s="29" t="s">
        <v>278</v>
      </c>
      <c r="E67" s="29" t="s">
        <v>411</v>
      </c>
      <c r="F67" s="30" t="s">
        <v>445</v>
      </c>
      <c r="G67" s="34">
        <v>2</v>
      </c>
      <c r="H67" s="18" t="s">
        <v>342</v>
      </c>
      <c r="I67" s="18" t="s">
        <v>49</v>
      </c>
      <c r="J67" s="18" t="s">
        <v>341</v>
      </c>
      <c r="K67" s="18" t="s">
        <v>48</v>
      </c>
      <c r="L67" s="18" t="s">
        <v>357</v>
      </c>
      <c r="M67" s="18" t="s">
        <v>108</v>
      </c>
      <c r="N67" s="18" t="s">
        <v>432</v>
      </c>
      <c r="O67" s="18" t="s">
        <v>432</v>
      </c>
      <c r="P67" s="18">
        <f t="shared" si="0"/>
        <v>2</v>
      </c>
      <c r="Q67" s="18">
        <v>0</v>
      </c>
      <c r="R67" s="18">
        <f t="shared" si="1"/>
        <v>1</v>
      </c>
      <c r="S67" s="18" t="s">
        <v>432</v>
      </c>
      <c r="T67" s="18">
        <f>IF(ISBLANK(HLOOKUP(T$2,Monitoring_eng!$B$1:$AU$68,Results_2019!$C67,FALSE)),"",IF(HLOOKUP(T$2,Monitoring_eng!$B$1:$AU$68,Results_2019!$C67,FALSE)=$I67,$P67,IF(HLOOKUP(T$2,Monitoring_eng!$B$1:$AU$68,Results_2019!$C67,FALSE)=$K67,$Q67,IF(HLOOKUP(T$2,Monitoring_eng!$B$1:$AU$68,Results_2019!$C67,FALSE)=$M67,$R67,IF(HLOOKUP(T$2,Monitoring_eng!$B$1:$AU$68,Results_2019!$C67,FALSE)=$O67,$S67,"CHYBA")))))</f>
        <v>0</v>
      </c>
      <c r="U67" s="18">
        <f>IF(ISBLANK(HLOOKUP(U$2,Monitoring_eng!$B$1:$AU$68,Results_2019!$C67,FALSE)),"",IF(HLOOKUP(U$2,Monitoring_eng!$B$1:$AU$68,Results_2019!$C67,FALSE)=$I67,$P67,IF(HLOOKUP(U$2,Monitoring_eng!$B$1:$AU$68,Results_2019!$C67,FALSE)=$K67,$Q67,IF(HLOOKUP(U$2,Monitoring_eng!$B$1:$AU$68,Results_2019!$C67,FALSE)=$M67,$R67,IF(HLOOKUP(U$2,Monitoring_eng!$B$1:$AU$68,Results_2019!$C67,FALSE)=$O67,$S67,"CHYBA")))))</f>
        <v>2</v>
      </c>
      <c r="V67" s="18">
        <f>IF(ISBLANK(HLOOKUP(V$2,Monitoring_eng!$B$1:$AU$68,Results_2019!$C67,FALSE)),"",IF(HLOOKUP(V$2,Monitoring_eng!$B$1:$AU$68,Results_2019!$C67,FALSE)=$I67,$P67,IF(HLOOKUP(V$2,Monitoring_eng!$B$1:$AU$68,Results_2019!$C67,FALSE)=$K67,$Q67,IF(HLOOKUP(V$2,Monitoring_eng!$B$1:$AU$68,Results_2019!$C67,FALSE)=$M67,$R67,IF(HLOOKUP(V$2,Monitoring_eng!$B$1:$AU$68,Results_2019!$C67,FALSE)=$O67,$S67,"CHYBA")))))</f>
        <v>0</v>
      </c>
      <c r="W67" s="18">
        <f>IF(ISBLANK(HLOOKUP(W$2,Monitoring_eng!$B$1:$AU$68,Results_2019!$C67,FALSE)),"",IF(HLOOKUP(W$2,Monitoring_eng!$B$1:$AU$68,Results_2019!$C67,FALSE)=$I67,$P67,IF(HLOOKUP(W$2,Monitoring_eng!$B$1:$AU$68,Results_2019!$C67,FALSE)=$K67,$Q67,IF(HLOOKUP(W$2,Monitoring_eng!$B$1:$AU$68,Results_2019!$C67,FALSE)=$M67,$R67,IF(HLOOKUP(W$2,Monitoring_eng!$B$1:$AU$68,Results_2019!$C67,FALSE)=$O67,$S67,"CHYBA")))))</f>
        <v>2</v>
      </c>
      <c r="X67" s="18">
        <f>IF(ISBLANK(HLOOKUP(X$2,Monitoring_eng!$B$1:$AU$68,Results_2019!$C67,FALSE)),"",IF(HLOOKUP(X$2,Monitoring_eng!$B$1:$AU$68,Results_2019!$C67,FALSE)=$I67,$P67,IF(HLOOKUP(X$2,Monitoring_eng!$B$1:$AU$68,Results_2019!$C67,FALSE)=$K67,$Q67,IF(HLOOKUP(X$2,Monitoring_eng!$B$1:$AU$68,Results_2019!$C67,FALSE)=$M67,$R67,IF(HLOOKUP(X$2,Monitoring_eng!$B$1:$AU$68,Results_2019!$C67,FALSE)=$O67,$S67,"CHYBA")))))</f>
        <v>0</v>
      </c>
      <c r="Y67" s="18">
        <f>IF(ISBLANK(HLOOKUP(Y$2,Monitoring_eng!$B$1:$AU$68,Results_2019!$C67,FALSE)),"",IF(HLOOKUP(Y$2,Monitoring_eng!$B$1:$AU$68,Results_2019!$C67,FALSE)=$I67,$P67,IF(HLOOKUP(Y$2,Monitoring_eng!$B$1:$AU$68,Results_2019!$C67,FALSE)=$K67,$Q67,IF(HLOOKUP(Y$2,Monitoring_eng!$B$1:$AU$68,Results_2019!$C67,FALSE)=$M67,$R67,IF(HLOOKUP(Y$2,Monitoring_eng!$B$1:$AU$68,Results_2019!$C67,FALSE)=$O67,$S67,"CHYBA")))))</f>
        <v>2</v>
      </c>
      <c r="Z67" s="18">
        <f>IF(ISBLANK(HLOOKUP(Z$2,Monitoring_eng!$B$1:$AU$68,Results_2019!$C67,FALSE)),"",IF(HLOOKUP(Z$2,Monitoring_eng!$B$1:$AU$68,Results_2019!$C67,FALSE)=$I67,$P67,IF(HLOOKUP(Z$2,Monitoring_eng!$B$1:$AU$68,Results_2019!$C67,FALSE)=$K67,$Q67,IF(HLOOKUP(Z$2,Monitoring_eng!$B$1:$AU$68,Results_2019!$C67,FALSE)=$M67,$R67,IF(HLOOKUP(Z$2,Monitoring_eng!$B$1:$AU$68,Results_2019!$C67,FALSE)=$O67,$S67,"CHYBA")))))</f>
        <v>2</v>
      </c>
      <c r="AA67" s="18">
        <f>IF(ISBLANK(HLOOKUP(AA$2,Monitoring_eng!$B$1:$AU$68,Results_2019!$C67,FALSE)),"",IF(HLOOKUP(AA$2,Monitoring_eng!$B$1:$AU$68,Results_2019!$C67,FALSE)=$I67,$P67,IF(HLOOKUP(AA$2,Monitoring_eng!$B$1:$AU$68,Results_2019!$C67,FALSE)=$K67,$Q67,IF(HLOOKUP(AA$2,Monitoring_eng!$B$1:$AU$68,Results_2019!$C67,FALSE)=$M67,$R67,IF(HLOOKUP(AA$2,Monitoring_eng!$B$1:$AU$68,Results_2019!$C67,FALSE)=$O67,$S67,"CHYBA")))))</f>
        <v>0</v>
      </c>
      <c r="AB67" s="18">
        <f>IF(ISBLANK(HLOOKUP(AB$2,Monitoring_eng!$B$1:$AU$68,Results_2019!$C67,FALSE)),"",IF(HLOOKUP(AB$2,Monitoring_eng!$B$1:$AU$68,Results_2019!$C67,FALSE)=$I67,$P67,IF(HLOOKUP(AB$2,Monitoring_eng!$B$1:$AU$68,Results_2019!$C67,FALSE)=$K67,$Q67,IF(HLOOKUP(AB$2,Monitoring_eng!$B$1:$AU$68,Results_2019!$C67,FALSE)=$M67,$R67,IF(HLOOKUP(AB$2,Monitoring_eng!$B$1:$AU$68,Results_2019!$C67,FALSE)=$O67,$S67,"CHYBA")))))</f>
        <v>0</v>
      </c>
      <c r="AC67" s="18">
        <f>IF(ISBLANK(HLOOKUP(AC$2,Monitoring_eng!$B$1:$AU$68,Results_2019!$C67,FALSE)),"",IF(HLOOKUP(AC$2,Monitoring_eng!$B$1:$AU$68,Results_2019!$C67,FALSE)=$I67,$P67,IF(HLOOKUP(AC$2,Monitoring_eng!$B$1:$AU$68,Results_2019!$C67,FALSE)=$K67,$Q67,IF(HLOOKUP(AC$2,Monitoring_eng!$B$1:$AU$68,Results_2019!$C67,FALSE)=$M67,$R67,IF(HLOOKUP(AC$2,Monitoring_eng!$B$1:$AU$68,Results_2019!$C67,FALSE)=$O67,$S67,"CHYBA")))))</f>
        <v>0</v>
      </c>
      <c r="AD67" s="18">
        <f>IF(ISBLANK(HLOOKUP(AD$2,Monitoring_eng!$B$1:$AU$68,Results_2019!$C67,FALSE)),"",IF(HLOOKUP(AD$2,Monitoring_eng!$B$1:$AU$68,Results_2019!$C67,FALSE)=$I67,$P67,IF(HLOOKUP(AD$2,Monitoring_eng!$B$1:$AU$68,Results_2019!$C67,FALSE)=$K67,$Q67,IF(HLOOKUP(AD$2,Monitoring_eng!$B$1:$AU$68,Results_2019!$C67,FALSE)=$M67,$R67,IF(HLOOKUP(AD$2,Monitoring_eng!$B$1:$AU$68,Results_2019!$C67,FALSE)=$O67,$S67,"CHYBA")))))</f>
        <v>0</v>
      </c>
      <c r="AE67" s="18">
        <f>IF(ISBLANK(HLOOKUP(AE$2,Monitoring_eng!$B$1:$AU$68,Results_2019!$C67,FALSE)),"",IF(HLOOKUP(AE$2,Monitoring_eng!$B$1:$AU$68,Results_2019!$C67,FALSE)=$I67,$P67,IF(HLOOKUP(AE$2,Monitoring_eng!$B$1:$AU$68,Results_2019!$C67,FALSE)=$K67,$Q67,IF(HLOOKUP(AE$2,Monitoring_eng!$B$1:$AU$68,Results_2019!$C67,FALSE)=$M67,$R67,IF(HLOOKUP(AE$2,Monitoring_eng!$B$1:$AU$68,Results_2019!$C67,FALSE)=$O67,$S67,"CHYBA")))))</f>
        <v>2</v>
      </c>
      <c r="AF67" s="18">
        <f>IF(ISBLANK(HLOOKUP(AF$2,Monitoring_eng!$B$1:$AU$68,Results_2019!$C67,FALSE)),"",IF(HLOOKUP(AF$2,Monitoring_eng!$B$1:$AU$68,Results_2019!$C67,FALSE)=$I67,$P67,IF(HLOOKUP(AF$2,Monitoring_eng!$B$1:$AU$68,Results_2019!$C67,FALSE)=$K67,$Q67,IF(HLOOKUP(AF$2,Monitoring_eng!$B$1:$AU$68,Results_2019!$C67,FALSE)=$M67,$R67,IF(HLOOKUP(AF$2,Monitoring_eng!$B$1:$AU$68,Results_2019!$C67,FALSE)=$O67,$S67,"CHYBA")))))</f>
        <v>2</v>
      </c>
      <c r="AG67" s="18">
        <f>IF(ISBLANK(HLOOKUP(AG$2,Monitoring_eng!$B$1:$AU$68,Results_2019!$C67,FALSE)),"",IF(HLOOKUP(AG$2,Monitoring_eng!$B$1:$AU$68,Results_2019!$C67,FALSE)=$I67,$P67,IF(HLOOKUP(AG$2,Monitoring_eng!$B$1:$AU$68,Results_2019!$C67,FALSE)=$K67,$Q67,IF(HLOOKUP(AG$2,Monitoring_eng!$B$1:$AU$68,Results_2019!$C67,FALSE)=$M67,$R67,IF(HLOOKUP(AG$2,Monitoring_eng!$B$1:$AU$68,Results_2019!$C67,FALSE)=$O67,$S67,"CHYBA")))))</f>
        <v>2</v>
      </c>
      <c r="AH67" s="18">
        <f>IF(ISBLANK(HLOOKUP(AH$2,Monitoring_eng!$B$1:$AU$68,Results_2019!$C67,FALSE)),"",IF(HLOOKUP(AH$2,Monitoring_eng!$B$1:$AU$68,Results_2019!$C67,FALSE)=$I67,$P67,IF(HLOOKUP(AH$2,Monitoring_eng!$B$1:$AU$68,Results_2019!$C67,FALSE)=$K67,$Q67,IF(HLOOKUP(AH$2,Monitoring_eng!$B$1:$AU$68,Results_2019!$C67,FALSE)=$M67,$R67,IF(HLOOKUP(AH$2,Monitoring_eng!$B$1:$AU$68,Results_2019!$C67,FALSE)=$O67,$S67,"CHYBA")))))</f>
        <v>2</v>
      </c>
      <c r="AI67" s="18">
        <f>IF(ISBLANK(HLOOKUP(AI$2,Monitoring_eng!$B$1:$AU$68,Results_2019!$C67,FALSE)),"",IF(HLOOKUP(AI$2,Monitoring_eng!$B$1:$AU$68,Results_2019!$C67,FALSE)=$I67,$P67,IF(HLOOKUP(AI$2,Monitoring_eng!$B$1:$AU$68,Results_2019!$C67,FALSE)=$K67,$Q67,IF(HLOOKUP(AI$2,Monitoring_eng!$B$1:$AU$68,Results_2019!$C67,FALSE)=$M67,$R67,IF(HLOOKUP(AI$2,Monitoring_eng!$B$1:$AU$68,Results_2019!$C67,FALSE)=$O67,$S67,"CHYBA")))))</f>
        <v>0</v>
      </c>
      <c r="AJ67" s="18">
        <f>IF(ISBLANK(HLOOKUP(AJ$2,Monitoring_eng!$B$1:$AU$68,Results_2019!$C67,FALSE)),"",IF(HLOOKUP(AJ$2,Monitoring_eng!$B$1:$AU$68,Results_2019!$C67,FALSE)=$I67,$P67,IF(HLOOKUP(AJ$2,Monitoring_eng!$B$1:$AU$68,Results_2019!$C67,FALSE)=$K67,$Q67,IF(HLOOKUP(AJ$2,Monitoring_eng!$B$1:$AU$68,Results_2019!$C67,FALSE)=$M67,$R67,IF(HLOOKUP(AJ$2,Monitoring_eng!$B$1:$AU$68,Results_2019!$C67,FALSE)=$O67,$S67,"CHYBA")))))</f>
        <v>0</v>
      </c>
      <c r="AK67" s="18">
        <f>IF(ISBLANK(HLOOKUP(AK$2,Monitoring_eng!$B$1:$AU$68,Results_2019!$C67,FALSE)),"",IF(HLOOKUP(AK$2,Monitoring_eng!$B$1:$AU$68,Results_2019!$C67,FALSE)=$I67,$P67,IF(HLOOKUP(AK$2,Monitoring_eng!$B$1:$AU$68,Results_2019!$C67,FALSE)=$K67,$Q67,IF(HLOOKUP(AK$2,Monitoring_eng!$B$1:$AU$68,Results_2019!$C67,FALSE)=$M67,$R67,IF(HLOOKUP(AK$2,Monitoring_eng!$B$1:$AU$68,Results_2019!$C67,FALSE)=$O67,$S67,"CHYBA")))))</f>
        <v>0</v>
      </c>
      <c r="AL67" s="18">
        <f>IF(ISBLANK(HLOOKUP(AL$2,Monitoring_eng!$B$1:$AU$68,Results_2019!$C67,FALSE)),"",IF(HLOOKUP(AL$2,Monitoring_eng!$B$1:$AU$68,Results_2019!$C67,FALSE)=$I67,$P67,IF(HLOOKUP(AL$2,Monitoring_eng!$B$1:$AU$68,Results_2019!$C67,FALSE)=$K67,$Q67,IF(HLOOKUP(AL$2,Monitoring_eng!$B$1:$AU$68,Results_2019!$C67,FALSE)=$M67,$R67,IF(HLOOKUP(AL$2,Monitoring_eng!$B$1:$AU$68,Results_2019!$C67,FALSE)=$O67,$S67,"CHYBA")))))</f>
        <v>0</v>
      </c>
      <c r="AM67" s="18">
        <f>IF(ISBLANK(HLOOKUP(AM$2,Monitoring_eng!$B$1:$AU$68,Results_2019!$C67,FALSE)),"",IF(HLOOKUP(AM$2,Monitoring_eng!$B$1:$AU$68,Results_2019!$C67,FALSE)=$I67,$P67,IF(HLOOKUP(AM$2,Monitoring_eng!$B$1:$AU$68,Results_2019!$C67,FALSE)=$K67,$Q67,IF(HLOOKUP(AM$2,Monitoring_eng!$B$1:$AU$68,Results_2019!$C67,FALSE)=$M67,$R67,IF(HLOOKUP(AM$2,Monitoring_eng!$B$1:$AU$68,Results_2019!$C67,FALSE)=$O67,$S67,"CHYBA")))))</f>
        <v>0</v>
      </c>
      <c r="AN67" s="18">
        <f>IF(ISBLANK(HLOOKUP(AN$2,Monitoring_eng!$B$1:$AU$68,Results_2019!$C67,FALSE)),"",IF(HLOOKUP(AN$2,Monitoring_eng!$B$1:$AU$68,Results_2019!$C67,FALSE)=$I67,$P67,IF(HLOOKUP(AN$2,Monitoring_eng!$B$1:$AU$68,Results_2019!$C67,FALSE)=$K67,$Q67,IF(HLOOKUP(AN$2,Monitoring_eng!$B$1:$AU$68,Results_2019!$C67,FALSE)=$M67,$R67,IF(HLOOKUP(AN$2,Monitoring_eng!$B$1:$AU$68,Results_2019!$C67,FALSE)=$O67,$S67,"CHYBA")))))</f>
        <v>0</v>
      </c>
      <c r="AO67" s="18">
        <f>IF(ISBLANK(HLOOKUP(AO$2,Monitoring_eng!$B$1:$AU$68,Results_2019!$C67,FALSE)),"",IF(HLOOKUP(AO$2,Monitoring_eng!$B$1:$AU$68,Results_2019!$C67,FALSE)=$I67,$P67,IF(HLOOKUP(AO$2,Monitoring_eng!$B$1:$AU$68,Results_2019!$C67,FALSE)=$K67,$Q67,IF(HLOOKUP(AO$2,Monitoring_eng!$B$1:$AU$68,Results_2019!$C67,FALSE)=$M67,$R67,IF(HLOOKUP(AO$2,Monitoring_eng!$B$1:$AU$68,Results_2019!$C67,FALSE)=$O67,$S67,"CHYBA")))))</f>
        <v>2</v>
      </c>
    </row>
    <row r="68" spans="1:43" x14ac:dyDescent="0.3">
      <c r="A68" s="83" t="s">
        <v>1361</v>
      </c>
      <c r="B68" s="18" t="s">
        <v>282</v>
      </c>
      <c r="C68" s="18">
        <v>67</v>
      </c>
      <c r="D68" s="29" t="s">
        <v>283</v>
      </c>
      <c r="E68" s="29" t="s">
        <v>412</v>
      </c>
      <c r="F68" s="30" t="s">
        <v>445</v>
      </c>
      <c r="G68" s="34">
        <v>1</v>
      </c>
      <c r="H68" s="18" t="s">
        <v>342</v>
      </c>
      <c r="I68" s="18" t="s">
        <v>49</v>
      </c>
      <c r="J68" s="18" t="s">
        <v>341</v>
      </c>
      <c r="K68" s="18" t="s">
        <v>48</v>
      </c>
      <c r="L68" s="18" t="s">
        <v>357</v>
      </c>
      <c r="M68" s="18" t="s">
        <v>108</v>
      </c>
      <c r="N68" s="18" t="s">
        <v>432</v>
      </c>
      <c r="O68" s="18" t="s">
        <v>432</v>
      </c>
      <c r="P68" s="18">
        <f t="shared" ref="P68" si="2">G68</f>
        <v>1</v>
      </c>
      <c r="Q68" s="18">
        <v>0</v>
      </c>
      <c r="R68" s="18">
        <f t="shared" ref="R68:R69" si="3">P68/2</f>
        <v>0.5</v>
      </c>
      <c r="S68" s="18" t="s">
        <v>432</v>
      </c>
      <c r="T68" s="18">
        <f>IF(ISBLANK(HLOOKUP(T$2,Monitoring_eng!$B$1:$AU$68,Results_2019!$C68,FALSE)),"",IF(HLOOKUP(T$2,Monitoring_eng!$B$1:$AU$68,Results_2019!$C68,FALSE)=$I68,$P68,IF(HLOOKUP(T$2,Monitoring_eng!$B$1:$AU$68,Results_2019!$C68,FALSE)=$K68,$Q68,IF(HLOOKUP(T$2,Monitoring_eng!$B$1:$AU$68,Results_2019!$C68,FALSE)=$M68,$R68,IF(HLOOKUP(T$2,Monitoring_eng!$B$1:$AU$68,Results_2019!$C68,FALSE)=$O68,$S68,"CHYBA")))))</f>
        <v>1</v>
      </c>
      <c r="U68" s="18">
        <f>IF(ISBLANK(HLOOKUP(U$2,Monitoring_eng!$B$1:$AU$68,Results_2019!$C68,FALSE)),"",IF(HLOOKUP(U$2,Monitoring_eng!$B$1:$AU$68,Results_2019!$C68,FALSE)=$I68,$P68,IF(HLOOKUP(U$2,Monitoring_eng!$B$1:$AU$68,Results_2019!$C68,FALSE)=$K68,$Q68,IF(HLOOKUP(U$2,Monitoring_eng!$B$1:$AU$68,Results_2019!$C68,FALSE)=$M68,$R68,IF(HLOOKUP(U$2,Monitoring_eng!$B$1:$AU$68,Results_2019!$C68,FALSE)=$O68,$S68,"CHYBA")))))</f>
        <v>1</v>
      </c>
      <c r="V68" s="18">
        <f>IF(ISBLANK(HLOOKUP(V$2,Monitoring_eng!$B$1:$AU$68,Results_2019!$C68,FALSE)),"",IF(HLOOKUP(V$2,Monitoring_eng!$B$1:$AU$68,Results_2019!$C68,FALSE)=$I68,$P68,IF(HLOOKUP(V$2,Monitoring_eng!$B$1:$AU$68,Results_2019!$C68,FALSE)=$K68,$Q68,IF(HLOOKUP(V$2,Monitoring_eng!$B$1:$AU$68,Results_2019!$C68,FALSE)=$M68,$R68,IF(HLOOKUP(V$2,Monitoring_eng!$B$1:$AU$68,Results_2019!$C68,FALSE)=$O68,$S68,"CHYBA")))))</f>
        <v>1</v>
      </c>
      <c r="W68" s="18">
        <f>IF(ISBLANK(HLOOKUP(W$2,Monitoring_eng!$B$1:$AU$68,Results_2019!$C68,FALSE)),"",IF(HLOOKUP(W$2,Monitoring_eng!$B$1:$AU$68,Results_2019!$C68,FALSE)=$I68,$P68,IF(HLOOKUP(W$2,Monitoring_eng!$B$1:$AU$68,Results_2019!$C68,FALSE)=$K68,$Q68,IF(HLOOKUP(W$2,Monitoring_eng!$B$1:$AU$68,Results_2019!$C68,FALSE)=$M68,$R68,IF(HLOOKUP(W$2,Monitoring_eng!$B$1:$AU$68,Results_2019!$C68,FALSE)=$O68,$S68,"CHYBA")))))</f>
        <v>1</v>
      </c>
      <c r="X68" s="18">
        <f>IF(ISBLANK(HLOOKUP(X$2,Monitoring_eng!$B$1:$AU$68,Results_2019!$C68,FALSE)),"",IF(HLOOKUP(X$2,Monitoring_eng!$B$1:$AU$68,Results_2019!$C68,FALSE)=$I68,$P68,IF(HLOOKUP(X$2,Monitoring_eng!$B$1:$AU$68,Results_2019!$C68,FALSE)=$K68,$Q68,IF(HLOOKUP(X$2,Monitoring_eng!$B$1:$AU$68,Results_2019!$C68,FALSE)=$M68,$R68,IF(HLOOKUP(X$2,Monitoring_eng!$B$1:$AU$68,Results_2019!$C68,FALSE)=$O68,$S68,"CHYBA")))))</f>
        <v>1</v>
      </c>
      <c r="Y68" s="18">
        <f>IF(ISBLANK(HLOOKUP(Y$2,Monitoring_eng!$B$1:$AU$68,Results_2019!$C68,FALSE)),"",IF(HLOOKUP(Y$2,Monitoring_eng!$B$1:$AU$68,Results_2019!$C68,FALSE)=$I68,$P68,IF(HLOOKUP(Y$2,Monitoring_eng!$B$1:$AU$68,Results_2019!$C68,FALSE)=$K68,$Q68,IF(HLOOKUP(Y$2,Monitoring_eng!$B$1:$AU$68,Results_2019!$C68,FALSE)=$M68,$R68,IF(HLOOKUP(Y$2,Monitoring_eng!$B$1:$AU$68,Results_2019!$C68,FALSE)=$O68,$S68,"CHYBA")))))</f>
        <v>1</v>
      </c>
      <c r="Z68" s="18">
        <f>IF(ISBLANK(HLOOKUP(Z$2,Monitoring_eng!$B$1:$AU$68,Results_2019!$C68,FALSE)),"",IF(HLOOKUP(Z$2,Monitoring_eng!$B$1:$AU$68,Results_2019!$C68,FALSE)=$I68,$P68,IF(HLOOKUP(Z$2,Monitoring_eng!$B$1:$AU$68,Results_2019!$C68,FALSE)=$K68,$Q68,IF(HLOOKUP(Z$2,Monitoring_eng!$B$1:$AU$68,Results_2019!$C68,FALSE)=$M68,$R68,IF(HLOOKUP(Z$2,Monitoring_eng!$B$1:$AU$68,Results_2019!$C68,FALSE)=$O68,$S68,"CHYBA")))))</f>
        <v>1</v>
      </c>
      <c r="AA68" s="18">
        <f>IF(ISBLANK(HLOOKUP(AA$2,Monitoring_eng!$B$1:$AU$68,Results_2019!$C68,FALSE)),"",IF(HLOOKUP(AA$2,Monitoring_eng!$B$1:$AU$68,Results_2019!$C68,FALSE)=$I68,$P68,IF(HLOOKUP(AA$2,Monitoring_eng!$B$1:$AU$68,Results_2019!$C68,FALSE)=$K68,$Q68,IF(HLOOKUP(AA$2,Monitoring_eng!$B$1:$AU$68,Results_2019!$C68,FALSE)=$M68,$R68,IF(HLOOKUP(AA$2,Monitoring_eng!$B$1:$AU$68,Results_2019!$C68,FALSE)=$O68,$S68,"CHYBA")))))</f>
        <v>1</v>
      </c>
      <c r="AB68" s="18">
        <f>IF(ISBLANK(HLOOKUP(AB$2,Monitoring_eng!$B$1:$AU$68,Results_2019!$C68,FALSE)),"",IF(HLOOKUP(AB$2,Monitoring_eng!$B$1:$AU$68,Results_2019!$C68,FALSE)=$I68,$P68,IF(HLOOKUP(AB$2,Monitoring_eng!$B$1:$AU$68,Results_2019!$C68,FALSE)=$K68,$Q68,IF(HLOOKUP(AB$2,Monitoring_eng!$B$1:$AU$68,Results_2019!$C68,FALSE)=$M68,$R68,IF(HLOOKUP(AB$2,Monitoring_eng!$B$1:$AU$68,Results_2019!$C68,FALSE)=$O68,$S68,"CHYBA")))))</f>
        <v>1</v>
      </c>
      <c r="AC68" s="18">
        <f>IF(ISBLANK(HLOOKUP(AC$2,Monitoring_eng!$B$1:$AU$68,Results_2019!$C68,FALSE)),"",IF(HLOOKUP(AC$2,Monitoring_eng!$B$1:$AU$68,Results_2019!$C68,FALSE)=$I68,$P68,IF(HLOOKUP(AC$2,Monitoring_eng!$B$1:$AU$68,Results_2019!$C68,FALSE)=$K68,$Q68,IF(HLOOKUP(AC$2,Monitoring_eng!$B$1:$AU$68,Results_2019!$C68,FALSE)=$M68,$R68,IF(HLOOKUP(AC$2,Monitoring_eng!$B$1:$AU$68,Results_2019!$C68,FALSE)=$O68,$S68,"CHYBA")))))</f>
        <v>1</v>
      </c>
      <c r="AD68" s="18">
        <f>IF(ISBLANK(HLOOKUP(AD$2,Monitoring_eng!$B$1:$AU$68,Results_2019!$C68,FALSE)),"",IF(HLOOKUP(AD$2,Monitoring_eng!$B$1:$AU$68,Results_2019!$C68,FALSE)=$I68,$P68,IF(HLOOKUP(AD$2,Monitoring_eng!$B$1:$AU$68,Results_2019!$C68,FALSE)=$K68,$Q68,IF(HLOOKUP(AD$2,Monitoring_eng!$B$1:$AU$68,Results_2019!$C68,FALSE)=$M68,$R68,IF(HLOOKUP(AD$2,Monitoring_eng!$B$1:$AU$68,Results_2019!$C68,FALSE)=$O68,$S68,"CHYBA")))))</f>
        <v>1</v>
      </c>
      <c r="AE68" s="18">
        <f>IF(ISBLANK(HLOOKUP(AE$2,Monitoring_eng!$B$1:$AU$68,Results_2019!$C68,FALSE)),"",IF(HLOOKUP(AE$2,Monitoring_eng!$B$1:$AU$68,Results_2019!$C68,FALSE)=$I68,$P68,IF(HLOOKUP(AE$2,Monitoring_eng!$B$1:$AU$68,Results_2019!$C68,FALSE)=$K68,$Q68,IF(HLOOKUP(AE$2,Monitoring_eng!$B$1:$AU$68,Results_2019!$C68,FALSE)=$M68,$R68,IF(HLOOKUP(AE$2,Monitoring_eng!$B$1:$AU$68,Results_2019!$C68,FALSE)=$O68,$S68,"CHYBA")))))</f>
        <v>1</v>
      </c>
      <c r="AF68" s="18">
        <f>IF(ISBLANK(HLOOKUP(AF$2,Monitoring_eng!$B$1:$AU$68,Results_2019!$C68,FALSE)),"",IF(HLOOKUP(AF$2,Monitoring_eng!$B$1:$AU$68,Results_2019!$C68,FALSE)=$I68,$P68,IF(HLOOKUP(AF$2,Monitoring_eng!$B$1:$AU$68,Results_2019!$C68,FALSE)=$K68,$Q68,IF(HLOOKUP(AF$2,Monitoring_eng!$B$1:$AU$68,Results_2019!$C68,FALSE)=$M68,$R68,IF(HLOOKUP(AF$2,Monitoring_eng!$B$1:$AU$68,Results_2019!$C68,FALSE)=$O68,$S68,"CHYBA")))))</f>
        <v>1</v>
      </c>
      <c r="AG68" s="18">
        <f>IF(ISBLANK(HLOOKUP(AG$2,Monitoring_eng!$B$1:$AU$68,Results_2019!$C68,FALSE)),"",IF(HLOOKUP(AG$2,Monitoring_eng!$B$1:$AU$68,Results_2019!$C68,FALSE)=$I68,$P68,IF(HLOOKUP(AG$2,Monitoring_eng!$B$1:$AU$68,Results_2019!$C68,FALSE)=$K68,$Q68,IF(HLOOKUP(AG$2,Monitoring_eng!$B$1:$AU$68,Results_2019!$C68,FALSE)=$M68,$R68,IF(HLOOKUP(AG$2,Monitoring_eng!$B$1:$AU$68,Results_2019!$C68,FALSE)=$O68,$S68,"CHYBA")))))</f>
        <v>1</v>
      </c>
      <c r="AH68" s="18">
        <f>IF(ISBLANK(HLOOKUP(AH$2,Monitoring_eng!$B$1:$AU$68,Results_2019!$C68,FALSE)),"",IF(HLOOKUP(AH$2,Monitoring_eng!$B$1:$AU$68,Results_2019!$C68,FALSE)=$I68,$P68,IF(HLOOKUP(AH$2,Monitoring_eng!$B$1:$AU$68,Results_2019!$C68,FALSE)=$K68,$Q68,IF(HLOOKUP(AH$2,Monitoring_eng!$B$1:$AU$68,Results_2019!$C68,FALSE)=$M68,$R68,IF(HLOOKUP(AH$2,Monitoring_eng!$B$1:$AU$68,Results_2019!$C68,FALSE)=$O68,$S68,"CHYBA")))))</f>
        <v>1</v>
      </c>
      <c r="AI68" s="18">
        <f>IF(ISBLANK(HLOOKUP(AI$2,Monitoring_eng!$B$1:$AU$68,Results_2019!$C68,FALSE)),"",IF(HLOOKUP(AI$2,Monitoring_eng!$B$1:$AU$68,Results_2019!$C68,FALSE)=$I68,$P68,IF(HLOOKUP(AI$2,Monitoring_eng!$B$1:$AU$68,Results_2019!$C68,FALSE)=$K68,$Q68,IF(HLOOKUP(AI$2,Monitoring_eng!$B$1:$AU$68,Results_2019!$C68,FALSE)=$M68,$R68,IF(HLOOKUP(AI$2,Monitoring_eng!$B$1:$AU$68,Results_2019!$C68,FALSE)=$O68,$S68,"CHYBA")))))</f>
        <v>1</v>
      </c>
      <c r="AJ68" s="18">
        <f>IF(ISBLANK(HLOOKUP(AJ$2,Monitoring_eng!$B$1:$AU$68,Results_2019!$C68,FALSE)),"",IF(HLOOKUP(AJ$2,Monitoring_eng!$B$1:$AU$68,Results_2019!$C68,FALSE)=$I68,$P68,IF(HLOOKUP(AJ$2,Monitoring_eng!$B$1:$AU$68,Results_2019!$C68,FALSE)=$K68,$Q68,IF(HLOOKUP(AJ$2,Monitoring_eng!$B$1:$AU$68,Results_2019!$C68,FALSE)=$M68,$R68,IF(HLOOKUP(AJ$2,Monitoring_eng!$B$1:$AU$68,Results_2019!$C68,FALSE)=$O68,$S68,"CHYBA")))))</f>
        <v>1</v>
      </c>
      <c r="AK68" s="18">
        <f>IF(ISBLANK(HLOOKUP(AK$2,Monitoring_eng!$B$1:$AU$68,Results_2019!$C68,FALSE)),"",IF(HLOOKUP(AK$2,Monitoring_eng!$B$1:$AU$68,Results_2019!$C68,FALSE)=$I68,$P68,IF(HLOOKUP(AK$2,Monitoring_eng!$B$1:$AU$68,Results_2019!$C68,FALSE)=$K68,$Q68,IF(HLOOKUP(AK$2,Monitoring_eng!$B$1:$AU$68,Results_2019!$C68,FALSE)=$M68,$R68,IF(HLOOKUP(AK$2,Monitoring_eng!$B$1:$AU$68,Results_2019!$C68,FALSE)=$O68,$S68,"CHYBA")))))</f>
        <v>1</v>
      </c>
      <c r="AL68" s="18">
        <f>IF(ISBLANK(HLOOKUP(AL$2,Monitoring_eng!$B$1:$AU$68,Results_2019!$C68,FALSE)),"",IF(HLOOKUP(AL$2,Monitoring_eng!$B$1:$AU$68,Results_2019!$C68,FALSE)=$I68,$P68,IF(HLOOKUP(AL$2,Monitoring_eng!$B$1:$AU$68,Results_2019!$C68,FALSE)=$K68,$Q68,IF(HLOOKUP(AL$2,Monitoring_eng!$B$1:$AU$68,Results_2019!$C68,FALSE)=$M68,$R68,IF(HLOOKUP(AL$2,Monitoring_eng!$B$1:$AU$68,Results_2019!$C68,FALSE)=$O68,$S68,"CHYBA")))))</f>
        <v>1</v>
      </c>
      <c r="AM68" s="18">
        <f>IF(ISBLANK(HLOOKUP(AM$2,Monitoring_eng!$B$1:$AU$68,Results_2019!$C68,FALSE)),"",IF(HLOOKUP(AM$2,Monitoring_eng!$B$1:$AU$68,Results_2019!$C68,FALSE)=$I68,$P68,IF(HLOOKUP(AM$2,Monitoring_eng!$B$1:$AU$68,Results_2019!$C68,FALSE)=$K68,$Q68,IF(HLOOKUP(AM$2,Monitoring_eng!$B$1:$AU$68,Results_2019!$C68,FALSE)=$M68,$R68,IF(HLOOKUP(AM$2,Monitoring_eng!$B$1:$AU$68,Results_2019!$C68,FALSE)=$O68,$S68,"CHYBA")))))</f>
        <v>0</v>
      </c>
      <c r="AN68" s="18">
        <f>IF(ISBLANK(HLOOKUP(AN$2,Monitoring_eng!$B$1:$AU$68,Results_2019!$C68,FALSE)),"",IF(HLOOKUP(AN$2,Monitoring_eng!$B$1:$AU$68,Results_2019!$C68,FALSE)=$I68,$P68,IF(HLOOKUP(AN$2,Monitoring_eng!$B$1:$AU$68,Results_2019!$C68,FALSE)=$K68,$Q68,IF(HLOOKUP(AN$2,Monitoring_eng!$B$1:$AU$68,Results_2019!$C68,FALSE)=$M68,$R68,IF(HLOOKUP(AN$2,Monitoring_eng!$B$1:$AU$68,Results_2019!$C68,FALSE)=$O68,$S68,"CHYBA")))))</f>
        <v>1</v>
      </c>
      <c r="AO68" s="18">
        <f>IF(ISBLANK(HLOOKUP(AO$2,Monitoring_eng!$B$1:$AU$68,Results_2019!$C68,FALSE)),"",IF(HLOOKUP(AO$2,Monitoring_eng!$B$1:$AU$68,Results_2019!$C68,FALSE)=$I68,$P68,IF(HLOOKUP(AO$2,Monitoring_eng!$B$1:$AU$68,Results_2019!$C68,FALSE)=$K68,$Q68,IF(HLOOKUP(AO$2,Monitoring_eng!$B$1:$AU$68,Results_2019!$C68,FALSE)=$M68,$R68,IF(HLOOKUP(AO$2,Monitoring_eng!$B$1:$AU$68,Results_2019!$C68,FALSE)=$O68,$S68,"CHYBA")))))</f>
        <v>0</v>
      </c>
    </row>
    <row r="69" spans="1:43" x14ac:dyDescent="0.3">
      <c r="A69" s="83" t="s">
        <v>1362</v>
      </c>
      <c r="B69" s="18" t="s">
        <v>294</v>
      </c>
      <c r="C69" s="18">
        <v>68</v>
      </c>
      <c r="D69" s="29" t="s">
        <v>295</v>
      </c>
      <c r="E69" s="29" t="s">
        <v>413</v>
      </c>
      <c r="F69" s="30" t="s">
        <v>445</v>
      </c>
      <c r="G69" s="34">
        <v>1</v>
      </c>
      <c r="H69" s="18" t="s">
        <v>342</v>
      </c>
      <c r="I69" s="18" t="s">
        <v>49</v>
      </c>
      <c r="J69" s="18" t="s">
        <v>341</v>
      </c>
      <c r="K69" s="18" t="s">
        <v>48</v>
      </c>
      <c r="L69" s="18" t="s">
        <v>357</v>
      </c>
      <c r="M69" s="18" t="s">
        <v>108</v>
      </c>
      <c r="N69" s="18" t="s">
        <v>432</v>
      </c>
      <c r="O69" s="18" t="s">
        <v>432</v>
      </c>
      <c r="P69" s="18">
        <f t="shared" ref="P69" si="4">G69</f>
        <v>1</v>
      </c>
      <c r="Q69" s="18">
        <v>0</v>
      </c>
      <c r="R69" s="18">
        <f t="shared" si="3"/>
        <v>0.5</v>
      </c>
      <c r="S69" s="18" t="s">
        <v>432</v>
      </c>
      <c r="T69" s="18">
        <f>IF(ISBLANK(HLOOKUP(T$2,Monitoring_eng!$B$1:$AU$68,Results_2019!$C69,FALSE)),"",IF(HLOOKUP(T$2,Monitoring_eng!$B$1:$AU$68,Results_2019!$C69,FALSE)=$I69,$P69,IF(HLOOKUP(T$2,Monitoring_eng!$B$1:$AU$68,Results_2019!$C69,FALSE)=$K69,$Q69,IF(HLOOKUP(T$2,Monitoring_eng!$B$1:$AU$68,Results_2019!$C69,FALSE)=$M69,$R69,IF(HLOOKUP(T$2,Monitoring_eng!$B$1:$AU$68,Results_2019!$C69,FALSE)=$O69,$S69,"CHYBA")))))</f>
        <v>1</v>
      </c>
      <c r="U69" s="18">
        <f>IF(ISBLANK(HLOOKUP(U$2,Monitoring_eng!$B$1:$AU$68,Results_2019!$C69,FALSE)),"",IF(HLOOKUP(U$2,Monitoring_eng!$B$1:$AU$68,Results_2019!$C69,FALSE)=$I69,$P69,IF(HLOOKUP(U$2,Monitoring_eng!$B$1:$AU$68,Results_2019!$C69,FALSE)=$K69,$Q69,IF(HLOOKUP(U$2,Monitoring_eng!$B$1:$AU$68,Results_2019!$C69,FALSE)=$M69,$R69,IF(HLOOKUP(U$2,Monitoring_eng!$B$1:$AU$68,Results_2019!$C69,FALSE)=$O69,$S69,"CHYBA")))))</f>
        <v>1</v>
      </c>
      <c r="V69" s="18">
        <f>IF(ISBLANK(HLOOKUP(V$2,Monitoring_eng!$B$1:$AU$68,Results_2019!$C69,FALSE)),"",IF(HLOOKUP(V$2,Monitoring_eng!$B$1:$AU$68,Results_2019!$C69,FALSE)=$I69,$P69,IF(HLOOKUP(V$2,Monitoring_eng!$B$1:$AU$68,Results_2019!$C69,FALSE)=$K69,$Q69,IF(HLOOKUP(V$2,Monitoring_eng!$B$1:$AU$68,Results_2019!$C69,FALSE)=$M69,$R69,IF(HLOOKUP(V$2,Monitoring_eng!$B$1:$AU$68,Results_2019!$C69,FALSE)=$O69,$S69,"CHYBA")))))</f>
        <v>1</v>
      </c>
      <c r="W69" s="18">
        <f>IF(ISBLANK(HLOOKUP(W$2,Monitoring_eng!$B$1:$AU$68,Results_2019!$C69,FALSE)),"",IF(HLOOKUP(W$2,Monitoring_eng!$B$1:$AU$68,Results_2019!$C69,FALSE)=$I69,$P69,IF(HLOOKUP(W$2,Monitoring_eng!$B$1:$AU$68,Results_2019!$C69,FALSE)=$K69,$Q69,IF(HLOOKUP(W$2,Monitoring_eng!$B$1:$AU$68,Results_2019!$C69,FALSE)=$M69,$R69,IF(HLOOKUP(W$2,Monitoring_eng!$B$1:$AU$68,Results_2019!$C69,FALSE)=$O69,$S69,"CHYBA")))))</f>
        <v>1</v>
      </c>
      <c r="X69" s="18">
        <f>IF(ISBLANK(HLOOKUP(X$2,Monitoring_eng!$B$1:$AU$68,Results_2019!$C69,FALSE)),"",IF(HLOOKUP(X$2,Monitoring_eng!$B$1:$AU$68,Results_2019!$C69,FALSE)=$I69,$P69,IF(HLOOKUP(X$2,Monitoring_eng!$B$1:$AU$68,Results_2019!$C69,FALSE)=$K69,$Q69,IF(HLOOKUP(X$2,Monitoring_eng!$B$1:$AU$68,Results_2019!$C69,FALSE)=$M69,$R69,IF(HLOOKUP(X$2,Monitoring_eng!$B$1:$AU$68,Results_2019!$C69,FALSE)=$O69,$S69,"CHYBA")))))</f>
        <v>1</v>
      </c>
      <c r="Y69" s="18">
        <f>IF(ISBLANK(HLOOKUP(Y$2,Monitoring_eng!$B$1:$AU$68,Results_2019!$C69,FALSE)),"",IF(HLOOKUP(Y$2,Monitoring_eng!$B$1:$AU$68,Results_2019!$C69,FALSE)=$I69,$P69,IF(HLOOKUP(Y$2,Monitoring_eng!$B$1:$AU$68,Results_2019!$C69,FALSE)=$K69,$Q69,IF(HLOOKUP(Y$2,Monitoring_eng!$B$1:$AU$68,Results_2019!$C69,FALSE)=$M69,$R69,IF(HLOOKUP(Y$2,Monitoring_eng!$B$1:$AU$68,Results_2019!$C69,FALSE)=$O69,$S69,"CHYBA")))))</f>
        <v>1</v>
      </c>
      <c r="Z69" s="18">
        <f>IF(ISBLANK(HLOOKUP(Z$2,Monitoring_eng!$B$1:$AU$68,Results_2019!$C69,FALSE)),"",IF(HLOOKUP(Z$2,Monitoring_eng!$B$1:$AU$68,Results_2019!$C69,FALSE)=$I69,$P69,IF(HLOOKUP(Z$2,Monitoring_eng!$B$1:$AU$68,Results_2019!$C69,FALSE)=$K69,$Q69,IF(HLOOKUP(Z$2,Monitoring_eng!$B$1:$AU$68,Results_2019!$C69,FALSE)=$M69,$R69,IF(HLOOKUP(Z$2,Monitoring_eng!$B$1:$AU$68,Results_2019!$C69,FALSE)=$O69,$S69,"CHYBA")))))</f>
        <v>1</v>
      </c>
      <c r="AA69" s="18">
        <f>IF(ISBLANK(HLOOKUP(AA$2,Monitoring_eng!$B$1:$AU$68,Results_2019!$C69,FALSE)),"",IF(HLOOKUP(AA$2,Monitoring_eng!$B$1:$AU$68,Results_2019!$C69,FALSE)=$I69,$P69,IF(HLOOKUP(AA$2,Monitoring_eng!$B$1:$AU$68,Results_2019!$C69,FALSE)=$K69,$Q69,IF(HLOOKUP(AA$2,Monitoring_eng!$B$1:$AU$68,Results_2019!$C69,FALSE)=$M69,$R69,IF(HLOOKUP(AA$2,Monitoring_eng!$B$1:$AU$68,Results_2019!$C69,FALSE)=$O69,$S69,"CHYBA")))))</f>
        <v>1</v>
      </c>
      <c r="AB69" s="18">
        <f>IF(ISBLANK(HLOOKUP(AB$2,Monitoring_eng!$B$1:$AU$68,Results_2019!$C69,FALSE)),"",IF(HLOOKUP(AB$2,Monitoring_eng!$B$1:$AU$68,Results_2019!$C69,FALSE)=$I69,$P69,IF(HLOOKUP(AB$2,Monitoring_eng!$B$1:$AU$68,Results_2019!$C69,FALSE)=$K69,$Q69,IF(HLOOKUP(AB$2,Monitoring_eng!$B$1:$AU$68,Results_2019!$C69,FALSE)=$M69,$R69,IF(HLOOKUP(AB$2,Monitoring_eng!$B$1:$AU$68,Results_2019!$C69,FALSE)=$O69,$S69,"CHYBA")))))</f>
        <v>1</v>
      </c>
      <c r="AC69" s="18">
        <f>IF(ISBLANK(HLOOKUP(AC$2,Monitoring_eng!$B$1:$AU$68,Results_2019!$C69,FALSE)),"",IF(HLOOKUP(AC$2,Monitoring_eng!$B$1:$AU$68,Results_2019!$C69,FALSE)=$I69,$P69,IF(HLOOKUP(AC$2,Monitoring_eng!$B$1:$AU$68,Results_2019!$C69,FALSE)=$K69,$Q69,IF(HLOOKUP(AC$2,Monitoring_eng!$B$1:$AU$68,Results_2019!$C69,FALSE)=$M69,$R69,IF(HLOOKUP(AC$2,Monitoring_eng!$B$1:$AU$68,Results_2019!$C69,FALSE)=$O69,$S69,"CHYBA")))))</f>
        <v>1</v>
      </c>
      <c r="AD69" s="18">
        <f>IF(ISBLANK(HLOOKUP(AD$2,Monitoring_eng!$B$1:$AU$68,Results_2019!$C69,FALSE)),"",IF(HLOOKUP(AD$2,Monitoring_eng!$B$1:$AU$68,Results_2019!$C69,FALSE)=$I69,$P69,IF(HLOOKUP(AD$2,Monitoring_eng!$B$1:$AU$68,Results_2019!$C69,FALSE)=$K69,$Q69,IF(HLOOKUP(AD$2,Monitoring_eng!$B$1:$AU$68,Results_2019!$C69,FALSE)=$M69,$R69,IF(HLOOKUP(AD$2,Monitoring_eng!$B$1:$AU$68,Results_2019!$C69,FALSE)=$O69,$S69,"CHYBA")))))</f>
        <v>0</v>
      </c>
      <c r="AE69" s="18">
        <f>IF(ISBLANK(HLOOKUP(AE$2,Monitoring_eng!$B$1:$AU$68,Results_2019!$C69,FALSE)),"",IF(HLOOKUP(AE$2,Monitoring_eng!$B$1:$AU$68,Results_2019!$C69,FALSE)=$I69,$P69,IF(HLOOKUP(AE$2,Monitoring_eng!$B$1:$AU$68,Results_2019!$C69,FALSE)=$K69,$Q69,IF(HLOOKUP(AE$2,Monitoring_eng!$B$1:$AU$68,Results_2019!$C69,FALSE)=$M69,$R69,IF(HLOOKUP(AE$2,Monitoring_eng!$B$1:$AU$68,Results_2019!$C69,FALSE)=$O69,$S69,"CHYBA")))))</f>
        <v>1</v>
      </c>
      <c r="AF69" s="18">
        <f>IF(ISBLANK(HLOOKUP(AF$2,Monitoring_eng!$B$1:$AU$68,Results_2019!$C69,FALSE)),"",IF(HLOOKUP(AF$2,Monitoring_eng!$B$1:$AU$68,Results_2019!$C69,FALSE)=$I69,$P69,IF(HLOOKUP(AF$2,Monitoring_eng!$B$1:$AU$68,Results_2019!$C69,FALSE)=$K69,$Q69,IF(HLOOKUP(AF$2,Monitoring_eng!$B$1:$AU$68,Results_2019!$C69,FALSE)=$M69,$R69,IF(HLOOKUP(AF$2,Monitoring_eng!$B$1:$AU$68,Results_2019!$C69,FALSE)=$O69,$S69,"CHYBA")))))</f>
        <v>0</v>
      </c>
      <c r="AG69" s="18">
        <f>IF(ISBLANK(HLOOKUP(AG$2,Monitoring_eng!$B$1:$AU$68,Results_2019!$C69,FALSE)),"",IF(HLOOKUP(AG$2,Monitoring_eng!$B$1:$AU$68,Results_2019!$C69,FALSE)=$I69,$P69,IF(HLOOKUP(AG$2,Monitoring_eng!$B$1:$AU$68,Results_2019!$C69,FALSE)=$K69,$Q69,IF(HLOOKUP(AG$2,Monitoring_eng!$B$1:$AU$68,Results_2019!$C69,FALSE)=$M69,$R69,IF(HLOOKUP(AG$2,Monitoring_eng!$B$1:$AU$68,Results_2019!$C69,FALSE)=$O69,$S69,"CHYBA")))))</f>
        <v>1</v>
      </c>
      <c r="AH69" s="18">
        <f>IF(ISBLANK(HLOOKUP(AH$2,Monitoring_eng!$B$1:$AU$68,Results_2019!$C69,FALSE)),"",IF(HLOOKUP(AH$2,Monitoring_eng!$B$1:$AU$68,Results_2019!$C69,FALSE)=$I69,$P69,IF(HLOOKUP(AH$2,Monitoring_eng!$B$1:$AU$68,Results_2019!$C69,FALSE)=$K69,$Q69,IF(HLOOKUP(AH$2,Monitoring_eng!$B$1:$AU$68,Results_2019!$C69,FALSE)=$M69,$R69,IF(HLOOKUP(AH$2,Monitoring_eng!$B$1:$AU$68,Results_2019!$C69,FALSE)=$O69,$S69,"CHYBA")))))</f>
        <v>1</v>
      </c>
      <c r="AI69" s="18">
        <f>IF(ISBLANK(HLOOKUP(AI$2,Monitoring_eng!$B$1:$AU$68,Results_2019!$C69,FALSE)),"",IF(HLOOKUP(AI$2,Monitoring_eng!$B$1:$AU$68,Results_2019!$C69,FALSE)=$I69,$P69,IF(HLOOKUP(AI$2,Monitoring_eng!$B$1:$AU$68,Results_2019!$C69,FALSE)=$K69,$Q69,IF(HLOOKUP(AI$2,Monitoring_eng!$B$1:$AU$68,Results_2019!$C69,FALSE)=$M69,$R69,IF(HLOOKUP(AI$2,Monitoring_eng!$B$1:$AU$68,Results_2019!$C69,FALSE)=$O69,$S69,"CHYBA")))))</f>
        <v>1</v>
      </c>
      <c r="AJ69" s="18">
        <f>IF(ISBLANK(HLOOKUP(AJ$2,Monitoring_eng!$B$1:$AU$68,Results_2019!$C69,FALSE)),"",IF(HLOOKUP(AJ$2,Monitoring_eng!$B$1:$AU$68,Results_2019!$C69,FALSE)=$I69,$P69,IF(HLOOKUP(AJ$2,Monitoring_eng!$B$1:$AU$68,Results_2019!$C69,FALSE)=$K69,$Q69,IF(HLOOKUP(AJ$2,Monitoring_eng!$B$1:$AU$68,Results_2019!$C69,FALSE)=$M69,$R69,IF(HLOOKUP(AJ$2,Monitoring_eng!$B$1:$AU$68,Results_2019!$C69,FALSE)=$O69,$S69,"CHYBA")))))</f>
        <v>1</v>
      </c>
      <c r="AK69" s="18">
        <f>IF(ISBLANK(HLOOKUP(AK$2,Monitoring_eng!$B$1:$AU$68,Results_2019!$C69,FALSE)),"",IF(HLOOKUP(AK$2,Monitoring_eng!$B$1:$AU$68,Results_2019!$C69,FALSE)=$I69,$P69,IF(HLOOKUP(AK$2,Monitoring_eng!$B$1:$AU$68,Results_2019!$C69,FALSE)=$K69,$Q69,IF(HLOOKUP(AK$2,Monitoring_eng!$B$1:$AU$68,Results_2019!$C69,FALSE)=$M69,$R69,IF(HLOOKUP(AK$2,Monitoring_eng!$B$1:$AU$68,Results_2019!$C69,FALSE)=$O69,$S69,"CHYBA")))))</f>
        <v>1</v>
      </c>
      <c r="AL69" s="18">
        <f>IF(ISBLANK(HLOOKUP(AL$2,Monitoring_eng!$B$1:$AU$68,Results_2019!$C69,FALSE)),"",IF(HLOOKUP(AL$2,Monitoring_eng!$B$1:$AU$68,Results_2019!$C69,FALSE)=$I69,$P69,IF(HLOOKUP(AL$2,Monitoring_eng!$B$1:$AU$68,Results_2019!$C69,FALSE)=$K69,$Q69,IF(HLOOKUP(AL$2,Monitoring_eng!$B$1:$AU$68,Results_2019!$C69,FALSE)=$M69,$R69,IF(HLOOKUP(AL$2,Monitoring_eng!$B$1:$AU$68,Results_2019!$C69,FALSE)=$O69,$S69,"CHYBA")))))</f>
        <v>1</v>
      </c>
      <c r="AM69" s="18">
        <f>IF(ISBLANK(HLOOKUP(AM$2,Monitoring_eng!$B$1:$AU$68,Results_2019!$C69,FALSE)),"",IF(HLOOKUP(AM$2,Monitoring_eng!$B$1:$AU$68,Results_2019!$C69,FALSE)=$I69,$P69,IF(HLOOKUP(AM$2,Monitoring_eng!$B$1:$AU$68,Results_2019!$C69,FALSE)=$K69,$Q69,IF(HLOOKUP(AM$2,Monitoring_eng!$B$1:$AU$68,Results_2019!$C69,FALSE)=$M69,$R69,IF(HLOOKUP(AM$2,Monitoring_eng!$B$1:$AU$68,Results_2019!$C69,FALSE)=$O69,$S69,"CHYBA")))))</f>
        <v>0</v>
      </c>
      <c r="AN69" s="18">
        <f>IF(ISBLANK(HLOOKUP(AN$2,Monitoring_eng!$B$1:$AU$68,Results_2019!$C69,FALSE)),"",IF(HLOOKUP(AN$2,Monitoring_eng!$B$1:$AU$68,Results_2019!$C69,FALSE)=$I69,$P69,IF(HLOOKUP(AN$2,Monitoring_eng!$B$1:$AU$68,Results_2019!$C69,FALSE)=$K69,$Q69,IF(HLOOKUP(AN$2,Monitoring_eng!$B$1:$AU$68,Results_2019!$C69,FALSE)=$M69,$R69,IF(HLOOKUP(AN$2,Monitoring_eng!$B$1:$AU$68,Results_2019!$C69,FALSE)=$O69,$S69,"CHYBA")))))</f>
        <v>0</v>
      </c>
      <c r="AO69" s="18">
        <f>IF(ISBLANK(HLOOKUP(AO$2,Monitoring_eng!$B$1:$AU$68,Results_2019!$C69,FALSE)),"",IF(HLOOKUP(AO$2,Monitoring_eng!$B$1:$AU$68,Results_2019!$C69,FALSE)=$I69,$P69,IF(HLOOKUP(AO$2,Monitoring_eng!$B$1:$AU$68,Results_2019!$C69,FALSE)=$K69,$Q69,IF(HLOOKUP(AO$2,Monitoring_eng!$B$1:$AU$68,Results_2019!$C69,FALSE)=$M69,$R69,IF(HLOOKUP(AO$2,Monitoring_eng!$B$1:$AU$68,Results_2019!$C69,FALSE)=$O69,$S69,"CHYBA")))))</f>
        <v>0</v>
      </c>
    </row>
    <row r="70" spans="1:43" x14ac:dyDescent="0.3">
      <c r="D70" s="56"/>
      <c r="E70" s="56"/>
      <c r="F70" s="56"/>
      <c r="G70" s="34"/>
    </row>
    <row r="71" spans="1:43" x14ac:dyDescent="0.3">
      <c r="S71" s="31" t="s">
        <v>451</v>
      </c>
      <c r="T71" s="13" t="s">
        <v>2</v>
      </c>
      <c r="U71" s="15" t="s">
        <v>4</v>
      </c>
      <c r="V71" s="15" t="s">
        <v>6</v>
      </c>
      <c r="W71" s="13" t="s">
        <v>8</v>
      </c>
      <c r="X71" s="13" t="s">
        <v>10</v>
      </c>
      <c r="Y71" s="13" t="s">
        <v>12</v>
      </c>
      <c r="Z71" s="13" t="s">
        <v>14</v>
      </c>
      <c r="AA71" s="13" t="s">
        <v>16</v>
      </c>
      <c r="AB71" s="13" t="s">
        <v>18</v>
      </c>
      <c r="AC71" s="13" t="s">
        <v>20</v>
      </c>
      <c r="AD71" s="13" t="s">
        <v>22</v>
      </c>
      <c r="AE71" s="13" t="s">
        <v>24</v>
      </c>
      <c r="AF71" s="13" t="s">
        <v>26</v>
      </c>
      <c r="AG71" s="13" t="s">
        <v>28</v>
      </c>
      <c r="AH71" s="13" t="s">
        <v>30</v>
      </c>
      <c r="AI71" s="13" t="s">
        <v>32</v>
      </c>
      <c r="AJ71" s="13" t="s">
        <v>34</v>
      </c>
      <c r="AK71" s="13" t="s">
        <v>36</v>
      </c>
      <c r="AL71" s="13" t="s">
        <v>38</v>
      </c>
      <c r="AM71" s="13" t="s">
        <v>40</v>
      </c>
      <c r="AN71" s="13" t="s">
        <v>42</v>
      </c>
      <c r="AO71" s="13" t="s">
        <v>44</v>
      </c>
    </row>
    <row r="72" spans="1:43" x14ac:dyDescent="0.3">
      <c r="F72" s="31" t="s">
        <v>446</v>
      </c>
      <c r="G72" s="35">
        <f>SUM(G3:G71)</f>
        <v>100</v>
      </c>
      <c r="P72" s="18">
        <f>SUM(P3:P71)</f>
        <v>100</v>
      </c>
      <c r="S72" s="40" t="s">
        <v>447</v>
      </c>
      <c r="T72" s="40">
        <f>SUM(T3:T71)</f>
        <v>89</v>
      </c>
      <c r="U72" s="40">
        <f t="shared" ref="U72:AO72" si="5">SUM(U3:U71)</f>
        <v>78</v>
      </c>
      <c r="V72" s="40">
        <f t="shared" si="5"/>
        <v>55</v>
      </c>
      <c r="W72" s="40">
        <f t="shared" si="5"/>
        <v>43</v>
      </c>
      <c r="X72" s="40">
        <f t="shared" si="5"/>
        <v>57</v>
      </c>
      <c r="Y72" s="40">
        <f t="shared" si="5"/>
        <v>75</v>
      </c>
      <c r="Z72" s="40">
        <f t="shared" si="5"/>
        <v>70</v>
      </c>
      <c r="AA72" s="40">
        <f t="shared" si="5"/>
        <v>71</v>
      </c>
      <c r="AB72" s="40">
        <f t="shared" si="5"/>
        <v>51</v>
      </c>
      <c r="AC72" s="40">
        <f t="shared" si="5"/>
        <v>58</v>
      </c>
      <c r="AD72" s="40">
        <f t="shared" si="5"/>
        <v>47</v>
      </c>
      <c r="AE72" s="40">
        <f t="shared" si="5"/>
        <v>73.5</v>
      </c>
      <c r="AF72" s="40">
        <f t="shared" si="5"/>
        <v>45</v>
      </c>
      <c r="AG72" s="40">
        <f t="shared" si="5"/>
        <v>93</v>
      </c>
      <c r="AH72" s="40">
        <f t="shared" si="5"/>
        <v>66.5</v>
      </c>
      <c r="AI72" s="40">
        <f t="shared" si="5"/>
        <v>64.5</v>
      </c>
      <c r="AJ72" s="40">
        <f t="shared" si="5"/>
        <v>54.5</v>
      </c>
      <c r="AK72" s="40">
        <f t="shared" si="5"/>
        <v>44</v>
      </c>
      <c r="AL72" s="40">
        <f t="shared" si="5"/>
        <v>90</v>
      </c>
      <c r="AM72" s="40">
        <f t="shared" si="5"/>
        <v>53</v>
      </c>
      <c r="AN72" s="40">
        <f t="shared" si="5"/>
        <v>34</v>
      </c>
      <c r="AO72" s="40">
        <f t="shared" si="5"/>
        <v>65</v>
      </c>
    </row>
    <row r="73" spans="1:43" x14ac:dyDescent="0.3">
      <c r="S73" s="40" t="s">
        <v>448</v>
      </c>
      <c r="T73" s="41">
        <f>SUMIFS($G$3:$G$69,T$3:T$69,"&lt;&gt;N/A")</f>
        <v>100</v>
      </c>
      <c r="U73" s="41">
        <f t="shared" ref="U73:AO73" si="6">SUMIFS($G$3:$G$69,U$3:U$69,"&lt;&gt;N/A")</f>
        <v>100</v>
      </c>
      <c r="V73" s="41">
        <f t="shared" si="6"/>
        <v>100</v>
      </c>
      <c r="W73" s="41">
        <f t="shared" si="6"/>
        <v>100</v>
      </c>
      <c r="X73" s="41">
        <f t="shared" si="6"/>
        <v>100</v>
      </c>
      <c r="Y73" s="41">
        <f t="shared" si="6"/>
        <v>100</v>
      </c>
      <c r="Z73" s="41">
        <f t="shared" si="6"/>
        <v>100</v>
      </c>
      <c r="AA73" s="41">
        <f t="shared" si="6"/>
        <v>100</v>
      </c>
      <c r="AB73" s="41">
        <f t="shared" si="6"/>
        <v>100</v>
      </c>
      <c r="AC73" s="41">
        <f t="shared" si="6"/>
        <v>100</v>
      </c>
      <c r="AD73" s="41">
        <f t="shared" si="6"/>
        <v>100</v>
      </c>
      <c r="AE73" s="41">
        <f t="shared" si="6"/>
        <v>100</v>
      </c>
      <c r="AF73" s="41">
        <f t="shared" si="6"/>
        <v>100</v>
      </c>
      <c r="AG73" s="41">
        <f t="shared" si="6"/>
        <v>100</v>
      </c>
      <c r="AH73" s="41">
        <f t="shared" si="6"/>
        <v>100</v>
      </c>
      <c r="AI73" s="41">
        <f t="shared" si="6"/>
        <v>100</v>
      </c>
      <c r="AJ73" s="41">
        <f t="shared" si="6"/>
        <v>100</v>
      </c>
      <c r="AK73" s="41">
        <f t="shared" si="6"/>
        <v>100</v>
      </c>
      <c r="AL73" s="41">
        <f t="shared" si="6"/>
        <v>100</v>
      </c>
      <c r="AM73" s="41">
        <f t="shared" si="6"/>
        <v>100</v>
      </c>
      <c r="AN73" s="41">
        <f t="shared" si="6"/>
        <v>100</v>
      </c>
      <c r="AO73" s="41">
        <f t="shared" si="6"/>
        <v>100</v>
      </c>
    </row>
    <row r="74" spans="1:43" x14ac:dyDescent="0.3">
      <c r="S74" s="40" t="s">
        <v>449</v>
      </c>
      <c r="T74" s="42">
        <f>T72/(T73)</f>
        <v>0.89</v>
      </c>
      <c r="U74" s="42">
        <f t="shared" ref="U74:AO74" si="7">U72/(U73)</f>
        <v>0.78</v>
      </c>
      <c r="V74" s="42">
        <f t="shared" si="7"/>
        <v>0.55000000000000004</v>
      </c>
      <c r="W74" s="42">
        <f t="shared" si="7"/>
        <v>0.43</v>
      </c>
      <c r="X74" s="42">
        <f t="shared" si="7"/>
        <v>0.56999999999999995</v>
      </c>
      <c r="Y74" s="42">
        <f t="shared" si="7"/>
        <v>0.75</v>
      </c>
      <c r="Z74" s="42">
        <f t="shared" si="7"/>
        <v>0.7</v>
      </c>
      <c r="AA74" s="42">
        <f t="shared" si="7"/>
        <v>0.71</v>
      </c>
      <c r="AB74" s="42">
        <f t="shared" si="7"/>
        <v>0.51</v>
      </c>
      <c r="AC74" s="42">
        <f t="shared" si="7"/>
        <v>0.57999999999999996</v>
      </c>
      <c r="AD74" s="42">
        <f t="shared" si="7"/>
        <v>0.47</v>
      </c>
      <c r="AE74" s="42">
        <f t="shared" si="7"/>
        <v>0.73499999999999999</v>
      </c>
      <c r="AF74" s="42">
        <f t="shared" si="7"/>
        <v>0.45</v>
      </c>
      <c r="AG74" s="42">
        <f t="shared" si="7"/>
        <v>0.93</v>
      </c>
      <c r="AH74" s="42">
        <f t="shared" si="7"/>
        <v>0.66500000000000004</v>
      </c>
      <c r="AI74" s="42">
        <f t="shared" si="7"/>
        <v>0.64500000000000002</v>
      </c>
      <c r="AJ74" s="42">
        <f t="shared" si="7"/>
        <v>0.54500000000000004</v>
      </c>
      <c r="AK74" s="42">
        <f t="shared" si="7"/>
        <v>0.44</v>
      </c>
      <c r="AL74" s="42">
        <f t="shared" si="7"/>
        <v>0.9</v>
      </c>
      <c r="AM74" s="42">
        <f t="shared" si="7"/>
        <v>0.53</v>
      </c>
      <c r="AN74" s="42">
        <f t="shared" si="7"/>
        <v>0.34</v>
      </c>
      <c r="AO74" s="42">
        <f t="shared" si="7"/>
        <v>0.65</v>
      </c>
      <c r="AQ74" s="77">
        <f>AVERAGE(T74:AP74)</f>
        <v>0.62590909090909086</v>
      </c>
    </row>
    <row r="75" spans="1:43" x14ac:dyDescent="0.3">
      <c r="S75" s="40" t="s">
        <v>450</v>
      </c>
      <c r="T75" s="40">
        <f>RANK(T74,$T$74:$AO$74)</f>
        <v>3</v>
      </c>
      <c r="U75" s="40">
        <f t="shared" ref="U75:AO75" si="8">RANK(U74,$T$74:$AO$74)</f>
        <v>4</v>
      </c>
      <c r="V75" s="40">
        <f t="shared" si="8"/>
        <v>14</v>
      </c>
      <c r="W75" s="40">
        <f t="shared" si="8"/>
        <v>21</v>
      </c>
      <c r="X75" s="40">
        <f t="shared" si="8"/>
        <v>13</v>
      </c>
      <c r="Y75" s="40">
        <f t="shared" si="8"/>
        <v>5</v>
      </c>
      <c r="Z75" s="40">
        <f t="shared" si="8"/>
        <v>8</v>
      </c>
      <c r="AA75" s="40">
        <f t="shared" si="8"/>
        <v>7</v>
      </c>
      <c r="AB75" s="40">
        <f t="shared" si="8"/>
        <v>17</v>
      </c>
      <c r="AC75" s="40">
        <f t="shared" si="8"/>
        <v>12</v>
      </c>
      <c r="AD75" s="40">
        <f t="shared" si="8"/>
        <v>18</v>
      </c>
      <c r="AE75" s="40">
        <f t="shared" si="8"/>
        <v>6</v>
      </c>
      <c r="AF75" s="40">
        <f t="shared" si="8"/>
        <v>19</v>
      </c>
      <c r="AG75" s="40">
        <f t="shared" si="8"/>
        <v>1</v>
      </c>
      <c r="AH75" s="40">
        <f t="shared" si="8"/>
        <v>9</v>
      </c>
      <c r="AI75" s="40">
        <f t="shared" si="8"/>
        <v>11</v>
      </c>
      <c r="AJ75" s="40">
        <f t="shared" si="8"/>
        <v>15</v>
      </c>
      <c r="AK75" s="40">
        <f t="shared" si="8"/>
        <v>20</v>
      </c>
      <c r="AL75" s="40">
        <f t="shared" si="8"/>
        <v>2</v>
      </c>
      <c r="AM75" s="40">
        <f t="shared" si="8"/>
        <v>16</v>
      </c>
      <c r="AN75" s="40">
        <f t="shared" si="8"/>
        <v>22</v>
      </c>
      <c r="AO75" s="40">
        <f t="shared" si="8"/>
        <v>10</v>
      </c>
    </row>
    <row r="77" spans="1:43" x14ac:dyDescent="0.3">
      <c r="D77"/>
      <c r="E77"/>
      <c r="F77"/>
      <c r="G77"/>
      <c r="S77" s="31" t="s">
        <v>451</v>
      </c>
      <c r="T77" s="13" t="s">
        <v>2</v>
      </c>
      <c r="U77" s="15" t="s">
        <v>4</v>
      </c>
      <c r="V77" s="15" t="s">
        <v>6</v>
      </c>
      <c r="W77" s="13" t="s">
        <v>8</v>
      </c>
      <c r="X77" s="13" t="s">
        <v>10</v>
      </c>
      <c r="Y77" s="13" t="s">
        <v>12</v>
      </c>
      <c r="Z77" s="13" t="s">
        <v>14</v>
      </c>
      <c r="AA77" s="13" t="s">
        <v>16</v>
      </c>
      <c r="AB77" s="13" t="s">
        <v>18</v>
      </c>
      <c r="AC77" s="13" t="s">
        <v>20</v>
      </c>
      <c r="AD77" s="13" t="s">
        <v>22</v>
      </c>
      <c r="AE77" s="13" t="s">
        <v>24</v>
      </c>
      <c r="AF77" s="13" t="s">
        <v>26</v>
      </c>
      <c r="AG77" s="13" t="s">
        <v>28</v>
      </c>
      <c r="AH77" s="13" t="s">
        <v>30</v>
      </c>
      <c r="AI77" s="13" t="s">
        <v>32</v>
      </c>
      <c r="AJ77" s="13" t="s">
        <v>34</v>
      </c>
      <c r="AK77" s="13" t="s">
        <v>36</v>
      </c>
      <c r="AL77" s="13" t="s">
        <v>38</v>
      </c>
      <c r="AM77" s="13" t="s">
        <v>40</v>
      </c>
      <c r="AN77" s="13" t="s">
        <v>42</v>
      </c>
      <c r="AO77" s="13" t="s">
        <v>44</v>
      </c>
    </row>
    <row r="78" spans="1:43" x14ac:dyDescent="0.3">
      <c r="D78"/>
      <c r="E78"/>
      <c r="S78" s="37" t="s">
        <v>452</v>
      </c>
      <c r="T78" s="18" t="s">
        <v>453</v>
      </c>
      <c r="U78" s="18" t="s">
        <v>454</v>
      </c>
      <c r="V78" s="18" t="s">
        <v>453</v>
      </c>
      <c r="W78" s="18" t="s">
        <v>453</v>
      </c>
      <c r="X78" s="18" t="s">
        <v>454</v>
      </c>
      <c r="Y78" s="18" t="s">
        <v>453</v>
      </c>
      <c r="Z78" s="18" t="s">
        <v>454</v>
      </c>
      <c r="AA78" s="18" t="s">
        <v>455</v>
      </c>
      <c r="AB78" s="18" t="s">
        <v>453</v>
      </c>
      <c r="AC78" s="18" t="s">
        <v>454</v>
      </c>
      <c r="AD78" s="18" t="s">
        <v>456</v>
      </c>
      <c r="AE78" s="18" t="s">
        <v>456</v>
      </c>
      <c r="AF78" s="18" t="s">
        <v>453</v>
      </c>
      <c r="AG78" s="18" t="s">
        <v>454</v>
      </c>
      <c r="AH78" s="18" t="s">
        <v>453</v>
      </c>
      <c r="AI78" s="18" t="s">
        <v>454</v>
      </c>
      <c r="AJ78" s="18" t="s">
        <v>457</v>
      </c>
      <c r="AK78" s="18" t="s">
        <v>456</v>
      </c>
      <c r="AL78" s="18" t="s">
        <v>454</v>
      </c>
      <c r="AM78" s="18" t="s">
        <v>453</v>
      </c>
      <c r="AN78" s="18" t="s">
        <v>454</v>
      </c>
      <c r="AO78" s="18" t="s">
        <v>455</v>
      </c>
    </row>
    <row r="79" spans="1:43" x14ac:dyDescent="0.3">
      <c r="D79"/>
      <c r="E79"/>
      <c r="S79" s="37" t="s">
        <v>458</v>
      </c>
      <c r="T79" s="38">
        <v>1586601</v>
      </c>
      <c r="U79" s="38">
        <v>1039828</v>
      </c>
      <c r="V79" s="38">
        <v>3222741</v>
      </c>
      <c r="W79" s="39">
        <v>1238122</v>
      </c>
      <c r="X79" s="38">
        <v>1258123</v>
      </c>
      <c r="Y79" s="38">
        <v>1735048</v>
      </c>
      <c r="Z79" s="38">
        <v>1378916</v>
      </c>
      <c r="AA79" s="38">
        <v>1734334</v>
      </c>
      <c r="AB79" s="38">
        <v>963552</v>
      </c>
      <c r="AC79" s="38">
        <v>2531870</v>
      </c>
      <c r="AD79" s="38">
        <v>1147205</v>
      </c>
      <c r="AE79" s="38">
        <v>2384403</v>
      </c>
      <c r="AF79" s="38">
        <v>1423360</v>
      </c>
      <c r="AG79" s="38">
        <v>116219</v>
      </c>
      <c r="AH79" s="38">
        <v>1101763</v>
      </c>
      <c r="AI79" s="38">
        <v>1057329</v>
      </c>
      <c r="AJ79" s="38">
        <v>2697600</v>
      </c>
      <c r="AK79" s="38">
        <v>1053247</v>
      </c>
      <c r="AL79" s="38">
        <v>1282378</v>
      </c>
      <c r="AM79" s="38">
        <v>1228697</v>
      </c>
      <c r="AN79" s="38">
        <v>907289</v>
      </c>
      <c r="AO79" s="38">
        <v>1029564</v>
      </c>
    </row>
    <row r="80" spans="1:43" x14ac:dyDescent="0.3">
      <c r="D80"/>
      <c r="E80"/>
      <c r="S80" s="37" t="s">
        <v>458</v>
      </c>
      <c r="T80" s="18" t="str">
        <f>HLOOKUP(T77,help!$K$7:$AF$10,4,FALSE)</f>
        <v>between 1,2 and 2 million</v>
      </c>
      <c r="U80" s="18" t="str">
        <f>HLOOKUP(U77,help!$K$7:$AF$10,4,FALSE)</f>
        <v>less than 1,2 million</v>
      </c>
      <c r="V80" s="18" t="str">
        <f>HLOOKUP(V77,help!$K$7:$AF$10,4,FALSE)</f>
        <v>more than 2 million</v>
      </c>
      <c r="W80" s="18" t="str">
        <f>HLOOKUP(W77,help!$K$7:$AF$10,4,FALSE)</f>
        <v>between 1,2 and 2 million</v>
      </c>
      <c r="X80" s="18" t="str">
        <f>HLOOKUP(X77,help!$K$7:$AF$10,4,FALSE)</f>
        <v>between 1,2 and 2 million</v>
      </c>
      <c r="Y80" s="18" t="str">
        <f>HLOOKUP(Y77,help!$K$7:$AF$10,4,FALSE)</f>
        <v>between 1,2 and 2 million</v>
      </c>
      <c r="Z80" s="18" t="str">
        <f>HLOOKUP(Z77,help!$K$7:$AF$10,4,FALSE)</f>
        <v>between 1,2 and 2 million</v>
      </c>
      <c r="AA80" s="18" t="str">
        <f>HLOOKUP(AA77,help!$K$7:$AF$10,4,FALSE)</f>
        <v>between 1,2 and 2 million</v>
      </c>
      <c r="AB80" s="18" t="str">
        <f>HLOOKUP(AB77,help!$K$7:$AF$10,4,FALSE)</f>
        <v>less than 1,2 million</v>
      </c>
      <c r="AC80" s="18" t="str">
        <f>HLOOKUP(AC77,help!$K$7:$AF$10,4,FALSE)</f>
        <v>more than 2 million</v>
      </c>
      <c r="AD80" s="18" t="str">
        <f>HLOOKUP(AD77,help!$K$7:$AF$10,4,FALSE)</f>
        <v>less than 1,2 million</v>
      </c>
      <c r="AE80" s="18" t="str">
        <f>HLOOKUP(AE77,help!$K$7:$AF$10,4,FALSE)</f>
        <v>more than 2 million</v>
      </c>
      <c r="AF80" s="18" t="str">
        <f>HLOOKUP(AF77,help!$K$7:$AF$10,4,FALSE)</f>
        <v>between 1,2 and 2 million</v>
      </c>
      <c r="AG80" s="18" t="str">
        <f>HLOOKUP(AG77,help!$K$7:$AF$10,4,FALSE)</f>
        <v>less than 1,2 million</v>
      </c>
      <c r="AH80" s="18" t="str">
        <f>HLOOKUP(AH77,help!$K$7:$AF$10,4,FALSE)</f>
        <v>less than 1,2 million</v>
      </c>
      <c r="AI80" s="18" t="str">
        <f>HLOOKUP(AI77,help!$K$7:$AF$10,4,FALSE)</f>
        <v>less than 1,2 million</v>
      </c>
      <c r="AJ80" s="18" t="str">
        <f>HLOOKUP(AJ77,help!$K$7:$AF$10,4,FALSE)</f>
        <v>more than 2 million</v>
      </c>
      <c r="AK80" s="18" t="str">
        <f>HLOOKUP(AK77,help!$K$7:$AF$10,4,FALSE)</f>
        <v>less than 1,2 million</v>
      </c>
      <c r="AL80" s="18" t="str">
        <f>HLOOKUP(AL77,help!$K$7:$AF$10,4,FALSE)</f>
        <v>between 1,2 and 2 million</v>
      </c>
      <c r="AM80" s="18" t="str">
        <f>HLOOKUP(AM77,help!$K$7:$AF$10,4,FALSE)</f>
        <v>between 1,2 and 2 million</v>
      </c>
      <c r="AN80" s="18" t="str">
        <f>HLOOKUP(AN77,help!$K$7:$AF$10,4,FALSE)</f>
        <v>less than 1,2 million</v>
      </c>
      <c r="AO80" s="18" t="str">
        <f>HLOOKUP(AO77,help!$K$7:$AF$10,4,FALSE)</f>
        <v>less than 1,2 million</v>
      </c>
    </row>
    <row r="81" spans="4:41" x14ac:dyDescent="0.3">
      <c r="D81"/>
      <c r="E81"/>
      <c r="S81" s="37" t="s">
        <v>458</v>
      </c>
      <c r="T81" s="18" t="s">
        <v>612</v>
      </c>
      <c r="U81" s="18" t="s">
        <v>613</v>
      </c>
      <c r="V81" s="18" t="s">
        <v>611</v>
      </c>
      <c r="W81" s="18" t="s">
        <v>612</v>
      </c>
      <c r="X81" s="18" t="s">
        <v>612</v>
      </c>
      <c r="Y81" s="18" t="s">
        <v>612</v>
      </c>
      <c r="Z81" s="18" t="s">
        <v>612</v>
      </c>
      <c r="AA81" s="18" t="s">
        <v>612</v>
      </c>
      <c r="AB81" s="18" t="s">
        <v>613</v>
      </c>
      <c r="AC81" s="18" t="s">
        <v>611</v>
      </c>
      <c r="AD81" s="18" t="s">
        <v>613</v>
      </c>
      <c r="AE81" s="18" t="s">
        <v>611</v>
      </c>
      <c r="AF81" s="18" t="s">
        <v>612</v>
      </c>
      <c r="AG81" s="18" t="s">
        <v>613</v>
      </c>
      <c r="AH81" s="18" t="s">
        <v>613</v>
      </c>
      <c r="AI81" s="18" t="s">
        <v>613</v>
      </c>
      <c r="AJ81" s="18" t="s">
        <v>611</v>
      </c>
      <c r="AK81" s="18" t="s">
        <v>613</v>
      </c>
      <c r="AL81" s="18" t="s">
        <v>612</v>
      </c>
      <c r="AM81" s="18" t="s">
        <v>612</v>
      </c>
      <c r="AN81" s="18" t="s">
        <v>613</v>
      </c>
      <c r="AO81" s="18" t="s">
        <v>613</v>
      </c>
    </row>
    <row r="82" spans="4:41" x14ac:dyDescent="0.3">
      <c r="D82"/>
    </row>
    <row r="85" spans="4:41" x14ac:dyDescent="0.3">
      <c r="AK85" s="183"/>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2"/>
  <sheetViews>
    <sheetView tabSelected="1" zoomScale="85" zoomScaleNormal="85" workbookViewId="0">
      <pane xSplit="2" ySplit="2" topLeftCell="C3" activePane="bottomRight" state="frozen"/>
      <selection pane="topRight" activeCell="C1" sqref="C1"/>
      <selection pane="bottomLeft" activeCell="A3" sqref="A3"/>
      <selection pane="bottomRight" activeCell="B3" sqref="B3"/>
    </sheetView>
  </sheetViews>
  <sheetFormatPr defaultRowHeight="14.4" x14ac:dyDescent="0.3"/>
  <cols>
    <col min="2" max="2" width="20.109375" bestFit="1" customWidth="1"/>
    <col min="3" max="3" width="13.44140625" bestFit="1" customWidth="1"/>
    <col min="4" max="4" width="12.77734375" bestFit="1" customWidth="1"/>
    <col min="5" max="5" width="13.44140625" bestFit="1" customWidth="1"/>
    <col min="6" max="6" width="12.77734375" bestFit="1" customWidth="1"/>
    <col min="7" max="7" width="18" bestFit="1" customWidth="1"/>
    <col min="8" max="8" width="18.6640625" bestFit="1" customWidth="1"/>
    <col min="37" max="37" width="14.109375" bestFit="1" customWidth="1"/>
  </cols>
  <sheetData>
    <row r="1" spans="1:63" x14ac:dyDescent="0.3">
      <c r="I1" s="186" t="s">
        <v>624</v>
      </c>
      <c r="J1" s="186"/>
      <c r="K1" s="186"/>
      <c r="L1" s="186"/>
      <c r="M1" s="186"/>
      <c r="N1" s="186"/>
      <c r="O1" s="186"/>
      <c r="P1" s="186"/>
      <c r="Q1" s="186"/>
      <c r="R1" s="186" t="s">
        <v>625</v>
      </c>
      <c r="S1" s="186"/>
      <c r="T1" s="186"/>
      <c r="U1" s="186"/>
      <c r="V1" s="186"/>
      <c r="W1" s="186"/>
      <c r="X1" s="186"/>
      <c r="Y1" s="186"/>
      <c r="Z1" s="186"/>
      <c r="AA1" s="186" t="s">
        <v>626</v>
      </c>
      <c r="AB1" s="186"/>
      <c r="AC1" s="186"/>
      <c r="AD1" s="186"/>
      <c r="AE1" s="186"/>
      <c r="AF1" s="186"/>
      <c r="AG1" s="186"/>
      <c r="AH1" s="186"/>
      <c r="AI1" s="186"/>
      <c r="AJ1" s="31"/>
      <c r="AK1" s="185" t="s">
        <v>450</v>
      </c>
      <c r="AL1" s="185"/>
      <c r="AM1" s="185"/>
      <c r="AN1" s="185"/>
      <c r="AO1" s="185"/>
      <c r="AP1" s="185"/>
      <c r="AQ1" s="185"/>
      <c r="AR1" s="185"/>
      <c r="AS1" s="185"/>
    </row>
    <row r="2" spans="1:63" x14ac:dyDescent="0.3">
      <c r="A2" s="37" t="s">
        <v>414</v>
      </c>
      <c r="B2" s="37" t="s">
        <v>615</v>
      </c>
      <c r="C2" s="37" t="s">
        <v>1393</v>
      </c>
      <c r="D2" s="37" t="s">
        <v>1394</v>
      </c>
      <c r="E2" s="37" t="s">
        <v>1395</v>
      </c>
      <c r="F2" s="37" t="s">
        <v>1396</v>
      </c>
      <c r="G2" s="37" t="s">
        <v>1397</v>
      </c>
      <c r="H2" s="37" t="s">
        <v>1398</v>
      </c>
      <c r="I2" s="19" t="s">
        <v>431</v>
      </c>
      <c r="J2" s="53" t="s">
        <v>434</v>
      </c>
      <c r="K2" s="54" t="s">
        <v>435</v>
      </c>
      <c r="L2" s="45" t="s">
        <v>436</v>
      </c>
      <c r="M2" s="55" t="s">
        <v>438</v>
      </c>
      <c r="N2" s="24" t="s">
        <v>441</v>
      </c>
      <c r="O2" s="26" t="s">
        <v>442</v>
      </c>
      <c r="P2" s="22" t="s">
        <v>444</v>
      </c>
      <c r="Q2" s="29" t="s">
        <v>445</v>
      </c>
      <c r="R2" s="19" t="s">
        <v>431</v>
      </c>
      <c r="S2" s="53" t="s">
        <v>434</v>
      </c>
      <c r="T2" s="54" t="s">
        <v>435</v>
      </c>
      <c r="U2" s="45" t="s">
        <v>436</v>
      </c>
      <c r="V2" s="55" t="s">
        <v>438</v>
      </c>
      <c r="W2" s="24" t="s">
        <v>441</v>
      </c>
      <c r="X2" s="26" t="s">
        <v>442</v>
      </c>
      <c r="Y2" s="22" t="s">
        <v>444</v>
      </c>
      <c r="Z2" s="29" t="s">
        <v>445</v>
      </c>
      <c r="AA2" s="19" t="s">
        <v>431</v>
      </c>
      <c r="AB2" s="53" t="s">
        <v>434</v>
      </c>
      <c r="AC2" s="54" t="s">
        <v>435</v>
      </c>
      <c r="AD2" s="45" t="s">
        <v>436</v>
      </c>
      <c r="AE2" s="55" t="s">
        <v>438</v>
      </c>
      <c r="AF2" s="24" t="s">
        <v>441</v>
      </c>
      <c r="AG2" s="26" t="s">
        <v>442</v>
      </c>
      <c r="AH2" s="22" t="s">
        <v>444</v>
      </c>
      <c r="AI2" s="29" t="s">
        <v>445</v>
      </c>
      <c r="AJ2" s="37" t="s">
        <v>614</v>
      </c>
      <c r="AK2" s="19" t="s">
        <v>431</v>
      </c>
      <c r="AL2" s="53" t="s">
        <v>434</v>
      </c>
      <c r="AM2" s="54" t="s">
        <v>435</v>
      </c>
      <c r="AN2" s="45" t="s">
        <v>436</v>
      </c>
      <c r="AO2" s="55" t="s">
        <v>438</v>
      </c>
      <c r="AP2" s="24" t="s">
        <v>441</v>
      </c>
      <c r="AQ2" s="26" t="s">
        <v>442</v>
      </c>
      <c r="AR2" s="22" t="s">
        <v>444</v>
      </c>
      <c r="AS2" s="29" t="s">
        <v>445</v>
      </c>
      <c r="AT2" s="37"/>
      <c r="AU2" s="37"/>
      <c r="AV2" s="37"/>
      <c r="AW2" s="37"/>
      <c r="AX2" s="37"/>
      <c r="AY2" s="37"/>
      <c r="AZ2" s="37"/>
      <c r="BA2" s="37"/>
      <c r="BB2" s="37"/>
      <c r="BC2" s="37"/>
      <c r="BD2" s="37"/>
      <c r="BE2" s="37"/>
      <c r="BF2" s="37"/>
      <c r="BG2" s="37"/>
      <c r="BH2" s="37"/>
      <c r="BI2" s="37"/>
      <c r="BJ2" s="37"/>
      <c r="BK2" s="37"/>
    </row>
    <row r="3" spans="1:63" x14ac:dyDescent="0.3">
      <c r="A3" t="s">
        <v>1371</v>
      </c>
      <c r="B3" s="13" t="s">
        <v>28</v>
      </c>
      <c r="C3" s="57">
        <f>HLOOKUP(B3,Results_2019!$S$71:$AO$75,4,FALSE)</f>
        <v>0.93</v>
      </c>
      <c r="D3" s="58">
        <f>HLOOKUP(B3,Results_2019!$S$71:$AO$75,5,FALSE)</f>
        <v>1</v>
      </c>
      <c r="E3" s="176">
        <f>VLOOKUP(A3,'2016'!A:E,5,FALSE)</f>
        <v>0.55000000000000004</v>
      </c>
      <c r="F3" s="58">
        <f>VLOOKUP(A3,'2016'!A:E,2,FALSE)</f>
        <v>4</v>
      </c>
      <c r="G3" s="58">
        <f>F3-D3</f>
        <v>3</v>
      </c>
      <c r="H3" s="176">
        <f>C3-E3</f>
        <v>0.38</v>
      </c>
      <c r="I3" s="59">
        <f>SUMIF(Results_2019!$F$3:$F$69,Categories_2019!I$2,Results_2019!$AG$3:$AG$69)</f>
        <v>20</v>
      </c>
      <c r="J3" s="59">
        <f>SUMIF(Results_2019!$F$3:$F$69,Categories_2019!J$2,Results_2019!$AG$3:$AG$69)</f>
        <v>13</v>
      </c>
      <c r="K3" s="59">
        <f>SUMIF(Results_2019!$F$3:$F$69,Categories_2019!K$2,Results_2019!$AG$3:$AG$69)</f>
        <v>11</v>
      </c>
      <c r="L3" s="59">
        <f>SUMIF(Results_2019!$F$3:$F$69,Categories_2019!L$2,Results_2019!$AG$3:$AG$69)</f>
        <v>11</v>
      </c>
      <c r="M3" s="59">
        <f>SUMIF(Results_2019!$F$3:$F$69,Categories_2019!M$2,Results_2019!$AG$3:$AG$69)</f>
        <v>11</v>
      </c>
      <c r="N3" s="59">
        <f>SUMIF(Results_2019!$F$3:$F$69,Categories_2019!N$2,Results_2019!$AG$3:$AG$69)</f>
        <v>3</v>
      </c>
      <c r="O3" s="59">
        <f>SUMIF(Results_2019!$F$3:$F$69,Categories_2019!O$2,Results_2019!$AG$3:$AG$69)</f>
        <v>7</v>
      </c>
      <c r="P3" s="59">
        <f>SUMIF(Results_2019!$F$3:$F$69,Categories_2019!P$2,Results_2019!$AG$3:$AG$69)</f>
        <v>13</v>
      </c>
      <c r="Q3" s="59">
        <f>SUMIF(Results_2019!$F$3:$F$69,Categories_2019!Q$2,Results_2019!$AG$3:$AG$69)</f>
        <v>4</v>
      </c>
      <c r="R3" s="59">
        <f>SUM(Results_2019!$G$3:$G$22)</f>
        <v>22</v>
      </c>
      <c r="S3" s="59">
        <f>SUM(Results_2019!$G$23:$G$29)</f>
        <v>13</v>
      </c>
      <c r="T3" s="59">
        <f>SUM(Results_2019!$G$30:$G$35)</f>
        <v>11</v>
      </c>
      <c r="U3" s="59">
        <f>SUM(Results_2019!$G$36:$G$46)</f>
        <v>12</v>
      </c>
      <c r="V3" s="59">
        <f>SUM(Results_2019!$G$47:$G$53)</f>
        <v>15</v>
      </c>
      <c r="W3" s="59">
        <f>SUM(Results_2019!$G$54:$G$55)</f>
        <v>3</v>
      </c>
      <c r="X3" s="59">
        <f>SUM(Results_2019!$G$56:$G$60)</f>
        <v>7</v>
      </c>
      <c r="Y3" s="59">
        <f>SUM(Results_2019!$G$61:$G$66)</f>
        <v>13</v>
      </c>
      <c r="Z3" s="59">
        <f>SUM(Results_2019!$G$67:$G$69)</f>
        <v>4</v>
      </c>
      <c r="AA3" s="62">
        <f>I3/R3</f>
        <v>0.90909090909090906</v>
      </c>
      <c r="AB3" s="62">
        <f>J3/S3</f>
        <v>1</v>
      </c>
      <c r="AC3" s="62">
        <f>K3/T3</f>
        <v>1</v>
      </c>
      <c r="AD3" s="62">
        <f>L3/U3</f>
        <v>0.91666666666666663</v>
      </c>
      <c r="AE3" s="62">
        <f>M3/V3</f>
        <v>0.73333333333333328</v>
      </c>
      <c r="AF3" s="62">
        <f>N3/W3</f>
        <v>1</v>
      </c>
      <c r="AG3" s="62">
        <f>O3/X3</f>
        <v>1</v>
      </c>
      <c r="AH3" s="62">
        <f>P3/Y3</f>
        <v>1</v>
      </c>
      <c r="AI3" s="62">
        <f>Q3/Z3</f>
        <v>1</v>
      </c>
      <c r="AJ3" s="59">
        <f>HLOOKUP(B3,Results_2019!$S$71:$AO$75,3,FALSE)</f>
        <v>100</v>
      </c>
      <c r="AK3">
        <f ca="1">RANK(AA3,AA$3:AA$24)</f>
        <v>2</v>
      </c>
      <c r="AL3">
        <f ca="1">RANK(AB3,AB$3:AB$24)</f>
        <v>1</v>
      </c>
      <c r="AM3">
        <f ca="1">RANK(AC3,AC$3:AC$24)</f>
        <v>1</v>
      </c>
      <c r="AN3">
        <f ca="1">RANK(AD3,AD$3:AD$24)</f>
        <v>4</v>
      </c>
      <c r="AO3">
        <f ca="1">RANK(AE3,AE$3:AE$24)</f>
        <v>6</v>
      </c>
      <c r="AP3">
        <f ca="1">RANK(AF3,AF$3:AF$24)</f>
        <v>1</v>
      </c>
      <c r="AQ3">
        <f ca="1">RANK(AG3,AG$3:AG$24)</f>
        <v>1</v>
      </c>
      <c r="AR3">
        <f ca="1">RANK(AH3,AH$3:AH$24)</f>
        <v>1</v>
      </c>
      <c r="AS3">
        <f ca="1">RANK(AI3,AI$3:AI$24)</f>
        <v>1</v>
      </c>
    </row>
    <row r="4" spans="1:63" x14ac:dyDescent="0.3">
      <c r="A4" t="s">
        <v>1375</v>
      </c>
      <c r="B4" s="13" t="s">
        <v>38</v>
      </c>
      <c r="C4" s="57">
        <f>HLOOKUP(B4,Results_2019!$S$71:$AO$75,4,FALSE)</f>
        <v>0.9</v>
      </c>
      <c r="D4" s="58">
        <f>HLOOKUP(B4,Results_2019!$S$71:$AO$75,5,FALSE)</f>
        <v>2</v>
      </c>
      <c r="E4" s="176">
        <f>VLOOKUP(A4,'2016'!A:E,5,FALSE)</f>
        <v>0.43</v>
      </c>
      <c r="F4" s="58">
        <f>VLOOKUP(A4,'2016'!A:E,2,FALSE)</f>
        <v>16</v>
      </c>
      <c r="G4" s="58">
        <f>F4-D4</f>
        <v>14</v>
      </c>
      <c r="H4" s="176">
        <f>C4-E4</f>
        <v>0.47000000000000003</v>
      </c>
      <c r="I4" s="59">
        <f>SUMIF(Results_2019!$F$3:$F$69,Categories_2019!I$2,Results_2019!$AL$3:$AL$69)</f>
        <v>20</v>
      </c>
      <c r="J4" s="59">
        <f>SUMIF(Results_2019!$F$3:$F$69,Categories_2019!J$2,Results_2019!$AL$3:$AL$69)</f>
        <v>13</v>
      </c>
      <c r="K4" s="59">
        <f>SUMIF(Results_2019!$F$3:$F$69,Categories_2019!K$2,Results_2019!$AL$3:$AL$69)</f>
        <v>11</v>
      </c>
      <c r="L4" s="59">
        <f>SUMIF(Results_2019!$F$3:$F$69,Categories_2019!L$2,Results_2019!$AL$3:$AL$69)</f>
        <v>11</v>
      </c>
      <c r="M4" s="59">
        <f>SUMIF(Results_2019!$F$3:$F$69,Categories_2019!M$2,Results_2019!$AL$3:$AL$69)</f>
        <v>11</v>
      </c>
      <c r="N4" s="59">
        <f>SUMIF(Results_2019!$F$3:$F$69,Categories_2019!N$2,Results_2019!$AL$3:$AL$69)</f>
        <v>3</v>
      </c>
      <c r="O4" s="59">
        <f>SUMIF(Results_2019!$F$3:$F$69,Categories_2019!O$2,Results_2019!$AL$3:$AL$69)</f>
        <v>6</v>
      </c>
      <c r="P4" s="59">
        <f>SUMIF(Results_2019!$F$3:$F$69,Categories_2019!P$2,Results_2019!$AL$3:$AL$69)</f>
        <v>13</v>
      </c>
      <c r="Q4" s="59">
        <f>SUMIF(Results_2019!$F$3:$F$69,Categories_2019!Q$2,Results_2019!$AL$3:$AL$69)</f>
        <v>2</v>
      </c>
      <c r="R4" s="59">
        <f>SUM(Results_2019!$G$3:$G$22)</f>
        <v>22</v>
      </c>
      <c r="S4" s="59">
        <f>SUM(Results_2019!$G$23:$G$29)</f>
        <v>13</v>
      </c>
      <c r="T4" s="59">
        <f>SUM(Results_2019!$G$30:$G$35)</f>
        <v>11</v>
      </c>
      <c r="U4" s="59">
        <f>SUM(Results_2019!$G$36:$G$46)</f>
        <v>12</v>
      </c>
      <c r="V4" s="59">
        <f>SUM(Results_2019!$G$47:$G$53)</f>
        <v>15</v>
      </c>
      <c r="W4" s="59">
        <f>SUM(Results_2019!$G$54:$G$55)</f>
        <v>3</v>
      </c>
      <c r="X4" s="59">
        <f>SUM(Results_2019!$G$56:$G$60)</f>
        <v>7</v>
      </c>
      <c r="Y4" s="59">
        <f>SUM(Results_2019!$G$61:$G$66)</f>
        <v>13</v>
      </c>
      <c r="Z4" s="59">
        <f>SUM(Results_2019!$G$67:$G$69)</f>
        <v>4</v>
      </c>
      <c r="AA4" s="62">
        <f>I4/R4</f>
        <v>0.90909090909090906</v>
      </c>
      <c r="AB4" s="62">
        <f>J4/S4</f>
        <v>1</v>
      </c>
      <c r="AC4" s="62">
        <f>K4/T4</f>
        <v>1</v>
      </c>
      <c r="AD4" s="62">
        <f>L4/U4</f>
        <v>0.91666666666666663</v>
      </c>
      <c r="AE4" s="62">
        <f>M4/V4</f>
        <v>0.73333333333333328</v>
      </c>
      <c r="AF4" s="62">
        <f>N4/W4</f>
        <v>1</v>
      </c>
      <c r="AG4" s="62">
        <f>O4/X4</f>
        <v>0.8571428571428571</v>
      </c>
      <c r="AH4" s="62">
        <f>P4/Y4</f>
        <v>1</v>
      </c>
      <c r="AI4" s="62">
        <f>Q4/Z4</f>
        <v>0.5</v>
      </c>
      <c r="AJ4" s="59">
        <f>HLOOKUP(B4,Results_2019!$S$71:$AO$75,3,FALSE)</f>
        <v>100</v>
      </c>
      <c r="AK4">
        <f ca="1">RANK(AA4,AA$3:AA$24)</f>
        <v>2</v>
      </c>
      <c r="AL4">
        <f ca="1">RANK(AB4,AB$3:AB$24)</f>
        <v>1</v>
      </c>
      <c r="AM4">
        <f ca="1">RANK(AC4,AC$3:AC$24)</f>
        <v>1</v>
      </c>
      <c r="AN4">
        <f ca="1">RANK(AD4,AD$3:AD$24)</f>
        <v>4</v>
      </c>
      <c r="AO4">
        <f ca="1">RANK(AE4,AE$3:AE$24)</f>
        <v>6</v>
      </c>
      <c r="AP4">
        <f ca="1">RANK(AF4,AF$3:AF$24)</f>
        <v>1</v>
      </c>
      <c r="AQ4">
        <f ca="1">RANK(AG4,AG$3:AG$24)</f>
        <v>2</v>
      </c>
      <c r="AR4">
        <f ca="1">RANK(AH4,AH$3:AH$24)</f>
        <v>1</v>
      </c>
      <c r="AS4">
        <f ca="1">RANK(AI4,AI$3:AI$24)</f>
        <v>9</v>
      </c>
    </row>
    <row r="5" spans="1:63" x14ac:dyDescent="0.3">
      <c r="A5" t="s">
        <v>1376</v>
      </c>
      <c r="B5" s="13" t="s">
        <v>2</v>
      </c>
      <c r="C5" s="57">
        <f>HLOOKUP(B5,Results_2019!$S$71:$AO$75,4,FALSE)</f>
        <v>0.89</v>
      </c>
      <c r="D5" s="58">
        <f>HLOOKUP(B5,Results_2019!$S$71:$AO$75,5,FALSE)</f>
        <v>3</v>
      </c>
      <c r="E5" s="176">
        <f>VLOOKUP(A5,'2016'!A:E,5,FALSE)</f>
        <v>0.43</v>
      </c>
      <c r="F5" s="58">
        <f>VLOOKUP(A5,'2016'!A:E,2,FALSE)</f>
        <v>17</v>
      </c>
      <c r="G5" s="58">
        <f>F5-D5</f>
        <v>14</v>
      </c>
      <c r="H5" s="176">
        <f>C5-E5</f>
        <v>0.46</v>
      </c>
      <c r="I5" s="59">
        <f>SUMIF(Results_2019!$F$3:$F$69,Categories_2019!I$2,Results_2019!$T$3:$T$69)</f>
        <v>19</v>
      </c>
      <c r="J5" s="59">
        <f>SUMIF(Results_2019!$F$3:$F$69,Categories_2019!J$2,Results_2019!$T$3:$T$69)</f>
        <v>12</v>
      </c>
      <c r="K5" s="59">
        <f>SUMIF(Results_2019!$F$3:$F$69,Categories_2019!K$2,Results_2019!$T$3:$T$69)</f>
        <v>11</v>
      </c>
      <c r="L5" s="59">
        <f>SUMIF(Results_2019!$F$3:$F$69,Categories_2019!L$2,Results_2019!$T$3:$T$69)</f>
        <v>10</v>
      </c>
      <c r="M5" s="59">
        <f>SUMIF(Results_2019!$F$3:$F$69,Categories_2019!M$2,Results_2019!$T$3:$T$69)</f>
        <v>13</v>
      </c>
      <c r="N5" s="59">
        <f>SUMIF(Results_2019!$F$3:$F$69,Categories_2019!N$2,Results_2019!$T$3:$T$69)</f>
        <v>3</v>
      </c>
      <c r="O5" s="59">
        <f>SUMIF(Results_2019!$F$3:$F$69,Categories_2019!O$2,Results_2019!$T$3:$T$69)</f>
        <v>6</v>
      </c>
      <c r="P5" s="59">
        <f>SUMIF(Results_2019!$F$3:$F$69,Categories_2019!P$2,Results_2019!$T$3:$T$69)</f>
        <v>13</v>
      </c>
      <c r="Q5" s="59">
        <f>SUMIF(Results_2019!$F$3:$F$69,Categories_2019!Q$2,Results_2019!$T$3:$T$69)</f>
        <v>2</v>
      </c>
      <c r="R5" s="59">
        <f>SUM(Results_2019!$G$3:$G$22)</f>
        <v>22</v>
      </c>
      <c r="S5" s="59">
        <f>SUM(Results_2019!$G$23:$G$29)</f>
        <v>13</v>
      </c>
      <c r="T5" s="59">
        <f>SUM(Results_2019!$G$30:$G$35)</f>
        <v>11</v>
      </c>
      <c r="U5" s="59">
        <f>SUM(Results_2019!$G$36:$G$46)</f>
        <v>12</v>
      </c>
      <c r="V5" s="59">
        <f>SUM(Results_2019!$G$47:$G$53)</f>
        <v>15</v>
      </c>
      <c r="W5" s="59">
        <f>SUM(Results_2019!$G$54:$G$55)</f>
        <v>3</v>
      </c>
      <c r="X5" s="59">
        <f>SUM(Results_2019!$G$56:$G$60)</f>
        <v>7</v>
      </c>
      <c r="Y5" s="59">
        <f>SUM(Results_2019!$G$61:$G$66)</f>
        <v>13</v>
      </c>
      <c r="Z5" s="59">
        <f>SUM(Results_2019!$G$67:$G$69)</f>
        <v>4</v>
      </c>
      <c r="AA5" s="62">
        <f>I5/R5</f>
        <v>0.86363636363636365</v>
      </c>
      <c r="AB5" s="62">
        <f>J5/S5</f>
        <v>0.92307692307692313</v>
      </c>
      <c r="AC5" s="62">
        <f>K5/T5</f>
        <v>1</v>
      </c>
      <c r="AD5" s="62">
        <f>L5/U5</f>
        <v>0.83333333333333337</v>
      </c>
      <c r="AE5" s="62">
        <f>M5/V5</f>
        <v>0.8666666666666667</v>
      </c>
      <c r="AF5" s="62">
        <f>N5/W5</f>
        <v>1</v>
      </c>
      <c r="AG5" s="62">
        <f>O5/X5</f>
        <v>0.8571428571428571</v>
      </c>
      <c r="AH5" s="62">
        <f>P5/Y5</f>
        <v>1</v>
      </c>
      <c r="AI5" s="62">
        <f>Q5/Z5</f>
        <v>0.5</v>
      </c>
      <c r="AJ5" s="59">
        <f>HLOOKUP(B5,Results_2019!$S$71:$AO$75,3,FALSE)</f>
        <v>100</v>
      </c>
      <c r="AK5">
        <f ca="1">RANK(AA5,AA$3:AA$24)</f>
        <v>8</v>
      </c>
      <c r="AL5">
        <f ca="1">RANK(AB5,AB$3:AB$24)</f>
        <v>4</v>
      </c>
      <c r="AM5">
        <f ca="1">RANK(AC5,AC$3:AC$24)</f>
        <v>1</v>
      </c>
      <c r="AN5">
        <f ca="1">RANK(AD5,AD$3:AD$24)</f>
        <v>9</v>
      </c>
      <c r="AO5">
        <f ca="1">RANK(AE5,AE$3:AE$24)</f>
        <v>2</v>
      </c>
      <c r="AP5">
        <f ca="1">RANK(AF5,AF$3:AF$24)</f>
        <v>1</v>
      </c>
      <c r="AQ5">
        <f ca="1">RANK(AG5,AG$3:AG$24)</f>
        <v>2</v>
      </c>
      <c r="AR5">
        <f ca="1">RANK(AH5,AH$3:AH$24)</f>
        <v>1</v>
      </c>
      <c r="AS5">
        <f ca="1">RANK(AI5,AI$3:AI$24)</f>
        <v>9</v>
      </c>
    </row>
    <row r="6" spans="1:63" x14ac:dyDescent="0.3">
      <c r="A6" t="s">
        <v>1372</v>
      </c>
      <c r="B6" s="15" t="s">
        <v>4</v>
      </c>
      <c r="C6" s="57">
        <f>HLOOKUP(B6,Results_2019!$S$71:$AO$75,4,FALSE)</f>
        <v>0.78</v>
      </c>
      <c r="D6" s="58">
        <f>HLOOKUP(B6,Results_2019!$S$71:$AO$75,5,FALSE)</f>
        <v>4</v>
      </c>
      <c r="E6" s="176">
        <f>VLOOKUP(A6,'2016'!A:E,5,FALSE)</f>
        <v>0.49</v>
      </c>
      <c r="F6" s="58">
        <f>VLOOKUP(A6,'2016'!A:E,2,FALSE)</f>
        <v>8</v>
      </c>
      <c r="G6" s="58">
        <f>F6-D6</f>
        <v>4</v>
      </c>
      <c r="H6" s="176">
        <f>C6-E6</f>
        <v>0.29000000000000004</v>
      </c>
      <c r="I6" s="59">
        <f>SUMIF(Results_2019!$F$3:$F$69,Categories_2019!I$2,Results_2019!$U$3:$U$69)</f>
        <v>21</v>
      </c>
      <c r="J6" s="59">
        <f>SUMIF(Results_2019!$F$3:$F$69,Categories_2019!J$2,Results_2019!$U$3:$U$69)</f>
        <v>11</v>
      </c>
      <c r="K6" s="59">
        <f>SUMIF(Results_2019!$F$3:$F$69,Categories_2019!K$2,Results_2019!$U$3:$U$69)</f>
        <v>3</v>
      </c>
      <c r="L6" s="59">
        <f>SUMIF(Results_2019!$F$3:$F$69,Categories_2019!L$2,Results_2019!$U$3:$U$69)</f>
        <v>7</v>
      </c>
      <c r="M6" s="59">
        <f>SUMIF(Results_2019!$F$3:$F$69,Categories_2019!M$2,Results_2019!$U$3:$U$69)</f>
        <v>15</v>
      </c>
      <c r="N6" s="59">
        <f>SUMIF(Results_2019!$F$3:$F$69,Categories_2019!N$2,Results_2019!$U$3:$U$69)</f>
        <v>3</v>
      </c>
      <c r="O6" s="59">
        <f>SUMIF(Results_2019!$F$3:$F$69,Categories_2019!O$2,Results_2019!$U$3:$U$69)</f>
        <v>3</v>
      </c>
      <c r="P6" s="59">
        <f>SUMIF(Results_2019!$F$3:$F$69,Categories_2019!P$2,Results_2019!$U$3:$U$69)</f>
        <v>11</v>
      </c>
      <c r="Q6" s="59">
        <f>SUMIF(Results_2019!$F$3:$F$69,Categories_2019!Q$2,Results_2019!$U$3:$U$69)</f>
        <v>4</v>
      </c>
      <c r="R6" s="59">
        <f>SUM(Results_2019!$G$3:$G$22)</f>
        <v>22</v>
      </c>
      <c r="S6" s="59">
        <f>SUM(Results_2019!$G$23:$G$29)</f>
        <v>13</v>
      </c>
      <c r="T6" s="59">
        <f>SUM(Results_2019!$G$30:$G$35)</f>
        <v>11</v>
      </c>
      <c r="U6" s="59">
        <f>SUM(Results_2019!$G$36:$G$46)</f>
        <v>12</v>
      </c>
      <c r="V6" s="59">
        <f>SUM(Results_2019!$G$47:$G$53)</f>
        <v>15</v>
      </c>
      <c r="W6" s="59">
        <f>SUM(Results_2019!$G$54:$G$55)</f>
        <v>3</v>
      </c>
      <c r="X6" s="59">
        <f>SUM(Results_2019!$G$56:$G$60)</f>
        <v>7</v>
      </c>
      <c r="Y6" s="59">
        <f>SUM(Results_2019!$G$61:$G$66)</f>
        <v>13</v>
      </c>
      <c r="Z6" s="59">
        <f>SUM(Results_2019!$G$67:$G$69)</f>
        <v>4</v>
      </c>
      <c r="AA6" s="62">
        <f>I6/R6</f>
        <v>0.95454545454545459</v>
      </c>
      <c r="AB6" s="62">
        <f>J6/S6</f>
        <v>0.84615384615384615</v>
      </c>
      <c r="AC6" s="62">
        <f>K6/T6</f>
        <v>0.27272727272727271</v>
      </c>
      <c r="AD6" s="62">
        <f>L6/U6</f>
        <v>0.58333333333333337</v>
      </c>
      <c r="AE6" s="62">
        <f>M6/V6</f>
        <v>1</v>
      </c>
      <c r="AF6" s="62">
        <f>N6/W6</f>
        <v>1</v>
      </c>
      <c r="AG6" s="62">
        <f>O6/X6</f>
        <v>0.42857142857142855</v>
      </c>
      <c r="AH6" s="62">
        <f>P6/Y6</f>
        <v>0.84615384615384615</v>
      </c>
      <c r="AI6" s="62">
        <f>Q6/Z6</f>
        <v>1</v>
      </c>
      <c r="AJ6" s="59">
        <f>HLOOKUP(B6,Results_2019!$S$71:$AO$75,3,FALSE)</f>
        <v>100</v>
      </c>
      <c r="AK6">
        <f ca="1">RANK(AA6,AA$3:AA$24)</f>
        <v>1</v>
      </c>
      <c r="AL6">
        <f ca="1">RANK(AB6,AB$3:AB$24)</f>
        <v>6</v>
      </c>
      <c r="AM6">
        <f ca="1">RANK(AC6,AC$3:AC$24)</f>
        <v>14</v>
      </c>
      <c r="AN6">
        <f ca="1">RANK(AD6,AD$3:AD$24)</f>
        <v>14</v>
      </c>
      <c r="AO6">
        <f ca="1">RANK(AE6,AE$3:AE$24)</f>
        <v>1</v>
      </c>
      <c r="AP6">
        <f ca="1">RANK(AF6,AF$3:AF$24)</f>
        <v>1</v>
      </c>
      <c r="AQ6">
        <f ca="1">RANK(AG6,AG$3:AG$24)</f>
        <v>12</v>
      </c>
      <c r="AR6">
        <f ca="1">RANK(AH6,AH$3:AH$24)</f>
        <v>5</v>
      </c>
      <c r="AS6">
        <f ca="1">RANK(AI6,AI$3:AI$24)</f>
        <v>1</v>
      </c>
    </row>
    <row r="7" spans="1:63" x14ac:dyDescent="0.3">
      <c r="A7" t="s">
        <v>1377</v>
      </c>
      <c r="B7" s="13" t="s">
        <v>12</v>
      </c>
      <c r="C7" s="57">
        <f>HLOOKUP(B7,Results_2019!$S$71:$AO$75,4,FALSE)</f>
        <v>0.75</v>
      </c>
      <c r="D7" s="58">
        <f>HLOOKUP(B7,Results_2019!$S$71:$AO$75,5,FALSE)</f>
        <v>5</v>
      </c>
      <c r="E7" s="176">
        <f>VLOOKUP(A7,'2016'!A:E,5,FALSE)</f>
        <v>0.55500000000000005</v>
      </c>
      <c r="F7" s="58">
        <f>VLOOKUP(A7,'2016'!A:E,2,FALSE)</f>
        <v>3</v>
      </c>
      <c r="G7" s="58">
        <f>F7-D7</f>
        <v>-2</v>
      </c>
      <c r="H7" s="176">
        <f>C7-E7</f>
        <v>0.19499999999999995</v>
      </c>
      <c r="I7" s="59">
        <f>SUMIF(Results_2019!$F$3:$F$69,Categories_2019!I$2,Results_2019!$Y$3:$Y$69)</f>
        <v>20</v>
      </c>
      <c r="J7" s="59">
        <f>SUMIF(Results_2019!$F$3:$F$69,Categories_2019!J$2,Results_2019!$Y$3:$Y$69)</f>
        <v>7</v>
      </c>
      <c r="K7" s="59">
        <f>SUMIF(Results_2019!$F$3:$F$69,Categories_2019!K$2,Results_2019!$Y$3:$Y$69)</f>
        <v>9</v>
      </c>
      <c r="L7" s="59">
        <f>SUMIF(Results_2019!$F$3:$F$69,Categories_2019!L$2,Results_2019!$Y$3:$Y$69)</f>
        <v>12</v>
      </c>
      <c r="M7" s="59">
        <f>SUMIF(Results_2019!$F$3:$F$69,Categories_2019!M$2,Results_2019!$Y$3:$Y$69)</f>
        <v>8</v>
      </c>
      <c r="N7" s="59">
        <f>SUMIF(Results_2019!$F$3:$F$69,Categories_2019!N$2,Results_2019!$Y$3:$Y$69)</f>
        <v>1</v>
      </c>
      <c r="O7" s="59">
        <f>SUMIF(Results_2019!$F$3:$F$69,Categories_2019!O$2,Results_2019!$Y$3:$Y$69)</f>
        <v>3</v>
      </c>
      <c r="P7" s="59">
        <f>SUMIF(Results_2019!$F$3:$F$69,Categories_2019!P$2,Results_2019!$Y$3:$Y$69)</f>
        <v>11</v>
      </c>
      <c r="Q7" s="59">
        <f>SUMIF(Results_2019!$F$3:$F$69,Categories_2019!Q$2,Results_2019!$Y$3:$Y$69)</f>
        <v>4</v>
      </c>
      <c r="R7" s="59">
        <f>SUM(Results_2019!$G$3:$G$22)</f>
        <v>22</v>
      </c>
      <c r="S7" s="59">
        <f>SUM(Results_2019!$G$23:$G$29)</f>
        <v>13</v>
      </c>
      <c r="T7" s="59">
        <f>SUM(Results_2019!$G$30:$G$35)</f>
        <v>11</v>
      </c>
      <c r="U7" s="59">
        <f>SUM(Results_2019!$G$36:$G$46)</f>
        <v>12</v>
      </c>
      <c r="V7" s="59">
        <f>SUM(Results_2019!$G$47:$G$53)</f>
        <v>15</v>
      </c>
      <c r="W7" s="59">
        <f>SUM(Results_2019!$G$54:$G$55)</f>
        <v>3</v>
      </c>
      <c r="X7" s="59">
        <f>SUM(Results_2019!$G$56:$G$60)</f>
        <v>7</v>
      </c>
      <c r="Y7" s="59">
        <f>SUM(Results_2019!$G$61:$G$66)</f>
        <v>13</v>
      </c>
      <c r="Z7" s="59">
        <f>SUM(Results_2019!$G$67:$G$69)</f>
        <v>4</v>
      </c>
      <c r="AA7" s="62">
        <f>I7/R7</f>
        <v>0.90909090909090906</v>
      </c>
      <c r="AB7" s="62">
        <f>J7/S7</f>
        <v>0.53846153846153844</v>
      </c>
      <c r="AC7" s="62">
        <f>K7/T7</f>
        <v>0.81818181818181823</v>
      </c>
      <c r="AD7" s="62">
        <f>L7/U7</f>
        <v>1</v>
      </c>
      <c r="AE7" s="62">
        <f>M7/V7</f>
        <v>0.53333333333333333</v>
      </c>
      <c r="AF7" s="62">
        <f>N7/W7</f>
        <v>0.33333333333333331</v>
      </c>
      <c r="AG7" s="62">
        <f>O7/X7</f>
        <v>0.42857142857142855</v>
      </c>
      <c r="AH7" s="62">
        <f>P7/Y7</f>
        <v>0.84615384615384615</v>
      </c>
      <c r="AI7" s="62">
        <f>Q7/Z7</f>
        <v>1</v>
      </c>
      <c r="AJ7" s="59">
        <f>HLOOKUP(B7,Results_2019!$S$71:$AO$75,3,FALSE)</f>
        <v>100</v>
      </c>
      <c r="AK7">
        <f ca="1">RANK(AA7,AA$3:AA$24)</f>
        <v>2</v>
      </c>
      <c r="AL7">
        <f ca="1">RANK(AB7,AB$3:AB$24)</f>
        <v>11</v>
      </c>
      <c r="AM7">
        <f ca="1">RANK(AC7,AC$3:AC$24)</f>
        <v>7</v>
      </c>
      <c r="AN7">
        <f ca="1">RANK(AD7,AD$3:AD$24)</f>
        <v>1</v>
      </c>
      <c r="AO7">
        <f ca="1">RANK(AE7,AE$3:AE$24)</f>
        <v>10</v>
      </c>
      <c r="AP7">
        <f ca="1">RANK(AF7,AF$3:AF$24)</f>
        <v>17</v>
      </c>
      <c r="AQ7">
        <f ca="1">RANK(AG7,AG$3:AG$24)</f>
        <v>12</v>
      </c>
      <c r="AR7">
        <f ca="1">RANK(AH7,AH$3:AH$24)</f>
        <v>5</v>
      </c>
      <c r="AS7">
        <f ca="1">RANK(AI7,AI$3:AI$24)</f>
        <v>1</v>
      </c>
    </row>
    <row r="8" spans="1:63" x14ac:dyDescent="0.3">
      <c r="A8" t="s">
        <v>1378</v>
      </c>
      <c r="B8" s="13" t="s">
        <v>24</v>
      </c>
      <c r="C8" s="57">
        <f>HLOOKUP(B8,Results_2019!$S$71:$AO$75,4,FALSE)</f>
        <v>0.73499999999999999</v>
      </c>
      <c r="D8" s="58">
        <f>HLOOKUP(B8,Results_2019!$S$71:$AO$75,5,FALSE)</f>
        <v>6</v>
      </c>
      <c r="E8" s="176">
        <f>VLOOKUP(A8,'2016'!A:E,5,FALSE)</f>
        <v>0.44</v>
      </c>
      <c r="F8" s="58">
        <f>VLOOKUP(A8,'2016'!A:E,2,FALSE)</f>
        <v>14</v>
      </c>
      <c r="G8" s="58">
        <f>F8-D8</f>
        <v>8</v>
      </c>
      <c r="H8" s="176">
        <f>C8-E8</f>
        <v>0.29499999999999998</v>
      </c>
      <c r="I8" s="59">
        <f>SUMIF(Results_2019!$F$3:$F$69,Categories_2019!I$2,Results_2019!$AE$3:$AE$69)</f>
        <v>20</v>
      </c>
      <c r="J8" s="59">
        <f>SUMIF(Results_2019!$F$3:$F$69,Categories_2019!J$2,Results_2019!$AE$3:$AE$69)</f>
        <v>7</v>
      </c>
      <c r="K8" s="59">
        <f>SUMIF(Results_2019!$F$3:$F$69,Categories_2019!K$2,Results_2019!$AE$3:$AE$69)</f>
        <v>11</v>
      </c>
      <c r="L8" s="59">
        <f>SUMIF(Results_2019!$F$3:$F$69,Categories_2019!L$2,Results_2019!$AE$3:$AE$69)</f>
        <v>12</v>
      </c>
      <c r="M8" s="59">
        <f>SUMIF(Results_2019!$F$3:$F$69,Categories_2019!M$2,Results_2019!$AE$3:$AE$69)</f>
        <v>8</v>
      </c>
      <c r="N8" s="59">
        <f>SUMIF(Results_2019!$F$3:$F$69,Categories_2019!N$2,Results_2019!$AE$3:$AE$69)</f>
        <v>2</v>
      </c>
      <c r="O8" s="59">
        <f>SUMIF(Results_2019!$F$3:$F$69,Categories_2019!O$2,Results_2019!$AE$3:$AE$69)</f>
        <v>4</v>
      </c>
      <c r="P8" s="59">
        <f>SUMIF(Results_2019!$F$3:$F$69,Categories_2019!P$2,Results_2019!$AE$3:$AE$69)</f>
        <v>5.5</v>
      </c>
      <c r="Q8" s="59">
        <f>SUMIF(Results_2019!$F$3:$F$69,Categories_2019!Q$2,Results_2019!$AE$3:$AE$69)</f>
        <v>4</v>
      </c>
      <c r="R8" s="59">
        <f>SUM(Results_2019!$G$3:$G$22)</f>
        <v>22</v>
      </c>
      <c r="S8" s="59">
        <f>SUM(Results_2019!$G$23:$G$29)</f>
        <v>13</v>
      </c>
      <c r="T8" s="59">
        <f>SUM(Results_2019!$G$30:$G$35)</f>
        <v>11</v>
      </c>
      <c r="U8" s="59">
        <f>SUM(Results_2019!$G$36:$G$46)</f>
        <v>12</v>
      </c>
      <c r="V8" s="59">
        <f>SUM(Results_2019!$G$47:$G$53)</f>
        <v>15</v>
      </c>
      <c r="W8" s="59">
        <f>SUM(Results_2019!$G$54:$G$55)</f>
        <v>3</v>
      </c>
      <c r="X8" s="59">
        <f>SUM(Results_2019!$G$56:$G$60)</f>
        <v>7</v>
      </c>
      <c r="Y8" s="59">
        <f>SUM(Results_2019!$G$61:$G$66)</f>
        <v>13</v>
      </c>
      <c r="Z8" s="59">
        <f>SUM(Results_2019!$G$67:$G$69)</f>
        <v>4</v>
      </c>
      <c r="AA8" s="62">
        <f>I8/R8</f>
        <v>0.90909090909090906</v>
      </c>
      <c r="AB8" s="62">
        <f>J8/S8</f>
        <v>0.53846153846153844</v>
      </c>
      <c r="AC8" s="62">
        <f>K8/T8</f>
        <v>1</v>
      </c>
      <c r="AD8" s="62">
        <f>L8/U8</f>
        <v>1</v>
      </c>
      <c r="AE8" s="62">
        <f>M8/V8</f>
        <v>0.53333333333333333</v>
      </c>
      <c r="AF8" s="62">
        <f>N8/W8</f>
        <v>0.66666666666666663</v>
      </c>
      <c r="AG8" s="62">
        <f>O8/X8</f>
        <v>0.5714285714285714</v>
      </c>
      <c r="AH8" s="62">
        <f>P8/Y8</f>
        <v>0.42307692307692307</v>
      </c>
      <c r="AI8" s="62">
        <f>Q8/Z8</f>
        <v>1</v>
      </c>
      <c r="AJ8" s="59">
        <f>HLOOKUP(B8,Results_2019!$S$71:$AO$75,3,FALSE)</f>
        <v>100</v>
      </c>
      <c r="AK8">
        <f ca="1">RANK(AA8,AA$3:AA$24)</f>
        <v>2</v>
      </c>
      <c r="AL8">
        <f ca="1">RANK(AB8,AB$3:AB$24)</f>
        <v>11</v>
      </c>
      <c r="AM8">
        <f ca="1">RANK(AC8,AC$3:AC$24)</f>
        <v>1</v>
      </c>
      <c r="AN8">
        <f ca="1">RANK(AD8,AD$3:AD$24)</f>
        <v>1</v>
      </c>
      <c r="AO8">
        <f ca="1">RANK(AE8,AE$3:AE$24)</f>
        <v>10</v>
      </c>
      <c r="AP8">
        <f ca="1">RANK(AF8,AF$3:AF$24)</f>
        <v>12</v>
      </c>
      <c r="AQ8">
        <f ca="1">RANK(AG8,AG$3:AG$24)</f>
        <v>7</v>
      </c>
      <c r="AR8">
        <f ca="1">RANK(AH8,AH$3:AH$24)</f>
        <v>13</v>
      </c>
      <c r="AS8">
        <f ca="1">RANK(AI8,AI$3:AI$24)</f>
        <v>1</v>
      </c>
    </row>
    <row r="9" spans="1:63" x14ac:dyDescent="0.3">
      <c r="A9" t="s">
        <v>1379</v>
      </c>
      <c r="B9" s="13" t="s">
        <v>16</v>
      </c>
      <c r="C9" s="57">
        <f>HLOOKUP(B9,Results_2019!$S$71:$AO$75,4,FALSE)</f>
        <v>0.71</v>
      </c>
      <c r="D9" s="58">
        <f>HLOOKUP(B9,Results_2019!$S$71:$AO$75,5,FALSE)</f>
        <v>7</v>
      </c>
      <c r="E9" s="176">
        <f>VLOOKUP(A9,'2016'!A:E,5,FALSE)</f>
        <v>0.38500000000000001</v>
      </c>
      <c r="F9" s="58">
        <f>VLOOKUP(A9,'2016'!A:E,2,FALSE)</f>
        <v>18</v>
      </c>
      <c r="G9" s="58">
        <f>F9-D9</f>
        <v>11</v>
      </c>
      <c r="H9" s="176">
        <f>C9-E9</f>
        <v>0.32499999999999996</v>
      </c>
      <c r="I9" s="59">
        <f>SUMIF(Results_2019!$F$3:$F$69,Categories_2019!I$2,Results_2019!$AA$3:$AA$69)</f>
        <v>20</v>
      </c>
      <c r="J9" s="59">
        <f>SUMIF(Results_2019!$F$3:$F$69,Categories_2019!J$2,Results_2019!$AA$3:$AA$69)</f>
        <v>11</v>
      </c>
      <c r="K9" s="59">
        <f>SUMIF(Results_2019!$F$3:$F$69,Categories_2019!K$2,Results_2019!$AA$3:$AA$69)</f>
        <v>3</v>
      </c>
      <c r="L9" s="59">
        <f>SUMIF(Results_2019!$F$3:$F$69,Categories_2019!L$2,Results_2019!$AA$3:$AA$69)</f>
        <v>9</v>
      </c>
      <c r="M9" s="59">
        <f>SUMIF(Results_2019!$F$3:$F$69,Categories_2019!M$2,Results_2019!$AA$3:$AA$69)</f>
        <v>8</v>
      </c>
      <c r="N9" s="59">
        <f>SUMIF(Results_2019!$F$3:$F$69,Categories_2019!N$2,Results_2019!$AA$3:$AA$69)</f>
        <v>3</v>
      </c>
      <c r="O9" s="59">
        <f>SUMIF(Results_2019!$F$3:$F$69,Categories_2019!O$2,Results_2019!$AA$3:$AA$69)</f>
        <v>5</v>
      </c>
      <c r="P9" s="59">
        <f>SUMIF(Results_2019!$F$3:$F$69,Categories_2019!P$2,Results_2019!$AA$3:$AA$69)</f>
        <v>10</v>
      </c>
      <c r="Q9" s="59">
        <f>SUMIF(Results_2019!$F$3:$F$69,Categories_2019!Q$2,Results_2019!$AA$3:$AA$69)</f>
        <v>2</v>
      </c>
      <c r="R9" s="59">
        <f>SUM(Results_2019!$G$3:$G$22)</f>
        <v>22</v>
      </c>
      <c r="S9" s="59">
        <f>SUM(Results_2019!$G$23:$G$29)</f>
        <v>13</v>
      </c>
      <c r="T9" s="59">
        <f>SUM(Results_2019!$G$30:$G$35)</f>
        <v>11</v>
      </c>
      <c r="U9" s="59">
        <f>SUM(Results_2019!$G$36:$G$46)</f>
        <v>12</v>
      </c>
      <c r="V9" s="59">
        <f>SUM(Results_2019!$G$47:$G$53)</f>
        <v>15</v>
      </c>
      <c r="W9" s="59">
        <f>SUM(Results_2019!$G$54:$G$55)</f>
        <v>3</v>
      </c>
      <c r="X9" s="59">
        <f>SUM(Results_2019!$G$56:$G$60)</f>
        <v>7</v>
      </c>
      <c r="Y9" s="59">
        <f>SUM(Results_2019!$G$61:$G$66)</f>
        <v>13</v>
      </c>
      <c r="Z9" s="59">
        <f>SUM(Results_2019!$G$67:$G$69)</f>
        <v>4</v>
      </c>
      <c r="AA9" s="62">
        <f>I9/R9</f>
        <v>0.90909090909090906</v>
      </c>
      <c r="AB9" s="62">
        <f>J9/S9</f>
        <v>0.84615384615384615</v>
      </c>
      <c r="AC9" s="62">
        <f>K9/T9</f>
        <v>0.27272727272727271</v>
      </c>
      <c r="AD9" s="62">
        <f>L9/U9</f>
        <v>0.75</v>
      </c>
      <c r="AE9" s="62">
        <f>M9/V9</f>
        <v>0.53333333333333333</v>
      </c>
      <c r="AF9" s="62">
        <f>N9/W9</f>
        <v>1</v>
      </c>
      <c r="AG9" s="62">
        <f>O9/X9</f>
        <v>0.7142857142857143</v>
      </c>
      <c r="AH9" s="62">
        <f>P9/Y9</f>
        <v>0.76923076923076927</v>
      </c>
      <c r="AI9" s="62">
        <f>Q9/Z9</f>
        <v>0.5</v>
      </c>
      <c r="AJ9" s="59">
        <f>HLOOKUP(B9,Results_2019!$S$71:$AO$75,3,FALSE)</f>
        <v>100</v>
      </c>
      <c r="AK9">
        <f ca="1">RANK(AA9,AA$3:AA$24)</f>
        <v>2</v>
      </c>
      <c r="AL9">
        <f ca="1">RANK(AB9,AB$3:AB$24)</f>
        <v>6</v>
      </c>
      <c r="AM9">
        <f ca="1">RANK(AC9,AC$3:AC$24)</f>
        <v>14</v>
      </c>
      <c r="AN9">
        <f ca="1">RANK(AD9,AD$3:AD$24)</f>
        <v>10</v>
      </c>
      <c r="AO9">
        <f ca="1">RANK(AE9,AE$3:AE$24)</f>
        <v>10</v>
      </c>
      <c r="AP9">
        <f ca="1">RANK(AF9,AF$3:AF$24)</f>
        <v>1</v>
      </c>
      <c r="AQ9">
        <f ca="1">RANK(AG9,AG$3:AG$24)</f>
        <v>4</v>
      </c>
      <c r="AR9">
        <f ca="1">RANK(AH9,AH$3:AH$24)</f>
        <v>7</v>
      </c>
      <c r="AS9">
        <f ca="1">RANK(AI9,AI$3:AI$24)</f>
        <v>9</v>
      </c>
    </row>
    <row r="10" spans="1:63" x14ac:dyDescent="0.3">
      <c r="A10" t="s">
        <v>1373</v>
      </c>
      <c r="B10" s="13" t="s">
        <v>14</v>
      </c>
      <c r="C10" s="57">
        <f>HLOOKUP(B10,Results_2019!$S$71:$AO$75,4,FALSE)</f>
        <v>0.7</v>
      </c>
      <c r="D10" s="58">
        <f>HLOOKUP(B10,Results_2019!$S$71:$AO$75,5,FALSE)</f>
        <v>8</v>
      </c>
      <c r="E10" s="176">
        <f>VLOOKUP(A10,'2016'!A:E,5,FALSE)</f>
        <v>0.47</v>
      </c>
      <c r="F10" s="58">
        <f>VLOOKUP(A10,'2016'!A:E,2,FALSE)</f>
        <v>10</v>
      </c>
      <c r="G10" s="58">
        <f>F10-D10</f>
        <v>2</v>
      </c>
      <c r="H10" s="176">
        <f>C10-E10</f>
        <v>0.22999999999999998</v>
      </c>
      <c r="I10" s="59">
        <f>SUMIF(Results_2019!$F$3:$F$69,Categories_2019!I$2,Results_2019!$Z$3:$Z$69)</f>
        <v>17</v>
      </c>
      <c r="J10" s="59">
        <f>SUMIF(Results_2019!$F$3:$F$69,Categories_2019!J$2,Results_2019!$Z$3:$Z$69)</f>
        <v>11</v>
      </c>
      <c r="K10" s="59">
        <f>SUMIF(Results_2019!$F$3:$F$69,Categories_2019!K$2,Results_2019!$Z$3:$Z$69)</f>
        <v>0</v>
      </c>
      <c r="L10" s="59">
        <f>SUMIF(Results_2019!$F$3:$F$69,Categories_2019!L$2,Results_2019!$Z$3:$Z$69)</f>
        <v>11</v>
      </c>
      <c r="M10" s="59">
        <f>SUMIF(Results_2019!$F$3:$F$69,Categories_2019!M$2,Results_2019!$Z$3:$Z$69)</f>
        <v>12</v>
      </c>
      <c r="N10" s="59">
        <f>SUMIF(Results_2019!$F$3:$F$69,Categories_2019!N$2,Results_2019!$Z$3:$Z$69)</f>
        <v>2</v>
      </c>
      <c r="O10" s="59">
        <f>SUMIF(Results_2019!$F$3:$F$69,Categories_2019!O$2,Results_2019!$Z$3:$Z$69)</f>
        <v>0</v>
      </c>
      <c r="P10" s="59">
        <f>SUMIF(Results_2019!$F$3:$F$69,Categories_2019!P$2,Results_2019!$Z$3:$Z$69)</f>
        <v>13</v>
      </c>
      <c r="Q10" s="59">
        <f>SUMIF(Results_2019!$F$3:$F$69,Categories_2019!Q$2,Results_2019!$Z$3:$Z$69)</f>
        <v>4</v>
      </c>
      <c r="R10" s="59">
        <f>SUM(Results_2019!$G$3:$G$22)</f>
        <v>22</v>
      </c>
      <c r="S10" s="59">
        <f>SUM(Results_2019!$G$23:$G$29)</f>
        <v>13</v>
      </c>
      <c r="T10" s="59">
        <f>SUM(Results_2019!$G$30:$G$35)</f>
        <v>11</v>
      </c>
      <c r="U10" s="59">
        <f>SUM(Results_2019!$G$36:$G$46)</f>
        <v>12</v>
      </c>
      <c r="V10" s="59">
        <f>SUM(Results_2019!$G$47:$G$53)</f>
        <v>15</v>
      </c>
      <c r="W10" s="59">
        <f>SUM(Results_2019!$G$54:$G$55)</f>
        <v>3</v>
      </c>
      <c r="X10" s="59">
        <f>SUM(Results_2019!$G$56:$G$60)</f>
        <v>7</v>
      </c>
      <c r="Y10" s="59">
        <f>SUM(Results_2019!$G$61:$G$66)</f>
        <v>13</v>
      </c>
      <c r="Z10" s="59">
        <f>SUM(Results_2019!$G$67:$G$69)</f>
        <v>4</v>
      </c>
      <c r="AA10" s="62">
        <f>I10/R10</f>
        <v>0.77272727272727271</v>
      </c>
      <c r="AB10" s="62">
        <f>J10/S10</f>
        <v>0.84615384615384615</v>
      </c>
      <c r="AC10" s="62">
        <f>K10/T10</f>
        <v>0</v>
      </c>
      <c r="AD10" s="62">
        <f>L10/U10</f>
        <v>0.91666666666666663</v>
      </c>
      <c r="AE10" s="62">
        <f>M10/V10</f>
        <v>0.8</v>
      </c>
      <c r="AF10" s="62">
        <f>N10/W10</f>
        <v>0.66666666666666663</v>
      </c>
      <c r="AG10" s="62">
        <f>O10/X10</f>
        <v>0</v>
      </c>
      <c r="AH10" s="62">
        <f>P10/Y10</f>
        <v>1</v>
      </c>
      <c r="AI10" s="62">
        <f>Q10/Z10</f>
        <v>1</v>
      </c>
      <c r="AJ10" s="59">
        <f>HLOOKUP(B10,Results_2019!$S$71:$AO$75,3,FALSE)</f>
        <v>100</v>
      </c>
      <c r="AK10">
        <f ca="1">RANK(AA10,AA$3:AA$24)</f>
        <v>11</v>
      </c>
      <c r="AL10">
        <f ca="1">RANK(AB10,AB$3:AB$24)</f>
        <v>6</v>
      </c>
      <c r="AM10">
        <f ca="1">RANK(AC10,AC$3:AC$24)</f>
        <v>20</v>
      </c>
      <c r="AN10">
        <f ca="1">RANK(AD10,AD$3:AD$24)</f>
        <v>4</v>
      </c>
      <c r="AO10">
        <f ca="1">RANK(AE10,AE$3:AE$24)</f>
        <v>4</v>
      </c>
      <c r="AP10">
        <f ca="1">RANK(AF10,AF$3:AF$24)</f>
        <v>12</v>
      </c>
      <c r="AQ10">
        <f ca="1">RANK(AG10,AG$3:AG$24)</f>
        <v>20</v>
      </c>
      <c r="AR10">
        <f ca="1">RANK(AH10,AH$3:AH$24)</f>
        <v>1</v>
      </c>
      <c r="AS10">
        <f ca="1">RANK(AI10,AI$3:AI$24)</f>
        <v>1</v>
      </c>
    </row>
    <row r="11" spans="1:63" x14ac:dyDescent="0.3">
      <c r="A11" t="s">
        <v>1374</v>
      </c>
      <c r="B11" s="13" t="s">
        <v>30</v>
      </c>
      <c r="C11" s="57">
        <f>HLOOKUP(B11,Results_2019!$S$71:$AO$75,4,FALSE)</f>
        <v>0.66500000000000004</v>
      </c>
      <c r="D11" s="58">
        <f>HLOOKUP(B11,Results_2019!$S$71:$AO$75,5,FALSE)</f>
        <v>9</v>
      </c>
      <c r="E11" s="176">
        <f>VLOOKUP(A11,'2016'!A:E,5,FALSE)</f>
        <v>0.51</v>
      </c>
      <c r="F11" s="58">
        <f>VLOOKUP(A11,'2016'!A:E,2,FALSE)</f>
        <v>6</v>
      </c>
      <c r="G11" s="58">
        <f>F11-D11</f>
        <v>-3</v>
      </c>
      <c r="H11" s="176">
        <f>C11-E11</f>
        <v>0.15500000000000003</v>
      </c>
      <c r="I11" s="59">
        <f>SUMIF(Results_2019!$F$3:$F$69,Categories_2019!I$2,Results_2019!$AH$3:$AH$69)</f>
        <v>13</v>
      </c>
      <c r="J11" s="59">
        <f>SUMIF(Results_2019!$F$3:$F$69,Categories_2019!J$2,Results_2019!$AH$3:$AH$69)</f>
        <v>11</v>
      </c>
      <c r="K11" s="59">
        <f>SUMIF(Results_2019!$F$3:$F$69,Categories_2019!K$2,Results_2019!$AH$3:$AH$69)</f>
        <v>5</v>
      </c>
      <c r="L11" s="59">
        <f>SUMIF(Results_2019!$F$3:$F$69,Categories_2019!L$2,Results_2019!$AH$3:$AH$69)</f>
        <v>12</v>
      </c>
      <c r="M11" s="59">
        <f>SUMIF(Results_2019!$F$3:$F$69,Categories_2019!M$2,Results_2019!$AH$3:$AH$69)</f>
        <v>10</v>
      </c>
      <c r="N11" s="59">
        <f>SUMIF(Results_2019!$F$3:$F$69,Categories_2019!N$2,Results_2019!$AH$3:$AH$69)</f>
        <v>0</v>
      </c>
      <c r="O11" s="59">
        <f>SUMIF(Results_2019!$F$3:$F$69,Categories_2019!O$2,Results_2019!$AH$3:$AH$69)</f>
        <v>2</v>
      </c>
      <c r="P11" s="59">
        <f>SUMIF(Results_2019!$F$3:$F$69,Categories_2019!P$2,Results_2019!$AH$3:$AH$69)</f>
        <v>9.5</v>
      </c>
      <c r="Q11" s="59">
        <f>SUMIF(Results_2019!$F$3:$F$69,Categories_2019!Q$2,Results_2019!$AH$3:$AH$69)</f>
        <v>4</v>
      </c>
      <c r="R11" s="59">
        <f>SUM(Results_2019!$G$3:$G$22)</f>
        <v>22</v>
      </c>
      <c r="S11" s="59">
        <f>SUM(Results_2019!$G$23:$G$29)</f>
        <v>13</v>
      </c>
      <c r="T11" s="59">
        <f>SUM(Results_2019!$G$30:$G$35)</f>
        <v>11</v>
      </c>
      <c r="U11" s="59">
        <f>SUM(Results_2019!$G$36:$G$46)</f>
        <v>12</v>
      </c>
      <c r="V11" s="59">
        <f>SUM(Results_2019!$G$47:$G$53)</f>
        <v>15</v>
      </c>
      <c r="W11" s="59">
        <f>SUM(Results_2019!$G$54:$G$55)</f>
        <v>3</v>
      </c>
      <c r="X11" s="59">
        <f>SUM(Results_2019!$G$56:$G$60)</f>
        <v>7</v>
      </c>
      <c r="Y11" s="59">
        <f>SUM(Results_2019!$G$61:$G$66)</f>
        <v>13</v>
      </c>
      <c r="Z11" s="59">
        <f>SUM(Results_2019!$G$67:$G$69)</f>
        <v>4</v>
      </c>
      <c r="AA11" s="62">
        <f>I11/R11</f>
        <v>0.59090909090909094</v>
      </c>
      <c r="AB11" s="62">
        <f>J11/S11</f>
        <v>0.84615384615384615</v>
      </c>
      <c r="AC11" s="62">
        <f>K11/T11</f>
        <v>0.45454545454545453</v>
      </c>
      <c r="AD11" s="62">
        <f>L11/U11</f>
        <v>1</v>
      </c>
      <c r="AE11" s="62">
        <f>M11/V11</f>
        <v>0.66666666666666663</v>
      </c>
      <c r="AF11" s="62">
        <f>N11/W11</f>
        <v>0</v>
      </c>
      <c r="AG11" s="62">
        <f>O11/X11</f>
        <v>0.2857142857142857</v>
      </c>
      <c r="AH11" s="62">
        <f>P11/Y11</f>
        <v>0.73076923076923073</v>
      </c>
      <c r="AI11" s="62">
        <f>Q11/Z11</f>
        <v>1</v>
      </c>
      <c r="AJ11" s="59">
        <f>HLOOKUP(B11,Results_2019!$S$71:$AO$75,3,FALSE)</f>
        <v>100</v>
      </c>
      <c r="AK11">
        <f ca="1">RANK(AA11,AA$3:AA$24)</f>
        <v>19</v>
      </c>
      <c r="AL11">
        <f ca="1">RANK(AB11,AB$3:AB$24)</f>
        <v>6</v>
      </c>
      <c r="AM11">
        <f ca="1">RANK(AC11,AC$3:AC$24)</f>
        <v>12</v>
      </c>
      <c r="AN11">
        <f ca="1">RANK(AD11,AD$3:AD$24)</f>
        <v>1</v>
      </c>
      <c r="AO11">
        <f ca="1">RANK(AE11,AE$3:AE$24)</f>
        <v>8</v>
      </c>
      <c r="AP11">
        <f ca="1">RANK(AF11,AF$3:AF$24)</f>
        <v>18</v>
      </c>
      <c r="AQ11">
        <f ca="1">RANK(AG11,AG$3:AG$24)</f>
        <v>15</v>
      </c>
      <c r="AR11">
        <f ca="1">RANK(AH11,AH$3:AH$24)</f>
        <v>8</v>
      </c>
      <c r="AS11">
        <f ca="1">RANK(AI11,AI$3:AI$24)</f>
        <v>1</v>
      </c>
    </row>
    <row r="12" spans="1:63" x14ac:dyDescent="0.3">
      <c r="A12" t="s">
        <v>1380</v>
      </c>
      <c r="B12" s="13" t="s">
        <v>44</v>
      </c>
      <c r="C12" s="57">
        <f>HLOOKUP(B12,Results_2019!$S$71:$AO$75,4,FALSE)</f>
        <v>0.65</v>
      </c>
      <c r="D12" s="58">
        <f>HLOOKUP(B12,Results_2019!$S$71:$AO$75,5,FALSE)</f>
        <v>10</v>
      </c>
      <c r="E12" s="176">
        <f>VLOOKUP(A12,'2016'!A:E,5,FALSE)</f>
        <v>0.3</v>
      </c>
      <c r="F12" s="58">
        <f>VLOOKUP(A12,'2016'!A:E,2,FALSE)</f>
        <v>22</v>
      </c>
      <c r="G12" s="58">
        <f>F12-D12</f>
        <v>12</v>
      </c>
      <c r="H12" s="176">
        <f>C12-E12</f>
        <v>0.35000000000000003</v>
      </c>
      <c r="I12" s="59">
        <f>SUMIF(Results_2019!$F$3:$F$69,Categories_2019!I$2,Results_2019!$AO$3:$AO$69)</f>
        <v>14</v>
      </c>
      <c r="J12" s="59">
        <f>SUMIF(Results_2019!$F$3:$F$69,Categories_2019!J$2,Results_2019!$AO$3:$AO$69)</f>
        <v>12</v>
      </c>
      <c r="K12" s="59">
        <f>SUMIF(Results_2019!$F$3:$F$69,Categories_2019!K$2,Results_2019!$AO$3:$AO$69)</f>
        <v>1</v>
      </c>
      <c r="L12" s="59">
        <f>SUMIF(Results_2019!$F$3:$F$69,Categories_2019!L$2,Results_2019!$AO$3:$AO$69)</f>
        <v>11</v>
      </c>
      <c r="M12" s="59">
        <f>SUMIF(Results_2019!$F$3:$F$69,Categories_2019!M$2,Results_2019!$AO$3:$AO$69)</f>
        <v>12</v>
      </c>
      <c r="N12" s="59">
        <f>SUMIF(Results_2019!$F$3:$F$69,Categories_2019!N$2,Results_2019!$AO$3:$AO$69)</f>
        <v>3</v>
      </c>
      <c r="O12" s="59">
        <f>SUMIF(Results_2019!$F$3:$F$69,Categories_2019!O$2,Results_2019!$AO$3:$AO$69)</f>
        <v>4</v>
      </c>
      <c r="P12" s="59">
        <f>SUMIF(Results_2019!$F$3:$F$69,Categories_2019!P$2,Results_2019!$AO$3:$AO$69)</f>
        <v>6</v>
      </c>
      <c r="Q12" s="59">
        <f>SUMIF(Results_2019!$F$3:$F$69,Categories_2019!Q$2,Results_2019!$AO$3:$AO$69)</f>
        <v>2</v>
      </c>
      <c r="R12" s="59">
        <f>SUM(Results_2019!$G$3:$G$22)</f>
        <v>22</v>
      </c>
      <c r="S12" s="59">
        <f>SUM(Results_2019!$G$23:$G$29)</f>
        <v>13</v>
      </c>
      <c r="T12" s="59">
        <f>SUM(Results_2019!$G$30:$G$35)</f>
        <v>11</v>
      </c>
      <c r="U12" s="59">
        <f>SUM(Results_2019!$G$36:$G$46)</f>
        <v>12</v>
      </c>
      <c r="V12" s="59">
        <f>SUM(Results_2019!$G$47:$G$53)</f>
        <v>15</v>
      </c>
      <c r="W12" s="59">
        <f>SUM(Results_2019!$G$54:$G$55)</f>
        <v>3</v>
      </c>
      <c r="X12" s="59">
        <f>SUM(Results_2019!$G$56:$G$60)</f>
        <v>7</v>
      </c>
      <c r="Y12" s="59">
        <f>SUM(Results_2019!$G$61:$G$66)</f>
        <v>13</v>
      </c>
      <c r="Z12" s="59">
        <f>SUM(Results_2019!$G$67:$G$69)</f>
        <v>4</v>
      </c>
      <c r="AA12" s="62">
        <f>I12/R12</f>
        <v>0.63636363636363635</v>
      </c>
      <c r="AB12" s="62">
        <f>J12/S12</f>
        <v>0.92307692307692313</v>
      </c>
      <c r="AC12" s="62">
        <f>K12/T12</f>
        <v>9.0909090909090912E-2</v>
      </c>
      <c r="AD12" s="62">
        <f>L12/U12</f>
        <v>0.91666666666666663</v>
      </c>
      <c r="AE12" s="62">
        <f>M12/V12</f>
        <v>0.8</v>
      </c>
      <c r="AF12" s="62">
        <f>N12/W12</f>
        <v>1</v>
      </c>
      <c r="AG12" s="62">
        <f>O12/X12</f>
        <v>0.5714285714285714</v>
      </c>
      <c r="AH12" s="62">
        <f>P12/Y12</f>
        <v>0.46153846153846156</v>
      </c>
      <c r="AI12" s="62">
        <f>Q12/Z12</f>
        <v>0.5</v>
      </c>
      <c r="AJ12" s="59">
        <f>HLOOKUP(B12,Results_2019!$S$71:$AO$75,3,FALSE)</f>
        <v>100</v>
      </c>
      <c r="AK12">
        <f ca="1">RANK(AA12,AA$3:AA$24)</f>
        <v>15</v>
      </c>
      <c r="AL12">
        <f ca="1">RANK(AB12,AB$3:AB$24)</f>
        <v>4</v>
      </c>
      <c r="AM12">
        <f ca="1">RANK(AC12,AC$3:AC$24)</f>
        <v>18</v>
      </c>
      <c r="AN12">
        <f ca="1">RANK(AD12,AD$3:AD$24)</f>
        <v>4</v>
      </c>
      <c r="AO12">
        <f ca="1">RANK(AE12,AE$3:AE$24)</f>
        <v>4</v>
      </c>
      <c r="AP12">
        <f ca="1">RANK(AF12,AF$3:AF$24)</f>
        <v>1</v>
      </c>
      <c r="AQ12">
        <f ca="1">RANK(AG12,AG$3:AG$24)</f>
        <v>7</v>
      </c>
      <c r="AR12">
        <f ca="1">RANK(AH12,AH$3:AH$24)</f>
        <v>11</v>
      </c>
      <c r="AS12">
        <f ca="1">RANK(AI12,AI$3:AI$24)</f>
        <v>9</v>
      </c>
    </row>
    <row r="13" spans="1:63" x14ac:dyDescent="0.3">
      <c r="A13" t="s">
        <v>1381</v>
      </c>
      <c r="B13" s="13" t="s">
        <v>32</v>
      </c>
      <c r="C13" s="57">
        <f>HLOOKUP(B13,Results_2019!$S$71:$AO$75,4,FALSE)</f>
        <v>0.64500000000000002</v>
      </c>
      <c r="D13" s="58">
        <f>HLOOKUP(B13,Results_2019!$S$71:$AO$75,5,FALSE)</f>
        <v>11</v>
      </c>
      <c r="E13" s="176">
        <f>VLOOKUP(A13,'2016'!A:E,5,FALSE)</f>
        <v>0.34</v>
      </c>
      <c r="F13" s="58">
        <f>VLOOKUP(A13,'2016'!A:E,2,FALSE)</f>
        <v>20</v>
      </c>
      <c r="G13" s="58">
        <f>F13-D13</f>
        <v>9</v>
      </c>
      <c r="H13" s="176">
        <f>C13-E13</f>
        <v>0.30499999999999999</v>
      </c>
      <c r="I13" s="59">
        <f>SUMIF(Results_2019!$F$3:$F$69,Categories_2019!I$2,Results_2019!$AI$3:$AI$69)</f>
        <v>20</v>
      </c>
      <c r="J13" s="59">
        <f>SUMIF(Results_2019!$F$3:$F$69,Categories_2019!J$2,Results_2019!$AI$3:$AI$69)</f>
        <v>7</v>
      </c>
      <c r="K13" s="59">
        <f>SUMIF(Results_2019!$F$3:$F$69,Categories_2019!K$2,Results_2019!$AI$3:$AI$69)</f>
        <v>3</v>
      </c>
      <c r="L13" s="59">
        <f>SUMIF(Results_2019!$F$3:$F$69,Categories_2019!L$2,Results_2019!$AI$3:$AI$69)</f>
        <v>9</v>
      </c>
      <c r="M13" s="59">
        <f>SUMIF(Results_2019!$F$3:$F$69,Categories_2019!M$2,Results_2019!$AI$3:$AI$69)</f>
        <v>13</v>
      </c>
      <c r="N13" s="59">
        <f>SUMIF(Results_2019!$F$3:$F$69,Categories_2019!N$2,Results_2019!$AI$3:$AI$69)</f>
        <v>3</v>
      </c>
      <c r="O13" s="59">
        <f>SUMIF(Results_2019!$F$3:$F$69,Categories_2019!O$2,Results_2019!$AI$3:$AI$69)</f>
        <v>0</v>
      </c>
      <c r="P13" s="59">
        <f>SUMIF(Results_2019!$F$3:$F$69,Categories_2019!P$2,Results_2019!$AI$3:$AI$69)</f>
        <v>7.5</v>
      </c>
      <c r="Q13" s="59">
        <f>SUMIF(Results_2019!$F$3:$F$69,Categories_2019!Q$2,Results_2019!$AI$3:$AI$69)</f>
        <v>2</v>
      </c>
      <c r="R13" s="59">
        <f>SUM(Results_2019!$G$3:$G$22)</f>
        <v>22</v>
      </c>
      <c r="S13" s="59">
        <f>SUM(Results_2019!$G$23:$G$29)</f>
        <v>13</v>
      </c>
      <c r="T13" s="59">
        <f>SUM(Results_2019!$G$30:$G$35)</f>
        <v>11</v>
      </c>
      <c r="U13" s="59">
        <f>SUM(Results_2019!$G$36:$G$46)</f>
        <v>12</v>
      </c>
      <c r="V13" s="59">
        <f>SUM(Results_2019!$G$47:$G$53)</f>
        <v>15</v>
      </c>
      <c r="W13" s="59">
        <f>SUM(Results_2019!$G$54:$G$55)</f>
        <v>3</v>
      </c>
      <c r="X13" s="59">
        <f>SUM(Results_2019!$G$56:$G$60)</f>
        <v>7</v>
      </c>
      <c r="Y13" s="59">
        <f>SUM(Results_2019!$G$61:$G$66)</f>
        <v>13</v>
      </c>
      <c r="Z13" s="59">
        <f>SUM(Results_2019!$G$67:$G$69)</f>
        <v>4</v>
      </c>
      <c r="AA13" s="62">
        <f>I13/R13</f>
        <v>0.90909090909090906</v>
      </c>
      <c r="AB13" s="62">
        <f>J13/S13</f>
        <v>0.53846153846153844</v>
      </c>
      <c r="AC13" s="62">
        <f>K13/T13</f>
        <v>0.27272727272727271</v>
      </c>
      <c r="AD13" s="62">
        <f>L13/U13</f>
        <v>0.75</v>
      </c>
      <c r="AE13" s="62">
        <f>M13/V13</f>
        <v>0.8666666666666667</v>
      </c>
      <c r="AF13" s="62">
        <f>N13/W13</f>
        <v>1</v>
      </c>
      <c r="AG13" s="62">
        <f>O13/X13</f>
        <v>0</v>
      </c>
      <c r="AH13" s="62">
        <f>P13/Y13</f>
        <v>0.57692307692307687</v>
      </c>
      <c r="AI13" s="62">
        <f>Q13/Z13</f>
        <v>0.5</v>
      </c>
      <c r="AJ13" s="59">
        <f>HLOOKUP(B13,Results_2019!$S$71:$AO$75,3,FALSE)</f>
        <v>100</v>
      </c>
      <c r="AK13">
        <f ca="1">RANK(AA13,AA$3:AA$24)</f>
        <v>2</v>
      </c>
      <c r="AL13">
        <f ca="1">RANK(AB13,AB$3:AB$24)</f>
        <v>11</v>
      </c>
      <c r="AM13">
        <f ca="1">RANK(AC13,AC$3:AC$24)</f>
        <v>14</v>
      </c>
      <c r="AN13">
        <f ca="1">RANK(AD13,AD$3:AD$24)</f>
        <v>10</v>
      </c>
      <c r="AO13">
        <f ca="1">RANK(AE13,AE$3:AE$24)</f>
        <v>2</v>
      </c>
      <c r="AP13">
        <f ca="1">RANK(AF13,AF$3:AF$24)</f>
        <v>1</v>
      </c>
      <c r="AQ13">
        <f ca="1">RANK(AG13,AG$3:AG$24)</f>
        <v>20</v>
      </c>
      <c r="AR13">
        <f ca="1">RANK(AH13,AH$3:AH$24)</f>
        <v>10</v>
      </c>
      <c r="AS13">
        <f ca="1">RANK(AI13,AI$3:AI$24)</f>
        <v>9</v>
      </c>
    </row>
    <row r="14" spans="1:63" x14ac:dyDescent="0.3">
      <c r="A14" t="s">
        <v>1382</v>
      </c>
      <c r="B14" s="13" t="s">
        <v>20</v>
      </c>
      <c r="C14" s="57">
        <f>HLOOKUP(B14,Results_2019!$S$71:$AO$75,4,FALSE)</f>
        <v>0.57999999999999996</v>
      </c>
      <c r="D14" s="58">
        <f>HLOOKUP(B14,Results_2019!$S$71:$AO$75,5,FALSE)</f>
        <v>12</v>
      </c>
      <c r="E14" s="176">
        <f>VLOOKUP(A14,'2016'!A:E,5,FALSE)</f>
        <v>0.46</v>
      </c>
      <c r="F14" s="58">
        <f>VLOOKUP(A14,'2016'!A:E,2,FALSE)</f>
        <v>11</v>
      </c>
      <c r="G14" s="58">
        <f>F14-D14</f>
        <v>-1</v>
      </c>
      <c r="H14" s="176">
        <f>C14-E14</f>
        <v>0.11999999999999994</v>
      </c>
      <c r="I14" s="59">
        <f>SUMIF(Results_2019!$F$3:$F$69,Categories_2019!I$2,Results_2019!$AC$3:$AC$69)</f>
        <v>18</v>
      </c>
      <c r="J14" s="59">
        <f>SUMIF(Results_2019!$F$3:$F$69,Categories_2019!J$2,Results_2019!$AC$3:$AC$69)</f>
        <v>3</v>
      </c>
      <c r="K14" s="59">
        <f>SUMIF(Results_2019!$F$3:$F$69,Categories_2019!K$2,Results_2019!$AC$3:$AC$69)</f>
        <v>10</v>
      </c>
      <c r="L14" s="59">
        <f>SUMIF(Results_2019!$F$3:$F$69,Categories_2019!L$2,Results_2019!$AC$3:$AC$69)</f>
        <v>3</v>
      </c>
      <c r="M14" s="59">
        <f>SUMIF(Results_2019!$F$3:$F$69,Categories_2019!M$2,Results_2019!$AC$3:$AC$69)</f>
        <v>9</v>
      </c>
      <c r="N14" s="59">
        <f>SUMIF(Results_2019!$F$3:$F$69,Categories_2019!N$2,Results_2019!$AC$3:$AC$69)</f>
        <v>3</v>
      </c>
      <c r="O14" s="59">
        <f>SUMIF(Results_2019!$F$3:$F$69,Categories_2019!O$2,Results_2019!$AC$3:$AC$69)</f>
        <v>4</v>
      </c>
      <c r="P14" s="59">
        <f>SUMIF(Results_2019!$F$3:$F$69,Categories_2019!P$2,Results_2019!$AC$3:$AC$69)</f>
        <v>6</v>
      </c>
      <c r="Q14" s="59">
        <f>SUMIF(Results_2019!$F$3:$F$69,Categories_2019!Q$2,Results_2019!$AC$3:$AC$69)</f>
        <v>2</v>
      </c>
      <c r="R14" s="59">
        <f>SUM(Results_2019!$G$3:$G$22)</f>
        <v>22</v>
      </c>
      <c r="S14" s="59">
        <f>SUM(Results_2019!$G$23:$G$29)</f>
        <v>13</v>
      </c>
      <c r="T14" s="59">
        <f>SUM(Results_2019!$G$30:$G$35)</f>
        <v>11</v>
      </c>
      <c r="U14" s="59">
        <f>SUM(Results_2019!$G$36:$G$46)</f>
        <v>12</v>
      </c>
      <c r="V14" s="59">
        <f>SUM(Results_2019!$G$47:$G$53)</f>
        <v>15</v>
      </c>
      <c r="W14" s="59">
        <f>SUM(Results_2019!$G$54:$G$55)</f>
        <v>3</v>
      </c>
      <c r="X14" s="59">
        <f>SUM(Results_2019!$G$56:$G$60)</f>
        <v>7</v>
      </c>
      <c r="Y14" s="59">
        <f>SUM(Results_2019!$G$61:$G$66)</f>
        <v>13</v>
      </c>
      <c r="Z14" s="59">
        <f>SUM(Results_2019!$G$67:$G$69)</f>
        <v>4</v>
      </c>
      <c r="AA14" s="62">
        <f>I14/R14</f>
        <v>0.81818181818181823</v>
      </c>
      <c r="AB14" s="62">
        <f>J14/S14</f>
        <v>0.23076923076923078</v>
      </c>
      <c r="AC14" s="62">
        <f>K14/T14</f>
        <v>0.90909090909090906</v>
      </c>
      <c r="AD14" s="62">
        <f>L14/U14</f>
        <v>0.25</v>
      </c>
      <c r="AE14" s="62">
        <f>M14/V14</f>
        <v>0.6</v>
      </c>
      <c r="AF14" s="62">
        <f>N14/W14</f>
        <v>1</v>
      </c>
      <c r="AG14" s="62">
        <f>O14/X14</f>
        <v>0.5714285714285714</v>
      </c>
      <c r="AH14" s="62">
        <f>P14/Y14</f>
        <v>0.46153846153846156</v>
      </c>
      <c r="AI14" s="62">
        <f>Q14/Z14</f>
        <v>0.5</v>
      </c>
      <c r="AJ14" s="59">
        <f>HLOOKUP(B14,Results_2019!$S$71:$AO$75,3,FALSE)</f>
        <v>100</v>
      </c>
      <c r="AK14">
        <f ca="1">RANK(AA14,AA$3:AA$24)</f>
        <v>10</v>
      </c>
      <c r="AL14">
        <f ca="1">RANK(AB14,AB$3:AB$24)</f>
        <v>19</v>
      </c>
      <c r="AM14">
        <f ca="1">RANK(AC14,AC$3:AC$24)</f>
        <v>6</v>
      </c>
      <c r="AN14">
        <f ca="1">RANK(AD14,AD$3:AD$24)</f>
        <v>21</v>
      </c>
      <c r="AO14">
        <f ca="1">RANK(AE14,AE$3:AE$24)</f>
        <v>9</v>
      </c>
      <c r="AP14">
        <f ca="1">RANK(AF14,AF$3:AF$24)</f>
        <v>1</v>
      </c>
      <c r="AQ14">
        <f ca="1">RANK(AG14,AG$3:AG$24)</f>
        <v>7</v>
      </c>
      <c r="AR14">
        <f ca="1">RANK(AH14,AH$3:AH$24)</f>
        <v>11</v>
      </c>
      <c r="AS14">
        <f ca="1">RANK(AI14,AI$3:AI$24)</f>
        <v>9</v>
      </c>
    </row>
    <row r="15" spans="1:63" x14ac:dyDescent="0.3">
      <c r="A15" t="s">
        <v>1383</v>
      </c>
      <c r="B15" s="13" t="s">
        <v>10</v>
      </c>
      <c r="C15" s="57">
        <f>HLOOKUP(B15,Results_2019!$S$71:$AO$75,4,FALSE)</f>
        <v>0.56999999999999995</v>
      </c>
      <c r="D15" s="58">
        <f>HLOOKUP(B15,Results_2019!$S$71:$AO$75,5,FALSE)</f>
        <v>13</v>
      </c>
      <c r="E15" s="176">
        <f>VLOOKUP(A15,'2016'!A:E,5,FALSE)</f>
        <v>0.45500000000000002</v>
      </c>
      <c r="F15" s="58">
        <f>VLOOKUP(A15,'2016'!A:E,2,FALSE)</f>
        <v>13</v>
      </c>
      <c r="G15" s="58">
        <f>F15-D15</f>
        <v>0</v>
      </c>
      <c r="H15" s="176">
        <f>C15-E15</f>
        <v>0.11499999999999994</v>
      </c>
      <c r="I15" s="59">
        <f>SUMIF(Results_2019!$F$3:$F$69,Categories_2019!I$2,Results_2019!$X$3:$X$69)</f>
        <v>13</v>
      </c>
      <c r="J15" s="59">
        <f>SUMIF(Results_2019!$F$3:$F$69,Categories_2019!J$2,Results_2019!$X$3:$X$69)</f>
        <v>5</v>
      </c>
      <c r="K15" s="59">
        <f>SUMIF(Results_2019!$F$3:$F$69,Categories_2019!K$2,Results_2019!$X$3:$X$69)</f>
        <v>8</v>
      </c>
      <c r="L15" s="59">
        <f>SUMIF(Results_2019!$F$3:$F$69,Categories_2019!L$2,Results_2019!$X$3:$X$69)</f>
        <v>11</v>
      </c>
      <c r="M15" s="59">
        <f>SUMIF(Results_2019!$F$3:$F$69,Categories_2019!M$2,Results_2019!$X$3:$X$69)</f>
        <v>8</v>
      </c>
      <c r="N15" s="59">
        <f>SUMIF(Results_2019!$F$3:$F$69,Categories_2019!N$2,Results_2019!$X$3:$X$69)</f>
        <v>2</v>
      </c>
      <c r="O15" s="59">
        <f>SUMIF(Results_2019!$F$3:$F$69,Categories_2019!O$2,Results_2019!$X$3:$X$69)</f>
        <v>3</v>
      </c>
      <c r="P15" s="59">
        <f>SUMIF(Results_2019!$F$3:$F$69,Categories_2019!P$2,Results_2019!$X$3:$X$69)</f>
        <v>5</v>
      </c>
      <c r="Q15" s="59">
        <f>SUMIF(Results_2019!$F$3:$F$69,Categories_2019!Q$2,Results_2019!$X$3:$X$69)</f>
        <v>2</v>
      </c>
      <c r="R15" s="59">
        <f>SUM(Results_2019!$G$3:$G$22)</f>
        <v>22</v>
      </c>
      <c r="S15" s="59">
        <f>SUM(Results_2019!$G$23:$G$29)</f>
        <v>13</v>
      </c>
      <c r="T15" s="59">
        <f>SUM(Results_2019!$G$30:$G$35)</f>
        <v>11</v>
      </c>
      <c r="U15" s="59">
        <f>SUM(Results_2019!$G$36:$G$46)</f>
        <v>12</v>
      </c>
      <c r="V15" s="59">
        <f>SUM(Results_2019!$G$47:$G$53)</f>
        <v>15</v>
      </c>
      <c r="W15" s="59">
        <f>SUM(Results_2019!$G$54:$G$55)</f>
        <v>3</v>
      </c>
      <c r="X15" s="59">
        <f>SUM(Results_2019!$G$56:$G$60)</f>
        <v>7</v>
      </c>
      <c r="Y15" s="59">
        <f>SUM(Results_2019!$G$61:$G$66)</f>
        <v>13</v>
      </c>
      <c r="Z15" s="59">
        <f>SUM(Results_2019!$G$67:$G$69)</f>
        <v>4</v>
      </c>
      <c r="AA15" s="62">
        <f>I15/R15</f>
        <v>0.59090909090909094</v>
      </c>
      <c r="AB15" s="62">
        <f>J15/S15</f>
        <v>0.38461538461538464</v>
      </c>
      <c r="AC15" s="62">
        <f>K15/T15</f>
        <v>0.72727272727272729</v>
      </c>
      <c r="AD15" s="62">
        <f>L15/U15</f>
        <v>0.91666666666666663</v>
      </c>
      <c r="AE15" s="62">
        <f>M15/V15</f>
        <v>0.53333333333333333</v>
      </c>
      <c r="AF15" s="62">
        <f>N15/W15</f>
        <v>0.66666666666666663</v>
      </c>
      <c r="AG15" s="62">
        <f>O15/X15</f>
        <v>0.42857142857142855</v>
      </c>
      <c r="AH15" s="62">
        <f>P15/Y15</f>
        <v>0.38461538461538464</v>
      </c>
      <c r="AI15" s="62">
        <f>Q15/Z15</f>
        <v>0.5</v>
      </c>
      <c r="AJ15" s="59">
        <f>HLOOKUP(B15,Results_2019!$S$71:$AO$75,3,FALSE)</f>
        <v>100</v>
      </c>
      <c r="AK15">
        <f ca="1">RANK(AA15,AA$3:AA$24)</f>
        <v>19</v>
      </c>
      <c r="AL15">
        <f ca="1">RANK(AB15,AB$3:AB$24)</f>
        <v>15</v>
      </c>
      <c r="AM15">
        <f ca="1">RANK(AC15,AC$3:AC$24)</f>
        <v>9</v>
      </c>
      <c r="AN15">
        <f ca="1">RANK(AD15,AD$3:AD$24)</f>
        <v>4</v>
      </c>
      <c r="AO15">
        <f ca="1">RANK(AE15,AE$3:AE$24)</f>
        <v>10</v>
      </c>
      <c r="AP15">
        <f ca="1">RANK(AF15,AF$3:AF$24)</f>
        <v>12</v>
      </c>
      <c r="AQ15">
        <f ca="1">RANK(AG15,AG$3:AG$24)</f>
        <v>12</v>
      </c>
      <c r="AR15">
        <f ca="1">RANK(AH15,AH$3:AH$24)</f>
        <v>14</v>
      </c>
      <c r="AS15">
        <f ca="1">RANK(AI15,AI$3:AI$24)</f>
        <v>9</v>
      </c>
    </row>
    <row r="16" spans="1:63" x14ac:dyDescent="0.3">
      <c r="A16" t="s">
        <v>1384</v>
      </c>
      <c r="B16" s="15" t="s">
        <v>6</v>
      </c>
      <c r="C16" s="57">
        <f>HLOOKUP(B16,Results_2019!$S$71:$AO$75,4,FALSE)</f>
        <v>0.55000000000000004</v>
      </c>
      <c r="D16" s="58">
        <f>HLOOKUP(B16,Results_2019!$S$71:$AO$75,5,FALSE)</f>
        <v>14</v>
      </c>
      <c r="E16" s="176">
        <f>VLOOKUP(A16,'2016'!A:E,5,FALSE)</f>
        <v>0.47</v>
      </c>
      <c r="F16" s="58">
        <f>VLOOKUP(A16,'2016'!A:E,2,FALSE)</f>
        <v>9</v>
      </c>
      <c r="G16" s="58">
        <f>F16-D16</f>
        <v>-5</v>
      </c>
      <c r="H16" s="176">
        <f>C16-E16</f>
        <v>8.0000000000000071E-2</v>
      </c>
      <c r="I16" s="59">
        <f>SUMIF(Results_2019!$F$3:$F$69,Categories_2019!I$2,Results_2019!$V$3:$V$69)</f>
        <v>15</v>
      </c>
      <c r="J16" s="59">
        <f>SUMIF(Results_2019!$F$3:$F$69,Categories_2019!J$2,Results_2019!$V$3:$V$69)</f>
        <v>5</v>
      </c>
      <c r="K16" s="59">
        <f>SUMIF(Results_2019!$F$3:$F$69,Categories_2019!K$2,Results_2019!$V$3:$V$69)</f>
        <v>7</v>
      </c>
      <c r="L16" s="59">
        <f>SUMIF(Results_2019!$F$3:$F$69,Categories_2019!L$2,Results_2019!$V$3:$V$69)</f>
        <v>5</v>
      </c>
      <c r="M16" s="59">
        <f>SUMIF(Results_2019!$F$3:$F$69,Categories_2019!M$2,Results_2019!$V$3:$V$69)</f>
        <v>8</v>
      </c>
      <c r="N16" s="59">
        <f>SUMIF(Results_2019!$F$3:$F$69,Categories_2019!N$2,Results_2019!$V$3:$V$69)</f>
        <v>0</v>
      </c>
      <c r="O16" s="59">
        <f>SUMIF(Results_2019!$F$3:$F$69,Categories_2019!O$2,Results_2019!$V$3:$V$69)</f>
        <v>5</v>
      </c>
      <c r="P16" s="59">
        <f>SUMIF(Results_2019!$F$3:$F$69,Categories_2019!P$2,Results_2019!$V$3:$V$69)</f>
        <v>8</v>
      </c>
      <c r="Q16" s="59">
        <f>SUMIF(Results_2019!$F$3:$F$69,Categories_2019!Q$2,Results_2019!$V$3:$V$69)</f>
        <v>2</v>
      </c>
      <c r="R16" s="59">
        <f>SUM(Results_2019!$G$3:$G$22)</f>
        <v>22</v>
      </c>
      <c r="S16" s="59">
        <f>SUM(Results_2019!$G$23:$G$29)</f>
        <v>13</v>
      </c>
      <c r="T16" s="59">
        <f>SUM(Results_2019!$G$30:$G$35)</f>
        <v>11</v>
      </c>
      <c r="U16" s="59">
        <f>SUM(Results_2019!$G$36:$G$46)</f>
        <v>12</v>
      </c>
      <c r="V16" s="59">
        <f>SUM(Results_2019!$G$47:$G$53)</f>
        <v>15</v>
      </c>
      <c r="W16" s="59">
        <f>SUM(Results_2019!$G$54:$G$55)</f>
        <v>3</v>
      </c>
      <c r="X16" s="59">
        <f>SUM(Results_2019!$G$56:$G$60)</f>
        <v>7</v>
      </c>
      <c r="Y16" s="59">
        <f>SUM(Results_2019!$G$61:$G$66)</f>
        <v>13</v>
      </c>
      <c r="Z16" s="59">
        <f>SUM(Results_2019!$G$67:$G$69)</f>
        <v>4</v>
      </c>
      <c r="AA16" s="62">
        <f>I16/R16</f>
        <v>0.68181818181818177</v>
      </c>
      <c r="AB16" s="62">
        <f>J16/S16</f>
        <v>0.38461538461538464</v>
      </c>
      <c r="AC16" s="62">
        <f>K16/T16</f>
        <v>0.63636363636363635</v>
      </c>
      <c r="AD16" s="62">
        <f>L16/U16</f>
        <v>0.41666666666666669</v>
      </c>
      <c r="AE16" s="62">
        <f>M16/V16</f>
        <v>0.53333333333333333</v>
      </c>
      <c r="AF16" s="62">
        <f>N16/W16</f>
        <v>0</v>
      </c>
      <c r="AG16" s="62">
        <f>O16/X16</f>
        <v>0.7142857142857143</v>
      </c>
      <c r="AH16" s="62">
        <f>P16/Y16</f>
        <v>0.61538461538461542</v>
      </c>
      <c r="AI16" s="62">
        <f>Q16/Z16</f>
        <v>0.5</v>
      </c>
      <c r="AJ16" s="59">
        <f>HLOOKUP(B16,Results_2019!$S$71:$AO$75,3,FALSE)</f>
        <v>100</v>
      </c>
      <c r="AK16">
        <f ca="1">RANK(AA16,AA$3:AA$24)</f>
        <v>13</v>
      </c>
      <c r="AL16">
        <f ca="1">RANK(AB16,AB$3:AB$24)</f>
        <v>15</v>
      </c>
      <c r="AM16">
        <f ca="1">RANK(AC16,AC$3:AC$24)</f>
        <v>10</v>
      </c>
      <c r="AN16">
        <f ca="1">RANK(AD16,AD$3:AD$24)</f>
        <v>16</v>
      </c>
      <c r="AO16">
        <f ca="1">RANK(AE16,AE$3:AE$24)</f>
        <v>10</v>
      </c>
      <c r="AP16">
        <f ca="1">RANK(AF16,AF$3:AF$24)</f>
        <v>18</v>
      </c>
      <c r="AQ16">
        <f ca="1">RANK(AG16,AG$3:AG$24)</f>
        <v>4</v>
      </c>
      <c r="AR16">
        <f ca="1">RANK(AH16,AH$3:AH$24)</f>
        <v>9</v>
      </c>
      <c r="AS16">
        <f ca="1">RANK(AI16,AI$3:AI$24)</f>
        <v>9</v>
      </c>
    </row>
    <row r="17" spans="1:45" x14ac:dyDescent="0.3">
      <c r="A17" t="s">
        <v>1385</v>
      </c>
      <c r="B17" s="13" t="s">
        <v>34</v>
      </c>
      <c r="C17" s="57">
        <f>HLOOKUP(B17,Results_2019!$S$71:$AO$75,4,FALSE)</f>
        <v>0.54500000000000004</v>
      </c>
      <c r="D17" s="58">
        <f>HLOOKUP(B17,Results_2019!$S$71:$AO$75,5,FALSE)</f>
        <v>15</v>
      </c>
      <c r="E17" s="176">
        <f>VLOOKUP(A17,'2016'!A:E,5,FALSE)</f>
        <v>0.56000000000000005</v>
      </c>
      <c r="F17" s="58">
        <f>VLOOKUP(A17,'2016'!A:E,2,FALSE)</f>
        <v>2</v>
      </c>
      <c r="G17" s="58">
        <f>F17-D17</f>
        <v>-13</v>
      </c>
      <c r="H17" s="176">
        <f>C17-E17</f>
        <v>-1.5000000000000013E-2</v>
      </c>
      <c r="I17" s="59">
        <f>SUMIF(Results_2019!$F$3:$F$69,Categories_2019!I$2,Results_2019!$AJ$3:$AJ$69)</f>
        <v>13</v>
      </c>
      <c r="J17" s="59">
        <f>SUMIF(Results_2019!$F$3:$F$69,Categories_2019!J$2,Results_2019!$AJ$3:$AJ$69)</f>
        <v>13</v>
      </c>
      <c r="K17" s="59">
        <f>SUMIF(Results_2019!$F$3:$F$69,Categories_2019!K$2,Results_2019!$AJ$3:$AJ$69)</f>
        <v>4</v>
      </c>
      <c r="L17" s="59">
        <f>SUMIF(Results_2019!$F$3:$F$69,Categories_2019!L$2,Results_2019!$AJ$3:$AJ$69)</f>
        <v>7</v>
      </c>
      <c r="M17" s="59">
        <f>SUMIF(Results_2019!$F$3:$F$69,Categories_2019!M$2,Results_2019!$AJ$3:$AJ$69)</f>
        <v>8</v>
      </c>
      <c r="N17" s="59">
        <f>SUMIF(Results_2019!$F$3:$F$69,Categories_2019!N$2,Results_2019!$AJ$3:$AJ$69)</f>
        <v>3</v>
      </c>
      <c r="O17" s="59">
        <f>SUMIF(Results_2019!$F$3:$F$69,Categories_2019!O$2,Results_2019!$AJ$3:$AJ$69)</f>
        <v>1.5</v>
      </c>
      <c r="P17" s="59">
        <f>SUMIF(Results_2019!$F$3:$F$69,Categories_2019!P$2,Results_2019!$AJ$3:$AJ$69)</f>
        <v>3</v>
      </c>
      <c r="Q17" s="59">
        <f>SUMIF(Results_2019!$F$3:$F$69,Categories_2019!Q$2,Results_2019!$AJ$3:$AJ$69)</f>
        <v>2</v>
      </c>
      <c r="R17" s="59">
        <f>SUM(Results_2019!$G$3:$G$22)</f>
        <v>22</v>
      </c>
      <c r="S17" s="59">
        <f>SUM(Results_2019!$G$23:$G$29)</f>
        <v>13</v>
      </c>
      <c r="T17" s="59">
        <f>SUM(Results_2019!$G$30:$G$35)</f>
        <v>11</v>
      </c>
      <c r="U17" s="59">
        <f>SUM(Results_2019!$G$36:$G$46)</f>
        <v>12</v>
      </c>
      <c r="V17" s="59">
        <f>SUM(Results_2019!$G$47:$G$53)</f>
        <v>15</v>
      </c>
      <c r="W17" s="59">
        <f>SUM(Results_2019!$G$54:$G$55)</f>
        <v>3</v>
      </c>
      <c r="X17" s="59">
        <f>SUM(Results_2019!$G$56:$G$60)</f>
        <v>7</v>
      </c>
      <c r="Y17" s="59">
        <f>SUM(Results_2019!$G$61:$G$66)</f>
        <v>13</v>
      </c>
      <c r="Z17" s="59">
        <f>SUM(Results_2019!$G$67:$G$69)</f>
        <v>4</v>
      </c>
      <c r="AA17" s="62">
        <f>I17/R17</f>
        <v>0.59090909090909094</v>
      </c>
      <c r="AB17" s="62">
        <f>J17/S17</f>
        <v>1</v>
      </c>
      <c r="AC17" s="62">
        <f>K17/T17</f>
        <v>0.36363636363636365</v>
      </c>
      <c r="AD17" s="62">
        <f>L17/U17</f>
        <v>0.58333333333333337</v>
      </c>
      <c r="AE17" s="62">
        <f>M17/V17</f>
        <v>0.53333333333333333</v>
      </c>
      <c r="AF17" s="62">
        <f>N17/W17</f>
        <v>1</v>
      </c>
      <c r="AG17" s="62">
        <f>O17/X17</f>
        <v>0.21428571428571427</v>
      </c>
      <c r="AH17" s="62">
        <f>P17/Y17</f>
        <v>0.23076923076923078</v>
      </c>
      <c r="AI17" s="62">
        <f>Q17/Z17</f>
        <v>0.5</v>
      </c>
      <c r="AJ17" s="59">
        <f>HLOOKUP(B17,Results_2019!$S$71:$AO$75,3,FALSE)</f>
        <v>100</v>
      </c>
      <c r="AK17">
        <f ca="1">RANK(AA17,AA$3:AA$24)</f>
        <v>19</v>
      </c>
      <c r="AL17">
        <f ca="1">RANK(AB17,AB$3:AB$24)</f>
        <v>1</v>
      </c>
      <c r="AM17">
        <f ca="1">RANK(AC17,AC$3:AC$24)</f>
        <v>13</v>
      </c>
      <c r="AN17">
        <f ca="1">RANK(AD17,AD$3:AD$24)</f>
        <v>14</v>
      </c>
      <c r="AO17">
        <f ca="1">RANK(AE17,AE$3:AE$24)</f>
        <v>10</v>
      </c>
      <c r="AP17">
        <f ca="1">RANK(AF17,AF$3:AF$24)</f>
        <v>1</v>
      </c>
      <c r="AQ17">
        <f ca="1">RANK(AG17,AG$3:AG$24)</f>
        <v>19</v>
      </c>
      <c r="AR17">
        <f ca="1">RANK(AH17,AH$3:AH$24)</f>
        <v>18</v>
      </c>
      <c r="AS17">
        <f ca="1">RANK(AI17,AI$3:AI$24)</f>
        <v>9</v>
      </c>
    </row>
    <row r="18" spans="1:45" x14ac:dyDescent="0.3">
      <c r="A18" t="s">
        <v>1386</v>
      </c>
      <c r="B18" s="13" t="s">
        <v>40</v>
      </c>
      <c r="C18" s="57">
        <f>HLOOKUP(B18,Results_2019!$S$71:$AO$75,4,FALSE)</f>
        <v>0.53</v>
      </c>
      <c r="D18" s="58">
        <f>HLOOKUP(B18,Results_2019!$S$71:$AO$75,5,FALSE)</f>
        <v>16</v>
      </c>
      <c r="E18" s="176">
        <f>VLOOKUP(A18,'2016'!A:E,5,FALSE)</f>
        <v>0.495</v>
      </c>
      <c r="F18" s="58">
        <f>VLOOKUP(A18,'2016'!A:E,2,FALSE)</f>
        <v>7</v>
      </c>
      <c r="G18" s="58">
        <f>F18-D18</f>
        <v>-9</v>
      </c>
      <c r="H18" s="176">
        <f>C18-E18</f>
        <v>3.5000000000000031E-2</v>
      </c>
      <c r="I18" s="59">
        <f>SUMIF(Results_2019!$F$3:$F$69,Categories_2019!I$2,Results_2019!$AM$3:$AM$69)</f>
        <v>19</v>
      </c>
      <c r="J18" s="59">
        <f>SUMIF(Results_2019!$F$3:$F$69,Categories_2019!J$2,Results_2019!$AM$3:$AM$69)</f>
        <v>5</v>
      </c>
      <c r="K18" s="59">
        <f>SUMIF(Results_2019!$F$3:$F$69,Categories_2019!K$2,Results_2019!$AM$3:$AM$69)</f>
        <v>0</v>
      </c>
      <c r="L18" s="59">
        <f>SUMIF(Results_2019!$F$3:$F$69,Categories_2019!L$2,Results_2019!$AM$3:$AM$69)</f>
        <v>9</v>
      </c>
      <c r="M18" s="59">
        <f>SUMIF(Results_2019!$F$3:$F$69,Categories_2019!M$2,Results_2019!$AM$3:$AM$69)</f>
        <v>8</v>
      </c>
      <c r="N18" s="59">
        <f>SUMIF(Results_2019!$F$3:$F$69,Categories_2019!N$2,Results_2019!$AM$3:$AM$69)</f>
        <v>2</v>
      </c>
      <c r="O18" s="59">
        <f>SUMIF(Results_2019!$F$3:$F$69,Categories_2019!O$2,Results_2019!$AM$3:$AM$69)</f>
        <v>5</v>
      </c>
      <c r="P18" s="59">
        <f>SUMIF(Results_2019!$F$3:$F$69,Categories_2019!P$2,Results_2019!$AM$3:$AM$69)</f>
        <v>5</v>
      </c>
      <c r="Q18" s="59">
        <f>SUMIF(Results_2019!$F$3:$F$69,Categories_2019!Q$2,Results_2019!$AM$3:$AM$69)</f>
        <v>0</v>
      </c>
      <c r="R18" s="59">
        <f>SUM(Results_2019!$G$3:$G$22)</f>
        <v>22</v>
      </c>
      <c r="S18" s="59">
        <f>SUM(Results_2019!$G$23:$G$29)</f>
        <v>13</v>
      </c>
      <c r="T18" s="59">
        <f>SUM(Results_2019!$G$30:$G$35)</f>
        <v>11</v>
      </c>
      <c r="U18" s="59">
        <f>SUM(Results_2019!$G$36:$G$46)</f>
        <v>12</v>
      </c>
      <c r="V18" s="59">
        <f>SUM(Results_2019!$G$47:$G$53)</f>
        <v>15</v>
      </c>
      <c r="W18" s="59">
        <f>SUM(Results_2019!$G$54:$G$55)</f>
        <v>3</v>
      </c>
      <c r="X18" s="59">
        <f>SUM(Results_2019!$G$56:$G$60)</f>
        <v>7</v>
      </c>
      <c r="Y18" s="59">
        <f>SUM(Results_2019!$G$61:$G$66)</f>
        <v>13</v>
      </c>
      <c r="Z18" s="59">
        <f>SUM(Results_2019!$G$67:$G$69)</f>
        <v>4</v>
      </c>
      <c r="AA18" s="62">
        <f>I18/R18</f>
        <v>0.86363636363636365</v>
      </c>
      <c r="AB18" s="62">
        <f>J18/S18</f>
        <v>0.38461538461538464</v>
      </c>
      <c r="AC18" s="62">
        <f>K18/T18</f>
        <v>0</v>
      </c>
      <c r="AD18" s="62">
        <f>L18/U18</f>
        <v>0.75</v>
      </c>
      <c r="AE18" s="62">
        <f>M18/V18</f>
        <v>0.53333333333333333</v>
      </c>
      <c r="AF18" s="62">
        <f>N18/W18</f>
        <v>0.66666666666666663</v>
      </c>
      <c r="AG18" s="62">
        <f>O18/X18</f>
        <v>0.7142857142857143</v>
      </c>
      <c r="AH18" s="62">
        <f>P18/Y18</f>
        <v>0.38461538461538464</v>
      </c>
      <c r="AI18" s="62">
        <f>Q18/Z18</f>
        <v>0</v>
      </c>
      <c r="AJ18" s="59">
        <f>HLOOKUP(B18,Results_2019!$S$71:$AO$75,3,FALSE)</f>
        <v>100</v>
      </c>
      <c r="AK18">
        <f ca="1">RANK(AA18,AA$3:AA$24)</f>
        <v>8</v>
      </c>
      <c r="AL18">
        <f ca="1">RANK(AB18,AB$3:AB$24)</f>
        <v>15</v>
      </c>
      <c r="AM18">
        <f ca="1">RANK(AC18,AC$3:AC$24)</f>
        <v>20</v>
      </c>
      <c r="AN18">
        <f ca="1">RANK(AD18,AD$3:AD$24)</f>
        <v>10</v>
      </c>
      <c r="AO18">
        <f ca="1">RANK(AE18,AE$3:AE$24)</f>
        <v>10</v>
      </c>
      <c r="AP18">
        <f ca="1">RANK(AF18,AF$3:AF$24)</f>
        <v>12</v>
      </c>
      <c r="AQ18">
        <f ca="1">RANK(AG18,AG$3:AG$24)</f>
        <v>4</v>
      </c>
      <c r="AR18">
        <f ca="1">RANK(AH18,AH$3:AH$24)</f>
        <v>14</v>
      </c>
      <c r="AS18">
        <f ca="1">RANK(AI18,AI$3:AI$24)</f>
        <v>22</v>
      </c>
    </row>
    <row r="19" spans="1:45" x14ac:dyDescent="0.3">
      <c r="A19" t="s">
        <v>1387</v>
      </c>
      <c r="B19" s="13" t="s">
        <v>18</v>
      </c>
      <c r="C19" s="57">
        <f>HLOOKUP(B19,Results_2019!$S$71:$AO$75,4,FALSE)</f>
        <v>0.51</v>
      </c>
      <c r="D19" s="58">
        <f>HLOOKUP(B19,Results_2019!$S$71:$AO$75,5,FALSE)</f>
        <v>17</v>
      </c>
      <c r="E19" s="176">
        <f>VLOOKUP(A19,'2016'!A:E,5,FALSE)</f>
        <v>0.58499999999999996</v>
      </c>
      <c r="F19" s="58">
        <f>VLOOKUP(A19,'2016'!A:E,2,FALSE)</f>
        <v>1</v>
      </c>
      <c r="G19" s="58">
        <f>F19-D19</f>
        <v>-16</v>
      </c>
      <c r="H19" s="176">
        <f>C19-E19</f>
        <v>-7.4999999999999956E-2</v>
      </c>
      <c r="I19" s="59">
        <f ca="1">SUMIF(Results_2019!$F$3:$F$699,Categories_2019!I$2,Results_2019!$AB$3:$AB$69)</f>
        <v>14</v>
      </c>
      <c r="J19" s="59">
        <f ca="1">SUMIF(Results_2019!$F$3:$F$699,Categories_2019!J$2,Results_2019!$AB$3:$AB$69)</f>
        <v>5</v>
      </c>
      <c r="K19" s="59">
        <f ca="1">SUMIF(Results_2019!$F$3:$F$699,Categories_2019!K$2,Results_2019!$AB$3:$AB$69)</f>
        <v>11</v>
      </c>
      <c r="L19" s="59">
        <f ca="1">SUMIF(Results_2019!$F$3:$F$699,Categories_2019!L$2,Results_2019!$AB$3:$AB$69)</f>
        <v>9</v>
      </c>
      <c r="M19" s="59">
        <f ca="1">SUMIF(Results_2019!$F$3:$F$699,Categories_2019!M$2,Results_2019!$AB$3:$AB$69)</f>
        <v>6</v>
      </c>
      <c r="N19" s="59">
        <f ca="1">SUMIF(Results_2019!$F$3:$F$699,Categories_2019!N$2,Results_2019!$AB$3:$AB$69)</f>
        <v>0</v>
      </c>
      <c r="O19" s="59">
        <f ca="1">SUMIF(Results_2019!$F$3:$F$699,Categories_2019!O$2,Results_2019!$AB$3:$AB$69)</f>
        <v>2</v>
      </c>
      <c r="P19" s="59">
        <f ca="1">SUMIF(Results_2019!$F$3:$F$699,Categories_2019!P$2,Results_2019!$AB$3:$AB$69)</f>
        <v>2</v>
      </c>
      <c r="Q19" s="59">
        <f ca="1">SUMIF(Results_2019!$F$3:$F$699,Categories_2019!Q$2,Results_2019!$AB$3:$AB$69)</f>
        <v>2</v>
      </c>
      <c r="R19" s="59">
        <f>SUM(Results_2019!$G$3:$G$22)</f>
        <v>22</v>
      </c>
      <c r="S19" s="59">
        <f>SUM(Results_2019!$G$23:$G$29)</f>
        <v>13</v>
      </c>
      <c r="T19" s="59">
        <f>SUM(Results_2019!$G$30:$G$35)</f>
        <v>11</v>
      </c>
      <c r="U19" s="59">
        <f>SUM(Results_2019!$G$36:$G$46)</f>
        <v>12</v>
      </c>
      <c r="V19" s="59">
        <f>SUM(Results_2019!$G$47:$G$53)</f>
        <v>15</v>
      </c>
      <c r="W19" s="59">
        <f>SUM(Results_2019!$G$54:$G$55)</f>
        <v>3</v>
      </c>
      <c r="X19" s="59">
        <f>SUM(Results_2019!$G$56:$G$60)</f>
        <v>7</v>
      </c>
      <c r="Y19" s="59">
        <f>SUM(Results_2019!$G$61:$G$66)</f>
        <v>13</v>
      </c>
      <c r="Z19" s="59">
        <f>SUM(Results_2019!$G$67:$G$69)</f>
        <v>4</v>
      </c>
      <c r="AA19" s="62">
        <f ca="1">I19/R19</f>
        <v>0.63636363636363635</v>
      </c>
      <c r="AB19" s="62">
        <f ca="1">J19/S19</f>
        <v>0.38461538461538464</v>
      </c>
      <c r="AC19" s="62">
        <f ca="1">K19/T19</f>
        <v>1</v>
      </c>
      <c r="AD19" s="62">
        <f ca="1">L19/U19</f>
        <v>0.75</v>
      </c>
      <c r="AE19" s="62">
        <f ca="1">M19/V19</f>
        <v>0.4</v>
      </c>
      <c r="AF19" s="62">
        <f ca="1">N19/W19</f>
        <v>0</v>
      </c>
      <c r="AG19" s="62">
        <f ca="1">O19/X19</f>
        <v>0.2857142857142857</v>
      </c>
      <c r="AH19" s="62">
        <f ca="1">P19/Y19</f>
        <v>0.15384615384615385</v>
      </c>
      <c r="AI19" s="62">
        <f ca="1">Q19/Z19</f>
        <v>0.5</v>
      </c>
      <c r="AJ19" s="59">
        <f>HLOOKUP(B19,Results_2019!$S$71:$AO$75,3,FALSE)</f>
        <v>100</v>
      </c>
      <c r="AK19">
        <f ca="1">RANK(AA19,AA$3:AA$24)</f>
        <v>15</v>
      </c>
      <c r="AL19">
        <f ca="1">RANK(AB19,AB$3:AB$24)</f>
        <v>15</v>
      </c>
      <c r="AM19">
        <f ca="1">RANK(AC19,AC$3:AC$24)</f>
        <v>1</v>
      </c>
      <c r="AN19">
        <f ca="1">RANK(AD19,AD$3:AD$24)</f>
        <v>10</v>
      </c>
      <c r="AO19">
        <f ca="1">RANK(AE19,AE$3:AE$24)</f>
        <v>19</v>
      </c>
      <c r="AP19">
        <f ca="1">RANK(AF19,AF$3:AF$24)</f>
        <v>18</v>
      </c>
      <c r="AQ19">
        <f ca="1">RANK(AG19,AG$3:AG$24)</f>
        <v>15</v>
      </c>
      <c r="AR19">
        <f ca="1">RANK(AH19,AH$3:AH$24)</f>
        <v>20</v>
      </c>
      <c r="AS19">
        <f ca="1">RANK(AI19,AI$3:AI$24)</f>
        <v>9</v>
      </c>
    </row>
    <row r="20" spans="1:45" x14ac:dyDescent="0.3">
      <c r="A20" t="s">
        <v>1388</v>
      </c>
      <c r="B20" s="13" t="s">
        <v>22</v>
      </c>
      <c r="C20" s="57">
        <f>HLOOKUP(B20,Results_2019!$S$71:$AO$75,4,FALSE)</f>
        <v>0.47</v>
      </c>
      <c r="D20" s="58">
        <f>HLOOKUP(B20,Results_2019!$S$71:$AO$75,5,FALSE)</f>
        <v>18</v>
      </c>
      <c r="E20" s="176">
        <f>VLOOKUP(A20,'2016'!A:E,5,FALSE)</f>
        <v>0.53</v>
      </c>
      <c r="F20" s="58">
        <f>VLOOKUP(A20,'2016'!A:E,2,FALSE)</f>
        <v>5</v>
      </c>
      <c r="G20" s="58">
        <f>F20-D20</f>
        <v>-13</v>
      </c>
      <c r="H20" s="176">
        <f>C20-E20</f>
        <v>-6.0000000000000053E-2</v>
      </c>
      <c r="I20" s="59">
        <f>SUMIF(Results_2019!$F$3:$F$69,Categories_2019!I$2,Results_2019!$AD$3:$AD$69)</f>
        <v>14</v>
      </c>
      <c r="J20" s="59">
        <f>SUMIF(Results_2019!$F$3:$F$69,Categories_2019!J$2,Results_2019!$AD$3:$AD$69)</f>
        <v>3</v>
      </c>
      <c r="K20" s="59">
        <f>SUMIF(Results_2019!$F$3:$F$69,Categories_2019!K$2,Results_2019!$AD$3:$AD$69)</f>
        <v>7</v>
      </c>
      <c r="L20" s="59">
        <f>SUMIF(Results_2019!$F$3:$F$69,Categories_2019!L$2,Results_2019!$AD$3:$AD$69)</f>
        <v>5</v>
      </c>
      <c r="M20" s="59">
        <f>SUMIF(Results_2019!$F$3:$F$69,Categories_2019!M$2,Results_2019!$AD$3:$AD$69)</f>
        <v>8</v>
      </c>
      <c r="N20" s="59">
        <f>SUMIF(Results_2019!$F$3:$F$69,Categories_2019!N$2,Results_2019!$AD$3:$AD$69)</f>
        <v>2</v>
      </c>
      <c r="O20" s="59">
        <f>SUMIF(Results_2019!$F$3:$F$69,Categories_2019!O$2,Results_2019!$AD$3:$AD$69)</f>
        <v>2</v>
      </c>
      <c r="P20" s="59">
        <f>SUMIF(Results_2019!$F$3:$F$69,Categories_2019!P$2,Results_2019!$AD$3:$AD$69)</f>
        <v>5</v>
      </c>
      <c r="Q20" s="59">
        <f>SUMIF(Results_2019!$F$3:$F$69,Categories_2019!Q$2,Results_2019!$AD$3:$AD$69)</f>
        <v>1</v>
      </c>
      <c r="R20" s="59">
        <f>SUM(Results_2019!$G$3:$G$22)</f>
        <v>22</v>
      </c>
      <c r="S20" s="59">
        <f>SUM(Results_2019!$G$23:$G$29)</f>
        <v>13</v>
      </c>
      <c r="T20" s="59">
        <f>SUM(Results_2019!$G$30:$G$35)</f>
        <v>11</v>
      </c>
      <c r="U20" s="59">
        <f>SUM(Results_2019!$G$36:$G$46)</f>
        <v>12</v>
      </c>
      <c r="V20" s="59">
        <f>SUM(Results_2019!$G$47:$G$53)</f>
        <v>15</v>
      </c>
      <c r="W20" s="59">
        <f>SUM(Results_2019!$G$54:$G$55)</f>
        <v>3</v>
      </c>
      <c r="X20" s="59">
        <f>SUM(Results_2019!$G$56:$G$60)</f>
        <v>7</v>
      </c>
      <c r="Y20" s="59">
        <f>SUM(Results_2019!$G$61:$G$66)</f>
        <v>13</v>
      </c>
      <c r="Z20" s="59">
        <f>SUM(Results_2019!$G$67:$G$69)</f>
        <v>4</v>
      </c>
      <c r="AA20" s="62">
        <f>I20/R20</f>
        <v>0.63636363636363635</v>
      </c>
      <c r="AB20" s="62">
        <f>J20/S20</f>
        <v>0.23076923076923078</v>
      </c>
      <c r="AC20" s="62">
        <f>K20/T20</f>
        <v>0.63636363636363635</v>
      </c>
      <c r="AD20" s="62">
        <f>L20/U20</f>
        <v>0.41666666666666669</v>
      </c>
      <c r="AE20" s="62">
        <f>M20/V20</f>
        <v>0.53333333333333333</v>
      </c>
      <c r="AF20" s="62">
        <f>N20/W20</f>
        <v>0.66666666666666663</v>
      </c>
      <c r="AG20" s="62">
        <f>O20/X20</f>
        <v>0.2857142857142857</v>
      </c>
      <c r="AH20" s="62">
        <f>P20/Y20</f>
        <v>0.38461538461538464</v>
      </c>
      <c r="AI20" s="62">
        <f>Q20/Z20</f>
        <v>0.25</v>
      </c>
      <c r="AJ20" s="59">
        <f>HLOOKUP(B20,Results_2019!$S$71:$AO$75,3,FALSE)</f>
        <v>100</v>
      </c>
      <c r="AK20">
        <f ca="1">RANK(AA20,AA$3:AA$24)</f>
        <v>15</v>
      </c>
      <c r="AL20">
        <f ca="1">RANK(AB20,AB$3:AB$24)</f>
        <v>19</v>
      </c>
      <c r="AM20">
        <f ca="1">RANK(AC20,AC$3:AC$24)</f>
        <v>10</v>
      </c>
      <c r="AN20">
        <f ca="1">RANK(AD20,AD$3:AD$24)</f>
        <v>16</v>
      </c>
      <c r="AO20">
        <f ca="1">RANK(AE20,AE$3:AE$24)</f>
        <v>10</v>
      </c>
      <c r="AP20">
        <f ca="1">RANK(AF20,AF$3:AF$24)</f>
        <v>12</v>
      </c>
      <c r="AQ20">
        <f ca="1">RANK(AG20,AG$3:AG$24)</f>
        <v>15</v>
      </c>
      <c r="AR20">
        <f ca="1">RANK(AH20,AH$3:AH$24)</f>
        <v>14</v>
      </c>
      <c r="AS20">
        <f ca="1">RANK(AI20,AI$3:AI$24)</f>
        <v>20</v>
      </c>
    </row>
    <row r="21" spans="1:45" x14ac:dyDescent="0.3">
      <c r="A21" t="s">
        <v>1389</v>
      </c>
      <c r="B21" s="13" t="s">
        <v>26</v>
      </c>
      <c r="C21" s="57">
        <f>HLOOKUP(B21,Results_2019!$S$71:$AO$75,4,FALSE)</f>
        <v>0.45</v>
      </c>
      <c r="D21" s="58">
        <f>HLOOKUP(B21,Results_2019!$S$71:$AO$75,5,FALSE)</f>
        <v>19</v>
      </c>
      <c r="E21" s="176">
        <f>VLOOKUP(A21,'2016'!A:E,5,FALSE)</f>
        <v>0.45500000000000002</v>
      </c>
      <c r="F21" s="58">
        <f>VLOOKUP(A21,'2016'!A:E,2,FALSE)</f>
        <v>12</v>
      </c>
      <c r="G21" s="58">
        <f>F21-D21</f>
        <v>-7</v>
      </c>
      <c r="H21" s="176">
        <f>C21-E21</f>
        <v>-5.0000000000000044E-3</v>
      </c>
      <c r="I21" s="59">
        <f>SUMIF(Results_2019!$F$3:$F$69,Categories_2019!I$2,Results_2019!$AF$3:$AF$69)</f>
        <v>14</v>
      </c>
      <c r="J21" s="59">
        <f>SUMIF(Results_2019!$F$3:$F$69,Categories_2019!J$2,Results_2019!$AF$3:$AF$69)</f>
        <v>3</v>
      </c>
      <c r="K21" s="59">
        <f>SUMIF(Results_2019!$F$3:$F$69,Categories_2019!K$2,Results_2019!$AF$3:$AF$69)</f>
        <v>9</v>
      </c>
      <c r="L21" s="59">
        <f>SUMIF(Results_2019!$F$3:$F$69,Categories_2019!L$2,Results_2019!$AF$3:$AF$69)</f>
        <v>5</v>
      </c>
      <c r="M21" s="59">
        <f>SUMIF(Results_2019!$F$3:$F$69,Categories_2019!M$2,Results_2019!$AF$3:$AF$69)</f>
        <v>6</v>
      </c>
      <c r="N21" s="59">
        <f>SUMIF(Results_2019!$F$3:$F$69,Categories_2019!N$2,Results_2019!$AF$3:$AF$69)</f>
        <v>0</v>
      </c>
      <c r="O21" s="59">
        <f>SUMIF(Results_2019!$F$3:$F$69,Categories_2019!O$2,Results_2019!$AF$3:$AF$69)</f>
        <v>2</v>
      </c>
      <c r="P21" s="59">
        <f>SUMIF(Results_2019!$F$3:$F$69,Categories_2019!P$2,Results_2019!$AF$3:$AF$69)</f>
        <v>3</v>
      </c>
      <c r="Q21" s="59">
        <f>SUMIF(Results_2019!$F$3:$F$69,Categories_2019!Q$2,Results_2019!$AF$3:$AF$69)</f>
        <v>3</v>
      </c>
      <c r="R21" s="59">
        <f>SUM(Results_2019!$G$3:$G$22)</f>
        <v>22</v>
      </c>
      <c r="S21" s="59">
        <f>SUM(Results_2019!$G$23:$G$29)</f>
        <v>13</v>
      </c>
      <c r="T21" s="59">
        <f>SUM(Results_2019!$G$30:$G$35)</f>
        <v>11</v>
      </c>
      <c r="U21" s="59">
        <f>SUM(Results_2019!$G$36:$G$46)</f>
        <v>12</v>
      </c>
      <c r="V21" s="59">
        <f>SUM(Results_2019!$G$47:$G$53)</f>
        <v>15</v>
      </c>
      <c r="W21" s="59">
        <f>SUM(Results_2019!$G$54:$G$55)</f>
        <v>3</v>
      </c>
      <c r="X21" s="59">
        <f>SUM(Results_2019!$G$56:$G$60)</f>
        <v>7</v>
      </c>
      <c r="Y21" s="59">
        <f>SUM(Results_2019!$G$61:$G$66)</f>
        <v>13</v>
      </c>
      <c r="Z21" s="59">
        <f>SUM(Results_2019!$G$67:$G$69)</f>
        <v>4</v>
      </c>
      <c r="AA21" s="62">
        <f>I21/R21</f>
        <v>0.63636363636363635</v>
      </c>
      <c r="AB21" s="62">
        <f>J21/S21</f>
        <v>0.23076923076923078</v>
      </c>
      <c r="AC21" s="62">
        <f>K21/T21</f>
        <v>0.81818181818181823</v>
      </c>
      <c r="AD21" s="62">
        <f>L21/U21</f>
        <v>0.41666666666666669</v>
      </c>
      <c r="AE21" s="62">
        <f>M21/V21</f>
        <v>0.4</v>
      </c>
      <c r="AF21" s="62">
        <f>N21/W21</f>
        <v>0</v>
      </c>
      <c r="AG21" s="62">
        <f>O21/X21</f>
        <v>0.2857142857142857</v>
      </c>
      <c r="AH21" s="62">
        <f>P21/Y21</f>
        <v>0.23076923076923078</v>
      </c>
      <c r="AI21" s="62">
        <f>Q21/Z21</f>
        <v>0.75</v>
      </c>
      <c r="AJ21" s="59">
        <f>HLOOKUP(B21,Results_2019!$S$71:$AO$75,3,FALSE)</f>
        <v>100</v>
      </c>
      <c r="AK21">
        <f ca="1">RANK(AA21,AA$3:AA$24)</f>
        <v>15</v>
      </c>
      <c r="AL21">
        <f ca="1">RANK(AB21,AB$3:AB$24)</f>
        <v>19</v>
      </c>
      <c r="AM21">
        <f ca="1">RANK(AC21,AC$3:AC$24)</f>
        <v>7</v>
      </c>
      <c r="AN21">
        <f ca="1">RANK(AD21,AD$3:AD$24)</f>
        <v>16</v>
      </c>
      <c r="AO21">
        <f ca="1">RANK(AE21,AE$3:AE$24)</f>
        <v>19</v>
      </c>
      <c r="AP21">
        <f ca="1">RANK(AF21,AF$3:AF$24)</f>
        <v>18</v>
      </c>
      <c r="AQ21">
        <f ca="1">RANK(AG21,AG$3:AG$24)</f>
        <v>15</v>
      </c>
      <c r="AR21">
        <f ca="1">RANK(AH21,AH$3:AH$24)</f>
        <v>18</v>
      </c>
      <c r="AS21">
        <f ca="1">RANK(AI21,AI$3:AI$24)</f>
        <v>8</v>
      </c>
    </row>
    <row r="22" spans="1:45" x14ac:dyDescent="0.3">
      <c r="A22" t="s">
        <v>1390</v>
      </c>
      <c r="B22" s="13" t="s">
        <v>36</v>
      </c>
      <c r="C22" s="57">
        <f>HLOOKUP(B22,Results_2019!$S$71:$AO$75,4,FALSE)</f>
        <v>0.44</v>
      </c>
      <c r="D22" s="58">
        <f>HLOOKUP(B22,Results_2019!$S$71:$AO$75,5,FALSE)</f>
        <v>20</v>
      </c>
      <c r="E22" s="176">
        <f>VLOOKUP(A22,'2016'!A:E,5,FALSE)</f>
        <v>0.34</v>
      </c>
      <c r="F22" s="58">
        <f>VLOOKUP(A22,'2016'!A:E,2,FALSE)</f>
        <v>19</v>
      </c>
      <c r="G22" s="58">
        <f>F22-D22</f>
        <v>-1</v>
      </c>
      <c r="H22" s="176">
        <f>C22-E22</f>
        <v>9.9999999999999978E-2</v>
      </c>
      <c r="I22" s="59">
        <f>SUMIF(Results_2019!$F$3:$F$69,Categories_2019!I$2,Results_2019!$AK$3:$AK$69)</f>
        <v>13</v>
      </c>
      <c r="J22" s="59">
        <f>SUMIF(Results_2019!$F$3:$F$69,Categories_2019!J$2,Results_2019!$AK$3:$AK$69)</f>
        <v>9</v>
      </c>
      <c r="K22" s="59">
        <f>SUMIF(Results_2019!$F$3:$F$69,Categories_2019!K$2,Results_2019!$AK$3:$AK$69)</f>
        <v>0</v>
      </c>
      <c r="L22" s="59">
        <f>SUMIF(Results_2019!$F$3:$F$69,Categories_2019!L$2,Results_2019!$AK$3:$AK$69)</f>
        <v>4</v>
      </c>
      <c r="M22" s="59">
        <f>SUMIF(Results_2019!$F$3:$F$69,Categories_2019!M$2,Results_2019!$AK$3:$AK$69)</f>
        <v>4</v>
      </c>
      <c r="N22" s="59">
        <f>SUMIF(Results_2019!$F$3:$F$69,Categories_2019!N$2,Results_2019!$AK$3:$AK$69)</f>
        <v>3</v>
      </c>
      <c r="O22" s="59">
        <f>SUMIF(Results_2019!$F$3:$F$69,Categories_2019!O$2,Results_2019!$AK$3:$AK$69)</f>
        <v>4</v>
      </c>
      <c r="P22" s="59">
        <f>SUMIF(Results_2019!$F$3:$F$69,Categories_2019!P$2,Results_2019!$AK$3:$AK$69)</f>
        <v>5</v>
      </c>
      <c r="Q22" s="59">
        <f>SUMIF(Results_2019!$F$3:$F$69,Categories_2019!Q$2,Results_2019!$AK$3:$AK$69)</f>
        <v>2</v>
      </c>
      <c r="R22" s="59">
        <f>SUM(Results_2019!$G$3:$G$22)</f>
        <v>22</v>
      </c>
      <c r="S22" s="59">
        <f>SUM(Results_2019!$G$23:$G$29)</f>
        <v>13</v>
      </c>
      <c r="T22" s="59">
        <f>SUM(Results_2019!$G$30:$G$35)</f>
        <v>11</v>
      </c>
      <c r="U22" s="59">
        <f>SUM(Results_2019!$G$36:$G$46)</f>
        <v>12</v>
      </c>
      <c r="V22" s="59">
        <f>SUM(Results_2019!$G$47:$G$53)</f>
        <v>15</v>
      </c>
      <c r="W22" s="59">
        <f>SUM(Results_2019!$G$54:$G$55)</f>
        <v>3</v>
      </c>
      <c r="X22" s="59">
        <f>SUM(Results_2019!$G$56:$G$60)</f>
        <v>7</v>
      </c>
      <c r="Y22" s="59">
        <f>SUM(Results_2019!$G$61:$G$66)</f>
        <v>13</v>
      </c>
      <c r="Z22" s="59">
        <f>SUM(Results_2019!$G$67:$G$69)</f>
        <v>4</v>
      </c>
      <c r="AA22" s="62">
        <f>I22/R22</f>
        <v>0.59090909090909094</v>
      </c>
      <c r="AB22" s="62">
        <f>J22/S22</f>
        <v>0.69230769230769229</v>
      </c>
      <c r="AC22" s="62">
        <f>K22/T22</f>
        <v>0</v>
      </c>
      <c r="AD22" s="62">
        <f>L22/U22</f>
        <v>0.33333333333333331</v>
      </c>
      <c r="AE22" s="62">
        <f>M22/V22</f>
        <v>0.26666666666666666</v>
      </c>
      <c r="AF22" s="62">
        <f>N22/W22</f>
        <v>1</v>
      </c>
      <c r="AG22" s="62">
        <f>O22/X22</f>
        <v>0.5714285714285714</v>
      </c>
      <c r="AH22" s="62">
        <f>P22/Y22</f>
        <v>0.38461538461538464</v>
      </c>
      <c r="AI22" s="62">
        <f>Q22/Z22</f>
        <v>0.5</v>
      </c>
      <c r="AJ22" s="59">
        <f>HLOOKUP(B22,Results_2019!$S$71:$AO$75,3,FALSE)</f>
        <v>100</v>
      </c>
      <c r="AK22">
        <f ca="1">RANK(AA22,AA$3:AA$24)</f>
        <v>19</v>
      </c>
      <c r="AL22">
        <f ca="1">RANK(AB22,AB$3:AB$24)</f>
        <v>10</v>
      </c>
      <c r="AM22">
        <f ca="1">RANK(AC22,AC$3:AC$24)</f>
        <v>20</v>
      </c>
      <c r="AN22">
        <f ca="1">RANK(AD22,AD$3:AD$24)</f>
        <v>20</v>
      </c>
      <c r="AO22">
        <f ca="1">RANK(AE22,AE$3:AE$24)</f>
        <v>22</v>
      </c>
      <c r="AP22">
        <f ca="1">RANK(AF22,AF$3:AF$24)</f>
        <v>1</v>
      </c>
      <c r="AQ22">
        <f ca="1">RANK(AG22,AG$3:AG$24)</f>
        <v>7</v>
      </c>
      <c r="AR22">
        <f ca="1">RANK(AH22,AH$3:AH$24)</f>
        <v>14</v>
      </c>
      <c r="AS22">
        <f ca="1">RANK(AI22,AI$3:AI$24)</f>
        <v>9</v>
      </c>
    </row>
    <row r="23" spans="1:45" x14ac:dyDescent="0.3">
      <c r="A23" t="s">
        <v>1391</v>
      </c>
      <c r="B23" s="13" t="s">
        <v>8</v>
      </c>
      <c r="C23" s="57">
        <f>HLOOKUP(B23,Results_2019!$S$71:$AO$75,4,FALSE)</f>
        <v>0.43</v>
      </c>
      <c r="D23" s="58">
        <f>HLOOKUP(B23,Results_2019!$S$71:$AO$75,5,FALSE)</f>
        <v>21</v>
      </c>
      <c r="E23" s="176">
        <f>VLOOKUP(A23,'2016'!A:E,5,FALSE)</f>
        <v>0.44</v>
      </c>
      <c r="F23" s="58">
        <f>VLOOKUP(A23,'2016'!A:E,2,FALSE)</f>
        <v>15</v>
      </c>
      <c r="G23" s="58">
        <f>F23-D23</f>
        <v>-6</v>
      </c>
      <c r="H23" s="176">
        <f>C23-E23</f>
        <v>-1.0000000000000009E-2</v>
      </c>
      <c r="I23" s="59">
        <f>SUMIF(Results_2019!$F$3:$F$69,Categories_2019!I$2,Results_2019!$W$3:$W$69)</f>
        <v>15</v>
      </c>
      <c r="J23" s="59">
        <f>SUMIF(Results_2019!$F$3:$F$69,Categories_2019!J$2,Results_2019!$W$3:$W$69)</f>
        <v>7</v>
      </c>
      <c r="K23" s="59">
        <f>SUMIF(Results_2019!$F$3:$F$69,Categories_2019!K$2,Results_2019!$W$3:$W$69)</f>
        <v>2</v>
      </c>
      <c r="L23" s="59">
        <f>SUMIF(Results_2019!$F$3:$F$69,Categories_2019!L$2,Results_2019!$W$3:$W$69)</f>
        <v>5</v>
      </c>
      <c r="M23" s="59">
        <f>SUMIF(Results_2019!$F$3:$F$69,Categories_2019!M$2,Results_2019!$W$3:$W$69)</f>
        <v>6</v>
      </c>
      <c r="N23" s="59">
        <f>SUMIF(Results_2019!$F$3:$F$69,Categories_2019!N$2,Results_2019!$W$3:$W$69)</f>
        <v>0</v>
      </c>
      <c r="O23" s="59">
        <f>SUMIF(Results_2019!$F$3:$F$69,Categories_2019!O$2,Results_2019!$W$3:$W$69)</f>
        <v>4</v>
      </c>
      <c r="P23" s="59">
        <f>SUMIF(Results_2019!$F$3:$F$69,Categories_2019!P$2,Results_2019!$W$3:$W$69)</f>
        <v>0</v>
      </c>
      <c r="Q23" s="59">
        <f>SUMIF(Results_2019!$F$3:$F$69,Categories_2019!Q$2,Results_2019!$W$3:$W$69)</f>
        <v>4</v>
      </c>
      <c r="R23" s="59">
        <f>SUM(Results_2019!$G$3:$G$22)</f>
        <v>22</v>
      </c>
      <c r="S23" s="59">
        <f>SUM(Results_2019!$G$23:$G$29)</f>
        <v>13</v>
      </c>
      <c r="T23" s="59">
        <f>SUM(Results_2019!$G$30:$G$35)</f>
        <v>11</v>
      </c>
      <c r="U23" s="59">
        <f>SUM(Results_2019!$G$36:$G$46)</f>
        <v>12</v>
      </c>
      <c r="V23" s="59">
        <f>SUM(Results_2019!$G$47:$G$53)</f>
        <v>15</v>
      </c>
      <c r="W23" s="59">
        <f>SUM(Results_2019!$G$54:$G$55)</f>
        <v>3</v>
      </c>
      <c r="X23" s="59">
        <f>SUM(Results_2019!$G$56:$G$60)</f>
        <v>7</v>
      </c>
      <c r="Y23" s="59">
        <f>SUM(Results_2019!$G$61:$G$66)</f>
        <v>13</v>
      </c>
      <c r="Z23" s="59">
        <f>SUM(Results_2019!$G$67:$G$69)</f>
        <v>4</v>
      </c>
      <c r="AA23" s="62">
        <f>I23/R23</f>
        <v>0.68181818181818177</v>
      </c>
      <c r="AB23" s="62">
        <f>J23/S23</f>
        <v>0.53846153846153844</v>
      </c>
      <c r="AC23" s="62">
        <f>K23/T23</f>
        <v>0.18181818181818182</v>
      </c>
      <c r="AD23" s="62">
        <f>L23/U23</f>
        <v>0.41666666666666669</v>
      </c>
      <c r="AE23" s="62">
        <f>M23/V23</f>
        <v>0.4</v>
      </c>
      <c r="AF23" s="62">
        <f>N23/W23</f>
        <v>0</v>
      </c>
      <c r="AG23" s="62">
        <f>O23/X23</f>
        <v>0.5714285714285714</v>
      </c>
      <c r="AH23" s="62">
        <f>P23/Y23</f>
        <v>0</v>
      </c>
      <c r="AI23" s="62">
        <f>Q23/Z23</f>
        <v>1</v>
      </c>
      <c r="AJ23" s="59">
        <f>HLOOKUP(B23,Results_2019!$S$71:$AO$75,3,FALSE)</f>
        <v>100</v>
      </c>
      <c r="AK23">
        <f ca="1">RANK(AA23,AA$3:AA$24)</f>
        <v>13</v>
      </c>
      <c r="AL23">
        <f ca="1">RANK(AB23,AB$3:AB$24)</f>
        <v>11</v>
      </c>
      <c r="AM23">
        <f ca="1">RANK(AC23,AC$3:AC$24)</f>
        <v>17</v>
      </c>
      <c r="AN23">
        <f ca="1">RANK(AD23,AD$3:AD$24)</f>
        <v>16</v>
      </c>
      <c r="AO23">
        <f ca="1">RANK(AE23,AE$3:AE$24)</f>
        <v>19</v>
      </c>
      <c r="AP23">
        <f ca="1">RANK(AF23,AF$3:AF$24)</f>
        <v>18</v>
      </c>
      <c r="AQ23">
        <f ca="1">RANK(AG23,AG$3:AG$24)</f>
        <v>7</v>
      </c>
      <c r="AR23">
        <f ca="1">RANK(AH23,AH$3:AH$24)</f>
        <v>22</v>
      </c>
      <c r="AS23">
        <f ca="1">RANK(AI23,AI$3:AI$24)</f>
        <v>1</v>
      </c>
    </row>
    <row r="24" spans="1:45" x14ac:dyDescent="0.3">
      <c r="A24" t="s">
        <v>1392</v>
      </c>
      <c r="B24" s="13" t="s">
        <v>42</v>
      </c>
      <c r="C24" s="57">
        <f>HLOOKUP(B24,Results_2019!$S$71:$AO$75,4,FALSE)</f>
        <v>0.34</v>
      </c>
      <c r="D24" s="58">
        <f>HLOOKUP(B24,Results_2019!$S$71:$AO$75,5,FALSE)</f>
        <v>22</v>
      </c>
      <c r="E24" s="176">
        <f>VLOOKUP(A24,'2016'!A:E,5,FALSE)</f>
        <v>0.31</v>
      </c>
      <c r="F24" s="58">
        <f>VLOOKUP(A24,'2016'!A:E,2,FALSE)</f>
        <v>21</v>
      </c>
      <c r="G24" s="58">
        <f>F24-D24</f>
        <v>-1</v>
      </c>
      <c r="H24" s="176">
        <f>C24-E24</f>
        <v>3.0000000000000027E-2</v>
      </c>
      <c r="I24" s="59">
        <f>SUMIF(Results_2019!$F$3:$F$69,Categories_2019!I$2,Results_2019!$AN$3:$AN$69)</f>
        <v>17</v>
      </c>
      <c r="J24" s="59">
        <f>SUMIF(Results_2019!$F$3:$F$69,Categories_2019!J$2,Results_2019!$AN$3:$AN$69)</f>
        <v>0</v>
      </c>
      <c r="K24" s="59">
        <f>SUMIF(Results_2019!$F$3:$F$69,Categories_2019!K$2,Results_2019!$AN$3:$AN$69)</f>
        <v>1</v>
      </c>
      <c r="L24" s="59">
        <f>SUMIF(Results_2019!$F$3:$F$69,Categories_2019!L$2,Results_2019!$AN$3:$AN$69)</f>
        <v>2</v>
      </c>
      <c r="M24" s="59">
        <f>SUMIF(Results_2019!$F$3:$F$69,Categories_2019!M$2,Results_2019!$AN$3:$AN$69)</f>
        <v>8</v>
      </c>
      <c r="N24" s="59">
        <f>SUMIF(Results_2019!$F$3:$F$69,Categories_2019!N$2,Results_2019!$AN$3:$AN$69)</f>
        <v>3</v>
      </c>
      <c r="O24" s="59">
        <f>SUMIF(Results_2019!$F$3:$F$69,Categories_2019!O$2,Results_2019!$AN$3:$AN$69)</f>
        <v>0</v>
      </c>
      <c r="P24" s="59">
        <f>SUMIF(Results_2019!$F$3:$F$69,Categories_2019!P$2,Results_2019!$AN$3:$AN$69)</f>
        <v>2</v>
      </c>
      <c r="Q24" s="59">
        <f>SUMIF(Results_2019!$F$3:$F$69,Categories_2019!Q$2,Results_2019!$AN$3:$AN$69)</f>
        <v>1</v>
      </c>
      <c r="R24" s="59">
        <f>SUM(Results_2019!$G$3:$G$22)</f>
        <v>22</v>
      </c>
      <c r="S24" s="59">
        <f>SUM(Results_2019!$G$23:$G$29)</f>
        <v>13</v>
      </c>
      <c r="T24" s="59">
        <f>SUM(Results_2019!$G$30:$G$35)</f>
        <v>11</v>
      </c>
      <c r="U24" s="59">
        <f>SUM(Results_2019!$G$36:$G$46)</f>
        <v>12</v>
      </c>
      <c r="V24" s="59">
        <f>SUM(Results_2019!$G$47:$G$53)</f>
        <v>15</v>
      </c>
      <c r="W24" s="59">
        <f>SUM(Results_2019!$G$54:$G$55)</f>
        <v>3</v>
      </c>
      <c r="X24" s="59">
        <f>SUM(Results_2019!$G$56:$G$60)</f>
        <v>7</v>
      </c>
      <c r="Y24" s="59">
        <f>SUM(Results_2019!$G$61:$G$66)</f>
        <v>13</v>
      </c>
      <c r="Z24" s="59">
        <f>SUM(Results_2019!$G$67:$G$69)</f>
        <v>4</v>
      </c>
      <c r="AA24" s="62">
        <f>I24/R24</f>
        <v>0.77272727272727271</v>
      </c>
      <c r="AB24" s="62">
        <f>J24/S24</f>
        <v>0</v>
      </c>
      <c r="AC24" s="62">
        <f>K24/T24</f>
        <v>9.0909090909090912E-2</v>
      </c>
      <c r="AD24" s="62">
        <f>L24/U24</f>
        <v>0.16666666666666666</v>
      </c>
      <c r="AE24" s="62">
        <f>M24/V24</f>
        <v>0.53333333333333333</v>
      </c>
      <c r="AF24" s="62">
        <f>N24/W24</f>
        <v>1</v>
      </c>
      <c r="AG24" s="62">
        <f>O24/X24</f>
        <v>0</v>
      </c>
      <c r="AH24" s="62">
        <f>P24/Y24</f>
        <v>0.15384615384615385</v>
      </c>
      <c r="AI24" s="62">
        <f>Q24/Z24</f>
        <v>0.25</v>
      </c>
      <c r="AJ24" s="59">
        <f>HLOOKUP(B24,Results_2019!$S$71:$AO$75,3,FALSE)</f>
        <v>100</v>
      </c>
      <c r="AK24">
        <f ca="1">RANK(AA24,AA$3:AA$24)</f>
        <v>11</v>
      </c>
      <c r="AL24">
        <f ca="1">RANK(AB24,AB$3:AB$24)</f>
        <v>22</v>
      </c>
      <c r="AM24">
        <f ca="1">RANK(AC24,AC$3:AC$24)</f>
        <v>18</v>
      </c>
      <c r="AN24">
        <f ca="1">RANK(AD24,AD$3:AD$24)</f>
        <v>22</v>
      </c>
      <c r="AO24">
        <f ca="1">RANK(AE24,AE$3:AE$24)</f>
        <v>10</v>
      </c>
      <c r="AP24">
        <f ca="1">RANK(AF24,AF$3:AF$24)</f>
        <v>1</v>
      </c>
      <c r="AQ24">
        <f ca="1">RANK(AG24,AG$3:AG$24)</f>
        <v>20</v>
      </c>
      <c r="AR24">
        <f ca="1">RANK(AH24,AH$3:AH$24)</f>
        <v>20</v>
      </c>
      <c r="AS24">
        <f ca="1">RANK(AI24,AI$3:AI$24)</f>
        <v>20</v>
      </c>
    </row>
    <row r="26" spans="1:45" x14ac:dyDescent="0.3">
      <c r="B26" s="31"/>
    </row>
    <row r="27" spans="1:45" x14ac:dyDescent="0.3">
      <c r="B27" s="31" t="s">
        <v>1406</v>
      </c>
      <c r="C27" s="182">
        <f>AVERAGE(C3:C25)</f>
        <v>0.62590909090909086</v>
      </c>
      <c r="D27" s="37"/>
      <c r="E27" s="182">
        <f>AVERAGE(E3:E25)</f>
        <v>0.45454545454545447</v>
      </c>
      <c r="AA27" s="62">
        <f ca="1">AVERAGE(AA3:AA26)</f>
        <v>0.76239669421487621</v>
      </c>
      <c r="AB27" s="62">
        <f t="shared" ref="AB27:AI27" ca="1" si="0">AVERAGE(AB3:AB26)</f>
        <v>0.60489510489510478</v>
      </c>
      <c r="AC27" s="62">
        <f t="shared" ca="1" si="0"/>
        <v>0.52479338842975209</v>
      </c>
      <c r="AD27" s="62">
        <f t="shared" ca="1" si="0"/>
        <v>0.68181818181818177</v>
      </c>
      <c r="AE27" s="62">
        <f t="shared" ca="1" si="0"/>
        <v>0.60606060606060608</v>
      </c>
      <c r="AF27" s="62">
        <f t="shared" ca="1" si="0"/>
        <v>0.66666666666666663</v>
      </c>
      <c r="AG27" s="62">
        <f t="shared" ca="1" si="0"/>
        <v>0.4707792207792208</v>
      </c>
      <c r="AH27" s="62">
        <f t="shared" ca="1" si="0"/>
        <v>0.54720279720279708</v>
      </c>
      <c r="AI27" s="62">
        <f t="shared" ca="1" si="0"/>
        <v>0.625</v>
      </c>
    </row>
    <row r="28" spans="1:45" x14ac:dyDescent="0.3">
      <c r="B28" s="31" t="s">
        <v>1407</v>
      </c>
      <c r="E28" s="57">
        <f>C27-E27</f>
        <v>0.17136363636363638</v>
      </c>
    </row>
    <row r="30" spans="1:45" x14ac:dyDescent="0.3">
      <c r="F30" s="37" t="s">
        <v>1408</v>
      </c>
      <c r="G30" s="37" t="s">
        <v>449</v>
      </c>
      <c r="H30" s="37" t="s">
        <v>1406</v>
      </c>
    </row>
    <row r="31" spans="1:45" x14ac:dyDescent="0.3">
      <c r="F31" s="19" t="s">
        <v>431</v>
      </c>
      <c r="G31" s="184">
        <f>SUMIF(Results_2019!F:F,Categories_2019!$F31,Results_2019!G:G)</f>
        <v>22</v>
      </c>
      <c r="H31" s="176">
        <f ca="1">HLOOKUP($F31,$AA$2:$AI$27,26,FALSE)</f>
        <v>0.76239669421487621</v>
      </c>
    </row>
    <row r="32" spans="1:45" x14ac:dyDescent="0.3">
      <c r="F32" s="55" t="s">
        <v>438</v>
      </c>
      <c r="G32" s="184">
        <f>SUMIF(Results_2019!F:F,Categories_2019!$F32,Results_2019!G:G)</f>
        <v>15</v>
      </c>
      <c r="H32" s="176">
        <f t="shared" ref="H32:H39" ca="1" si="1">HLOOKUP($F32,$AA$2:$AI$27,26,FALSE)</f>
        <v>0.60606060606060608</v>
      </c>
    </row>
    <row r="33" spans="6:8" x14ac:dyDescent="0.3">
      <c r="F33" s="54" t="s">
        <v>435</v>
      </c>
      <c r="G33" s="184">
        <f>SUMIF(Results_2019!F:F,Categories_2019!$F33,Results_2019!G:G)</f>
        <v>11</v>
      </c>
      <c r="H33" s="176">
        <f t="shared" ca="1" si="1"/>
        <v>0.52479338842975209</v>
      </c>
    </row>
    <row r="34" spans="6:8" x14ac:dyDescent="0.3">
      <c r="F34" s="45" t="s">
        <v>436</v>
      </c>
      <c r="G34" s="184">
        <f>SUMIF(Results_2019!F:F,Categories_2019!$F34,Results_2019!G:G)</f>
        <v>12</v>
      </c>
      <c r="H34" s="176">
        <f t="shared" ca="1" si="1"/>
        <v>0.68181818181818177</v>
      </c>
    </row>
    <row r="35" spans="6:8" x14ac:dyDescent="0.3">
      <c r="F35" s="24" t="s">
        <v>441</v>
      </c>
      <c r="G35" s="184">
        <f>SUMIF(Results_2019!F:F,Categories_2019!$F35,Results_2019!G:G)</f>
        <v>3</v>
      </c>
      <c r="H35" s="176">
        <f t="shared" ca="1" si="1"/>
        <v>0.66666666666666663</v>
      </c>
    </row>
    <row r="36" spans="6:8" x14ac:dyDescent="0.3">
      <c r="F36" s="26" t="s">
        <v>442</v>
      </c>
      <c r="G36" s="184">
        <f>SUMIF(Results_2019!F:F,Categories_2019!$F36,Results_2019!G:G)</f>
        <v>7</v>
      </c>
      <c r="H36" s="176">
        <f t="shared" ca="1" si="1"/>
        <v>0.4707792207792208</v>
      </c>
    </row>
    <row r="37" spans="6:8" x14ac:dyDescent="0.3">
      <c r="F37" s="22" t="s">
        <v>444</v>
      </c>
      <c r="G37" s="184">
        <f>SUMIF(Results_2019!F:F,Categories_2019!$F37,Results_2019!G:G)</f>
        <v>13</v>
      </c>
      <c r="H37" s="176">
        <f t="shared" ca="1" si="1"/>
        <v>0.54720279720279708</v>
      </c>
    </row>
    <row r="38" spans="6:8" x14ac:dyDescent="0.3">
      <c r="F38" s="53" t="s">
        <v>434</v>
      </c>
      <c r="G38" s="184">
        <f>SUMIF(Results_2019!F:F,Categories_2019!$F38,Results_2019!G:G)</f>
        <v>13</v>
      </c>
      <c r="H38" s="176">
        <f t="shared" ca="1" si="1"/>
        <v>0.60489510489510478</v>
      </c>
    </row>
    <row r="39" spans="6:8" x14ac:dyDescent="0.3">
      <c r="F39" s="29" t="s">
        <v>445</v>
      </c>
      <c r="G39" s="184">
        <f>SUMIF(Results_2019!F:F,Categories_2019!$F39,Results_2019!G:G)</f>
        <v>4</v>
      </c>
      <c r="H39" s="176">
        <f t="shared" ca="1" si="1"/>
        <v>0.625</v>
      </c>
    </row>
    <row r="42" spans="6:8" x14ac:dyDescent="0.3">
      <c r="G42">
        <f>SUM(G31:G41)</f>
        <v>100</v>
      </c>
    </row>
  </sheetData>
  <autoFilter ref="A2:BK2">
    <sortState ref="A3:BK24">
      <sortCondition descending="1" ref="C2"/>
    </sortState>
  </autoFilter>
  <mergeCells count="4">
    <mergeCell ref="AK1:AS1"/>
    <mergeCell ref="I1:Q1"/>
    <mergeCell ref="R1:Z1"/>
    <mergeCell ref="AA1:AI1"/>
  </mergeCells>
  <conditionalFormatting sqref="I3:I24">
    <cfRule type="colorScale" priority="44">
      <colorScale>
        <cfvo type="min"/>
        <cfvo type="percentile" val="50"/>
        <cfvo type="max"/>
        <color rgb="FFF8696B"/>
        <color rgb="FFFFEB84"/>
        <color rgb="FF63BE7B"/>
      </colorScale>
    </cfRule>
  </conditionalFormatting>
  <conditionalFormatting sqref="J3:J24">
    <cfRule type="colorScale" priority="43">
      <colorScale>
        <cfvo type="min"/>
        <cfvo type="percentile" val="50"/>
        <cfvo type="max"/>
        <color rgb="FFF8696B"/>
        <color rgb="FFFFEB84"/>
        <color rgb="FF63BE7B"/>
      </colorScale>
    </cfRule>
  </conditionalFormatting>
  <conditionalFormatting sqref="K3:K24">
    <cfRule type="colorScale" priority="42">
      <colorScale>
        <cfvo type="min"/>
        <cfvo type="percentile" val="50"/>
        <cfvo type="max"/>
        <color rgb="FFF8696B"/>
        <color rgb="FFFFEB84"/>
        <color rgb="FF63BE7B"/>
      </colorScale>
    </cfRule>
  </conditionalFormatting>
  <conditionalFormatting sqref="L3:L24">
    <cfRule type="colorScale" priority="41">
      <colorScale>
        <cfvo type="min"/>
        <cfvo type="percentile" val="50"/>
        <cfvo type="max"/>
        <color rgb="FFF8696B"/>
        <color rgb="FFFFEB84"/>
        <color rgb="FF63BE7B"/>
      </colorScale>
    </cfRule>
  </conditionalFormatting>
  <conditionalFormatting sqref="M3:M24">
    <cfRule type="colorScale" priority="40">
      <colorScale>
        <cfvo type="min"/>
        <cfvo type="percentile" val="50"/>
        <cfvo type="max"/>
        <color rgb="FFF8696B"/>
        <color rgb="FFFFEB84"/>
        <color rgb="FF63BE7B"/>
      </colorScale>
    </cfRule>
  </conditionalFormatting>
  <conditionalFormatting sqref="N3:N24">
    <cfRule type="colorScale" priority="39">
      <colorScale>
        <cfvo type="min"/>
        <cfvo type="percentile" val="50"/>
        <cfvo type="max"/>
        <color rgb="FFF8696B"/>
        <color rgb="FFFFEB84"/>
        <color rgb="FF63BE7B"/>
      </colorScale>
    </cfRule>
  </conditionalFormatting>
  <conditionalFormatting sqref="O3:O24">
    <cfRule type="colorScale" priority="38">
      <colorScale>
        <cfvo type="min"/>
        <cfvo type="percentile" val="50"/>
        <cfvo type="max"/>
        <color rgb="FFF8696B"/>
        <color rgb="FFFFEB84"/>
        <color rgb="FF63BE7B"/>
      </colorScale>
    </cfRule>
  </conditionalFormatting>
  <conditionalFormatting sqref="P3:P24">
    <cfRule type="colorScale" priority="37">
      <colorScale>
        <cfvo type="min"/>
        <cfvo type="percentile" val="50"/>
        <cfvo type="max"/>
        <color rgb="FFF8696B"/>
        <color rgb="FFFFEB84"/>
        <color rgb="FF63BE7B"/>
      </colorScale>
    </cfRule>
  </conditionalFormatting>
  <conditionalFormatting sqref="Q3:Q24 AA3:AI24">
    <cfRule type="colorScale" priority="36">
      <colorScale>
        <cfvo type="min"/>
        <cfvo type="percentile" val="50"/>
        <cfvo type="max"/>
        <color rgb="FFF8696B"/>
        <color rgb="FFFFEB84"/>
        <color rgb="FF63BE7B"/>
      </colorScale>
    </cfRule>
  </conditionalFormatting>
  <conditionalFormatting sqref="AK3:AS24">
    <cfRule type="colorScale" priority="35">
      <colorScale>
        <cfvo type="min"/>
        <cfvo type="percentile" val="50"/>
        <cfvo type="max"/>
        <color rgb="FF63BE7B"/>
        <color rgb="FFFFEB84"/>
        <color rgb="FFF8696B"/>
      </colorScale>
    </cfRule>
  </conditionalFormatting>
  <conditionalFormatting sqref="C3:C24">
    <cfRule type="colorScale" priority="26">
      <colorScale>
        <cfvo type="min"/>
        <cfvo type="percentile" val="50"/>
        <cfvo type="max"/>
        <color rgb="FFF8696B"/>
        <color rgb="FFFFEB84"/>
        <color rgb="FF63BE7B"/>
      </colorScale>
    </cfRule>
  </conditionalFormatting>
  <conditionalFormatting sqref="AA3:AA24">
    <cfRule type="colorScale" priority="23">
      <colorScale>
        <cfvo type="min"/>
        <cfvo type="percentile" val="50"/>
        <cfvo type="max"/>
        <color rgb="FFF8696B"/>
        <color rgb="FFFFEB84"/>
        <color rgb="FF63BE7B"/>
      </colorScale>
    </cfRule>
  </conditionalFormatting>
  <conditionalFormatting sqref="AB3:AB24">
    <cfRule type="colorScale" priority="22">
      <colorScale>
        <cfvo type="min"/>
        <cfvo type="percentile" val="50"/>
        <cfvo type="max"/>
        <color rgb="FFF8696B"/>
        <color rgb="FFFFEB84"/>
        <color rgb="FF63BE7B"/>
      </colorScale>
    </cfRule>
  </conditionalFormatting>
  <conditionalFormatting sqref="AC3:AC24">
    <cfRule type="colorScale" priority="21">
      <colorScale>
        <cfvo type="min"/>
        <cfvo type="percentile" val="50"/>
        <cfvo type="max"/>
        <color rgb="FFF8696B"/>
        <color rgb="FFFFEB84"/>
        <color rgb="FF63BE7B"/>
      </colorScale>
    </cfRule>
  </conditionalFormatting>
  <conditionalFormatting sqref="AD3:AD24">
    <cfRule type="colorScale" priority="20">
      <colorScale>
        <cfvo type="min"/>
        <cfvo type="percentile" val="50"/>
        <cfvo type="max"/>
        <color rgb="FFF8696B"/>
        <color rgb="FFFFEB84"/>
        <color rgb="FF63BE7B"/>
      </colorScale>
    </cfRule>
  </conditionalFormatting>
  <conditionalFormatting sqref="AE3:AE24">
    <cfRule type="colorScale" priority="19">
      <colorScale>
        <cfvo type="min"/>
        <cfvo type="percentile" val="50"/>
        <cfvo type="max"/>
        <color rgb="FFF8696B"/>
        <color rgb="FFFFEB84"/>
        <color rgb="FF63BE7B"/>
      </colorScale>
    </cfRule>
  </conditionalFormatting>
  <conditionalFormatting sqref="AF3:AF24">
    <cfRule type="colorScale" priority="18">
      <colorScale>
        <cfvo type="min"/>
        <cfvo type="percentile" val="50"/>
        <cfvo type="max"/>
        <color rgb="FFF8696B"/>
        <color rgb="FFFFEB84"/>
        <color rgb="FF63BE7B"/>
      </colorScale>
    </cfRule>
  </conditionalFormatting>
  <conditionalFormatting sqref="AG3:AG24">
    <cfRule type="colorScale" priority="17">
      <colorScale>
        <cfvo type="min"/>
        <cfvo type="percentile" val="50"/>
        <cfvo type="max"/>
        <color rgb="FFF8696B"/>
        <color rgb="FFFFEB84"/>
        <color rgb="FF63BE7B"/>
      </colorScale>
    </cfRule>
  </conditionalFormatting>
  <conditionalFormatting sqref="AH3:AH24">
    <cfRule type="colorScale" priority="16">
      <colorScale>
        <cfvo type="min"/>
        <cfvo type="percentile" val="50"/>
        <cfvo type="max"/>
        <color rgb="FFF8696B"/>
        <color rgb="FFFFEB84"/>
        <color rgb="FF63BE7B"/>
      </colorScale>
    </cfRule>
  </conditionalFormatting>
  <conditionalFormatting sqref="AI3:AI24">
    <cfRule type="colorScale" priority="15">
      <colorScale>
        <cfvo type="min"/>
        <cfvo type="percentile" val="50"/>
        <cfvo type="max"/>
        <color rgb="FFF8696B"/>
        <color rgb="FFFFEB84"/>
        <color rgb="FF63BE7B"/>
      </colorScale>
    </cfRule>
  </conditionalFormatting>
  <conditionalFormatting sqref="AK3:AK24">
    <cfRule type="colorScale" priority="14">
      <colorScale>
        <cfvo type="min"/>
        <cfvo type="percentile" val="50"/>
        <cfvo type="max"/>
        <color rgb="FF63BE7B"/>
        <color rgb="FFFFEB84"/>
        <color rgb="FFF8696B"/>
      </colorScale>
    </cfRule>
  </conditionalFormatting>
  <conditionalFormatting sqref="AL3:AS24">
    <cfRule type="colorScale" priority="13">
      <colorScale>
        <cfvo type="min"/>
        <cfvo type="percentile" val="50"/>
        <cfvo type="max"/>
        <color rgb="FF63BE7B"/>
        <color rgb="FFFFEB84"/>
        <color rgb="FFF8696B"/>
      </colorScale>
    </cfRule>
  </conditionalFormatting>
  <conditionalFormatting sqref="AS3:AS24">
    <cfRule type="colorScale" priority="12">
      <colorScale>
        <cfvo type="min"/>
        <cfvo type="percentile" val="50"/>
        <cfvo type="max"/>
        <color rgb="FF63BE7B"/>
        <color rgb="FFFFEB84"/>
        <color rgb="FFF8696B"/>
      </colorScale>
    </cfRule>
  </conditionalFormatting>
  <conditionalFormatting sqref="AL3:AL24">
    <cfRule type="colorScale" priority="11">
      <colorScale>
        <cfvo type="min"/>
        <cfvo type="percentile" val="50"/>
        <cfvo type="max"/>
        <color rgb="FF63BE7B"/>
        <color rgb="FFFFEB84"/>
        <color rgb="FFF8696B"/>
      </colorScale>
    </cfRule>
  </conditionalFormatting>
  <conditionalFormatting sqref="AM3:AM24">
    <cfRule type="colorScale" priority="10">
      <colorScale>
        <cfvo type="min"/>
        <cfvo type="percentile" val="50"/>
        <cfvo type="max"/>
        <color rgb="FF63BE7B"/>
        <color rgb="FFFFEB84"/>
        <color rgb="FFF8696B"/>
      </colorScale>
    </cfRule>
  </conditionalFormatting>
  <conditionalFormatting sqref="AN3:AN24">
    <cfRule type="colorScale" priority="9">
      <colorScale>
        <cfvo type="min"/>
        <cfvo type="percentile" val="50"/>
        <cfvo type="max"/>
        <color rgb="FF63BE7B"/>
        <color rgb="FFFFEB84"/>
        <color rgb="FFF8696B"/>
      </colorScale>
    </cfRule>
  </conditionalFormatting>
  <conditionalFormatting sqref="AO3:AO24">
    <cfRule type="colorScale" priority="8">
      <colorScale>
        <cfvo type="min"/>
        <cfvo type="percentile" val="50"/>
        <cfvo type="max"/>
        <color rgb="FF63BE7B"/>
        <color rgb="FFFFEB84"/>
        <color rgb="FFF8696B"/>
      </colorScale>
    </cfRule>
  </conditionalFormatting>
  <conditionalFormatting sqref="AP3:AP24">
    <cfRule type="colorScale" priority="7">
      <colorScale>
        <cfvo type="min"/>
        <cfvo type="percentile" val="50"/>
        <cfvo type="max"/>
        <color rgb="FF63BE7B"/>
        <color rgb="FFFFEB84"/>
        <color rgb="FFF8696B"/>
      </colorScale>
    </cfRule>
  </conditionalFormatting>
  <conditionalFormatting sqref="AQ3:AQ24">
    <cfRule type="colorScale" priority="6">
      <colorScale>
        <cfvo type="min"/>
        <cfvo type="percentile" val="50"/>
        <cfvo type="max"/>
        <color rgb="FF63BE7B"/>
        <color rgb="FFFFEB84"/>
        <color rgb="FFF8696B"/>
      </colorScale>
    </cfRule>
  </conditionalFormatting>
  <conditionalFormatting sqref="AR3:AR24">
    <cfRule type="colorScale" priority="5">
      <colorScale>
        <cfvo type="min"/>
        <cfvo type="percentile" val="50"/>
        <cfvo type="max"/>
        <color rgb="FF63BE7B"/>
        <color rgb="FFFFEB84"/>
        <color rgb="FFF8696B"/>
      </colorScale>
    </cfRule>
  </conditionalFormatting>
  <conditionalFormatting sqref="F3:H24 D3:D24">
    <cfRule type="colorScale" priority="45">
      <colorScale>
        <cfvo type="min"/>
        <cfvo type="percentile" val="50"/>
        <cfvo type="max"/>
        <color rgb="FF63BE7B"/>
        <color rgb="FFFFEB84"/>
        <color rgb="FFF8696B"/>
      </colorScale>
    </cfRule>
  </conditionalFormatting>
  <conditionalFormatting sqref="E3:E24">
    <cfRule type="colorScale" priority="4">
      <colorScale>
        <cfvo type="min"/>
        <cfvo type="percentile" val="50"/>
        <cfvo type="max"/>
        <color rgb="FFF8696B"/>
        <color rgb="FFFFEB84"/>
        <color rgb="FF63BE7B"/>
      </colorScale>
    </cfRule>
  </conditionalFormatting>
  <conditionalFormatting sqref="G3:G24">
    <cfRule type="colorScale" priority="3">
      <colorScale>
        <cfvo type="min"/>
        <cfvo type="percentile" val="50"/>
        <cfvo type="max"/>
        <color rgb="FFF8696B"/>
        <color rgb="FFFFEB84"/>
        <color rgb="FF63BE7B"/>
      </colorScale>
    </cfRule>
  </conditionalFormatting>
  <conditionalFormatting sqref="H3:H24">
    <cfRule type="colorScale" priority="2">
      <colorScale>
        <cfvo type="min"/>
        <cfvo type="percentile" val="50"/>
        <cfvo type="max"/>
        <color rgb="FFF8696B"/>
        <color rgb="FFFFEB84"/>
        <color rgb="FF63BE7B"/>
      </colorScale>
    </cfRule>
  </conditionalFormatting>
  <conditionalFormatting sqref="H31:H39">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82"/>
  <sheetViews>
    <sheetView zoomScaleNormal="100" workbookViewId="0">
      <pane xSplit="3" ySplit="1" topLeftCell="Z2" activePane="bottomRight" state="frozen"/>
      <selection pane="topRight" activeCell="C1" sqref="C1"/>
      <selection pane="bottomLeft" activeCell="A2" sqref="A2"/>
      <selection pane="bottomRight" activeCell="C3" sqref="C3"/>
    </sheetView>
  </sheetViews>
  <sheetFormatPr defaultRowHeight="14.4" x14ac:dyDescent="0.3"/>
  <cols>
    <col min="4" max="4" width="15.5546875" bestFit="1" customWidth="1"/>
    <col min="5" max="5" width="12.33203125" bestFit="1" customWidth="1"/>
    <col min="6" max="25" width="9.109375" customWidth="1"/>
    <col min="26" max="26" width="9.109375" style="18" customWidth="1"/>
    <col min="27" max="34" width="9.109375" customWidth="1"/>
    <col min="40" max="40" width="13.21875" bestFit="1" customWidth="1"/>
    <col min="41" max="41" width="14.33203125" bestFit="1" customWidth="1"/>
    <col min="42" max="42" width="13.21875" bestFit="1" customWidth="1"/>
    <col min="43" max="43" width="14.33203125" bestFit="1" customWidth="1"/>
    <col min="44" max="44" width="18.21875" bestFit="1" customWidth="1"/>
    <col min="45" max="45" width="19.44140625" bestFit="1" customWidth="1"/>
    <col min="46" max="46" width="9.109375" customWidth="1"/>
  </cols>
  <sheetData>
    <row r="1" spans="1:60" x14ac:dyDescent="0.3">
      <c r="A1" s="78" t="s">
        <v>1294</v>
      </c>
      <c r="B1" s="151" t="s">
        <v>0</v>
      </c>
      <c r="C1" s="152" t="s">
        <v>1</v>
      </c>
      <c r="D1" s="153" t="s">
        <v>2</v>
      </c>
      <c r="E1" s="153" t="s">
        <v>4</v>
      </c>
      <c r="F1" s="153" t="s">
        <v>6</v>
      </c>
      <c r="G1" s="153" t="s">
        <v>8</v>
      </c>
      <c r="H1" s="153" t="s">
        <v>10</v>
      </c>
      <c r="I1" s="153" t="s">
        <v>12</v>
      </c>
      <c r="J1" s="153" t="s">
        <v>14</v>
      </c>
      <c r="K1" s="153" t="s">
        <v>16</v>
      </c>
      <c r="L1" s="153" t="s">
        <v>18</v>
      </c>
      <c r="M1" s="153" t="s">
        <v>20</v>
      </c>
      <c r="N1" s="153" t="s">
        <v>22</v>
      </c>
      <c r="O1" s="153" t="s">
        <v>24</v>
      </c>
      <c r="P1" s="153" t="s">
        <v>26</v>
      </c>
      <c r="Q1" s="153" t="s">
        <v>28</v>
      </c>
      <c r="R1" s="153" t="s">
        <v>30</v>
      </c>
      <c r="S1" s="153" t="s">
        <v>32</v>
      </c>
      <c r="T1" s="153" t="s">
        <v>34</v>
      </c>
      <c r="U1" s="153" t="s">
        <v>36</v>
      </c>
      <c r="V1" s="153" t="s">
        <v>38</v>
      </c>
      <c r="W1" s="153" t="s">
        <v>40</v>
      </c>
      <c r="X1" s="153" t="s">
        <v>42</v>
      </c>
      <c r="Y1" s="153" t="s">
        <v>44</v>
      </c>
      <c r="Z1" s="154" t="s">
        <v>1292</v>
      </c>
      <c r="AA1" s="154" t="s">
        <v>419</v>
      </c>
      <c r="AB1" s="154" t="s">
        <v>616</v>
      </c>
      <c r="AC1" s="154" t="s">
        <v>421</v>
      </c>
      <c r="AD1" s="154" t="s">
        <v>616</v>
      </c>
      <c r="AE1" s="154" t="s">
        <v>423</v>
      </c>
      <c r="AF1" s="154" t="s">
        <v>616</v>
      </c>
      <c r="AG1" s="154" t="s">
        <v>425</v>
      </c>
      <c r="AH1" s="154" t="s">
        <v>616</v>
      </c>
      <c r="AI1" s="154" t="s">
        <v>617</v>
      </c>
      <c r="AJ1" s="154" t="s">
        <v>618</v>
      </c>
      <c r="AK1" s="154" t="s">
        <v>619</v>
      </c>
      <c r="AL1" s="154" t="s">
        <v>618</v>
      </c>
      <c r="AM1" s="154" t="s">
        <v>619</v>
      </c>
      <c r="AN1" s="155" t="s">
        <v>1399</v>
      </c>
      <c r="AO1" s="155" t="s">
        <v>1400</v>
      </c>
      <c r="AP1" s="155" t="s">
        <v>1401</v>
      </c>
      <c r="AQ1" s="155" t="s">
        <v>1402</v>
      </c>
      <c r="AR1" s="155" t="s">
        <v>1403</v>
      </c>
      <c r="AS1" s="155" t="s">
        <v>1404</v>
      </c>
      <c r="AT1" s="154" t="s">
        <v>453</v>
      </c>
      <c r="AU1" s="154" t="s">
        <v>454</v>
      </c>
      <c r="AV1" s="154" t="s">
        <v>457</v>
      </c>
      <c r="AW1" s="154" t="s">
        <v>456</v>
      </c>
      <c r="AX1" s="154" t="s">
        <v>455</v>
      </c>
      <c r="AY1" s="131" t="s">
        <v>611</v>
      </c>
      <c r="AZ1" s="131" t="s">
        <v>612</v>
      </c>
      <c r="BA1" s="131" t="s">
        <v>613</v>
      </c>
      <c r="BB1" s="31"/>
      <c r="BC1" s="31"/>
      <c r="BD1" s="31"/>
      <c r="BE1" s="31"/>
      <c r="BF1" s="31"/>
      <c r="BG1" s="31"/>
      <c r="BH1" s="31"/>
    </row>
    <row r="2" spans="1:60" x14ac:dyDescent="0.3">
      <c r="A2" s="83" t="s">
        <v>1295</v>
      </c>
      <c r="B2" s="151" t="s">
        <v>414</v>
      </c>
      <c r="C2" s="152" t="s">
        <v>610</v>
      </c>
      <c r="D2" s="153">
        <f>HLOOKUP(D$1,Monitoring_eng!$B:$AU,77,FALSE)</f>
        <v>3</v>
      </c>
      <c r="E2" s="153">
        <f>HLOOKUP(E$1,Monitoring_eng!$B:$AU,77,FALSE)</f>
        <v>5</v>
      </c>
      <c r="F2" s="153">
        <f>HLOOKUP(F$1,Monitoring_eng!$B:$AU,77,FALSE)</f>
        <v>7</v>
      </c>
      <c r="G2" s="153">
        <f>HLOOKUP(G$1,Monitoring_eng!$B:$AU,77,FALSE)</f>
        <v>9</v>
      </c>
      <c r="H2" s="153">
        <f>HLOOKUP(H$1,Monitoring_eng!$B:$AU,77,FALSE)</f>
        <v>11</v>
      </c>
      <c r="I2" s="153">
        <f>HLOOKUP(I$1,Monitoring_eng!$B:$AU,77,FALSE)</f>
        <v>13</v>
      </c>
      <c r="J2" s="153">
        <f>HLOOKUP(J$1,Monitoring_eng!$B:$AU,77,FALSE)</f>
        <v>15</v>
      </c>
      <c r="K2" s="153">
        <f>HLOOKUP(K$1,Monitoring_eng!$B:$AU,77,FALSE)</f>
        <v>17</v>
      </c>
      <c r="L2" s="153">
        <f>HLOOKUP(L$1,Monitoring_eng!$B:$AU,77,FALSE)</f>
        <v>19</v>
      </c>
      <c r="M2" s="153">
        <f>HLOOKUP(M$1,Monitoring_eng!$B:$AU,77,FALSE)</f>
        <v>21</v>
      </c>
      <c r="N2" s="153">
        <f>HLOOKUP(N$1,Monitoring_eng!$B:$AU,77,FALSE)</f>
        <v>23</v>
      </c>
      <c r="O2" s="153">
        <f>HLOOKUP(O$1,Monitoring_eng!$B:$AU,77,FALSE)</f>
        <v>25</v>
      </c>
      <c r="P2" s="153">
        <f>HLOOKUP(P$1,Monitoring_eng!$B:$AU,77,FALSE)</f>
        <v>27</v>
      </c>
      <c r="Q2" s="153">
        <f>HLOOKUP(Q$1,Monitoring_eng!$B:$AU,77,FALSE)</f>
        <v>29</v>
      </c>
      <c r="R2" s="153">
        <f>HLOOKUP(R$1,Monitoring_eng!$B:$AU,77,FALSE)</f>
        <v>31</v>
      </c>
      <c r="S2" s="153">
        <f>HLOOKUP(S$1,Monitoring_eng!$B:$AU,77,FALSE)</f>
        <v>33</v>
      </c>
      <c r="T2" s="153">
        <f>HLOOKUP(T$1,Monitoring_eng!$B:$AU,77,FALSE)</f>
        <v>35</v>
      </c>
      <c r="U2" s="153">
        <f>HLOOKUP(U$1,Monitoring_eng!$B:$AU,77,FALSE)</f>
        <v>37</v>
      </c>
      <c r="V2" s="153">
        <f>HLOOKUP(V$1,Monitoring_eng!$B:$AU,77,FALSE)</f>
        <v>39</v>
      </c>
      <c r="W2" s="153">
        <f>HLOOKUP(W$1,Monitoring_eng!$B:$AU,77,FALSE)</f>
        <v>41</v>
      </c>
      <c r="X2" s="153">
        <f>HLOOKUP(X$1,Monitoring_eng!$B:$AU,77,FALSE)</f>
        <v>43</v>
      </c>
      <c r="Y2" s="153">
        <f>HLOOKUP(Y$1,Monitoring_eng!$B:$AU,77,FALSE)</f>
        <v>45</v>
      </c>
      <c r="Z2" s="156" t="s">
        <v>610</v>
      </c>
      <c r="AA2" s="156" t="s">
        <v>610</v>
      </c>
      <c r="AB2" s="156" t="s">
        <v>610</v>
      </c>
      <c r="AC2" s="156" t="s">
        <v>610</v>
      </c>
      <c r="AD2" s="156" t="s">
        <v>610</v>
      </c>
      <c r="AE2" s="156" t="s">
        <v>610</v>
      </c>
      <c r="AF2" s="156" t="s">
        <v>610</v>
      </c>
      <c r="AG2" s="156" t="s">
        <v>610</v>
      </c>
      <c r="AH2" s="156" t="s">
        <v>610</v>
      </c>
      <c r="AI2" s="156" t="s">
        <v>610</v>
      </c>
      <c r="AJ2" s="156" t="s">
        <v>610</v>
      </c>
      <c r="AK2" s="156" t="s">
        <v>610</v>
      </c>
      <c r="AL2" s="156" t="s">
        <v>610</v>
      </c>
      <c r="AM2" s="156" t="s">
        <v>610</v>
      </c>
      <c r="AN2" s="156" t="s">
        <v>610</v>
      </c>
      <c r="AO2" s="156" t="s">
        <v>610</v>
      </c>
      <c r="AP2" s="156" t="s">
        <v>610</v>
      </c>
      <c r="AQ2" s="156" t="s">
        <v>610</v>
      </c>
      <c r="AR2" s="156" t="s">
        <v>610</v>
      </c>
      <c r="AS2" s="156" t="s">
        <v>610</v>
      </c>
      <c r="AT2" s="156" t="s">
        <v>610</v>
      </c>
      <c r="AU2" s="156" t="s">
        <v>610</v>
      </c>
      <c r="AV2" s="156" t="s">
        <v>610</v>
      </c>
      <c r="AW2" s="156" t="s">
        <v>610</v>
      </c>
      <c r="AX2" s="156" t="s">
        <v>610</v>
      </c>
      <c r="AY2" s="156" t="s">
        <v>610</v>
      </c>
      <c r="AZ2" s="156" t="s">
        <v>610</v>
      </c>
      <c r="BA2" s="156" t="s">
        <v>610</v>
      </c>
      <c r="BB2" s="31"/>
      <c r="BC2" s="31"/>
      <c r="BD2" s="31"/>
      <c r="BE2" s="31"/>
      <c r="BF2" s="31"/>
      <c r="BG2" s="31"/>
      <c r="BH2" s="31"/>
    </row>
    <row r="3" spans="1:60" x14ac:dyDescent="0.3">
      <c r="A3" s="83" t="s">
        <v>1340</v>
      </c>
      <c r="B3" s="156" t="s">
        <v>222</v>
      </c>
      <c r="C3" s="28" t="s">
        <v>223</v>
      </c>
      <c r="D3" s="82" t="str">
        <f>VLOOKUP($B3,Monitoring_eng!$B:$AT,D$2,FALSE)</f>
        <v>yes</v>
      </c>
      <c r="E3" s="82" t="str">
        <f>VLOOKUP($B3,Monitoring_eng!$B:$AT,E$2,FALSE)</f>
        <v>yes</v>
      </c>
      <c r="F3" s="82" t="str">
        <f>VLOOKUP($B3,Monitoring_eng!$B:$AT,F$2,FALSE)</f>
        <v>yes</v>
      </c>
      <c r="G3" s="82" t="str">
        <f>VLOOKUP($B3,Monitoring_eng!$B:$AT,G$2,FALSE)</f>
        <v>yes</v>
      </c>
      <c r="H3" s="82" t="str">
        <f>VLOOKUP($B3,Monitoring_eng!$B:$AT,H$2,FALSE)</f>
        <v>yes</v>
      </c>
      <c r="I3" s="82" t="str">
        <f>VLOOKUP($B3,Monitoring_eng!$B:$AT,I$2,FALSE)</f>
        <v>yes</v>
      </c>
      <c r="J3" s="82" t="str">
        <f>VLOOKUP($B3,Monitoring_eng!$B:$AT,J$2,FALSE)</f>
        <v>yes</v>
      </c>
      <c r="K3" s="82" t="str">
        <f>VLOOKUP($B3,Monitoring_eng!$B:$AT,K$2,FALSE)</f>
        <v>yes</v>
      </c>
      <c r="L3" s="82" t="str">
        <f>VLOOKUP($B3,Monitoring_eng!$B:$AT,L$2,FALSE)</f>
        <v>yes</v>
      </c>
      <c r="M3" s="82" t="str">
        <f>VLOOKUP($B3,Monitoring_eng!$B:$AT,M$2,FALSE)</f>
        <v>yes</v>
      </c>
      <c r="N3" s="82" t="str">
        <f>VLOOKUP($B3,Monitoring_eng!$B:$AT,N$2,FALSE)</f>
        <v>yes</v>
      </c>
      <c r="O3" s="82" t="str">
        <f>VLOOKUP($B3,Monitoring_eng!$B:$AT,O$2,FALSE)</f>
        <v>yes</v>
      </c>
      <c r="P3" s="82" t="str">
        <f>VLOOKUP($B3,Monitoring_eng!$B:$AT,P$2,FALSE)</f>
        <v>yes</v>
      </c>
      <c r="Q3" s="82" t="str">
        <f>VLOOKUP($B3,Monitoring_eng!$B:$AT,Q$2,FALSE)</f>
        <v>yes</v>
      </c>
      <c r="R3" s="82" t="str">
        <f>VLOOKUP($B3,Monitoring_eng!$B:$AT,R$2,FALSE)</f>
        <v>yes</v>
      </c>
      <c r="S3" s="82" t="str">
        <f>VLOOKUP($B3,Monitoring_eng!$B:$AT,S$2,FALSE)</f>
        <v>yes</v>
      </c>
      <c r="T3" s="82" t="str">
        <f>VLOOKUP($B3,Monitoring_eng!$B:$AT,T$2,FALSE)</f>
        <v>yes</v>
      </c>
      <c r="U3" s="82" t="str">
        <f>VLOOKUP($B3,Monitoring_eng!$B:$AT,U$2,FALSE)</f>
        <v>yes</v>
      </c>
      <c r="V3" s="82" t="str">
        <f>VLOOKUP($B3,Monitoring_eng!$B:$AT,V$2,FALSE)</f>
        <v>yes</v>
      </c>
      <c r="W3" s="82" t="str">
        <f>VLOOKUP($B3,Monitoring_eng!$B:$AT,W$2,FALSE)</f>
        <v>yes</v>
      </c>
      <c r="X3" s="82" t="str">
        <f>VLOOKUP($B3,Monitoring_eng!$B:$AT,X$2,FALSE)</f>
        <v>yes</v>
      </c>
      <c r="Y3" s="82" t="str">
        <f>VLOOKUP($B3,Monitoring_eng!$B:$AT,Y$2,FALSE)</f>
        <v>yes</v>
      </c>
      <c r="Z3" s="156" t="str">
        <f>IF(VLOOKUP(Analysis_2019!B47,Analysis_2019!B:C,2,FALSE)=VLOOKUP(Monitoring_eng!B46,Monitoring_eng!B:C,2,FALSE),"OK","ERROR")</f>
        <v>ERROR</v>
      </c>
      <c r="AA3" s="156" t="s">
        <v>49</v>
      </c>
      <c r="AB3" s="156">
        <f t="shared" ref="AB3:AB34" si="0">COUNTIF($D3:$Y3,$AA3)</f>
        <v>22</v>
      </c>
      <c r="AC3" s="156" t="s">
        <v>48</v>
      </c>
      <c r="AD3" s="156">
        <f t="shared" ref="AD3:AD34" si="1">COUNTIF($D3:$Y3,$AC3)</f>
        <v>0</v>
      </c>
      <c r="AE3" s="156" t="s">
        <v>108</v>
      </c>
      <c r="AF3" s="156">
        <f t="shared" ref="AF3:AF34" si="2">COUNTIF($D3:$Y3,$AE3)</f>
        <v>0</v>
      </c>
      <c r="AG3" s="156" t="s">
        <v>432</v>
      </c>
      <c r="AH3" s="156">
        <f t="shared" ref="AH3:AH34" si="3">COUNTIF($D3:$Y3,$AG3)</f>
        <v>0</v>
      </c>
      <c r="AI3" s="156">
        <f t="shared" ref="AI3:AI34" si="4">AB3+AD3+AF3+AH3</f>
        <v>22</v>
      </c>
      <c r="AJ3" s="156" t="str">
        <f t="shared" ref="AJ3:AJ34" si="5">AA3</f>
        <v>yes</v>
      </c>
      <c r="AK3" s="156" t="str">
        <f t="shared" ref="AK3:AK34" si="6">AC3</f>
        <v>no</v>
      </c>
      <c r="AL3" s="156">
        <f t="shared" ref="AL3:AL34" si="7">AB3</f>
        <v>22</v>
      </c>
      <c r="AM3" s="156">
        <f t="shared" ref="AM3:AM34" si="8">AD3</f>
        <v>0</v>
      </c>
      <c r="AN3" s="158">
        <f t="shared" ref="AN3:AN34" si="9">AL3/22</f>
        <v>1</v>
      </c>
      <c r="AO3" s="158">
        <f t="shared" ref="AO3:AO34" si="10">AM3/22</f>
        <v>0</v>
      </c>
      <c r="AP3" s="158">
        <f>VLOOKUP($A3,Analysis_2016!$A:$AN,39,FALSE)</f>
        <v>0.86363636363636365</v>
      </c>
      <c r="AQ3" s="158">
        <f>VLOOKUP($A3,Analysis_2016!$A:$AN,40,FALSE)</f>
        <v>0.13636363636363635</v>
      </c>
      <c r="AR3" s="158">
        <f t="shared" ref="AR3:AR34" si="11">AN3-AP3</f>
        <v>0.13636363636363635</v>
      </c>
      <c r="AS3" s="158">
        <f t="shared" ref="AS3:AS34" si="12">AO3-AQ3</f>
        <v>-0.13636363636363635</v>
      </c>
      <c r="AT3" s="159">
        <f>COUNTIFS($D3:$Y3,$AJ3,Results_2019!$T$78:$AO$78,AT$1)/(COUNTIF(Results_2019!$T$78:$AO$78,AT$1))</f>
        <v>1</v>
      </c>
      <c r="AU3" s="159">
        <f>COUNTIFS($D3:$Y3,$AJ3,Results_2019!$T$78:$AO$78,AU$1)/(COUNTIF(Results_2019!$T$78:$AO$78,AU$1))</f>
        <v>1</v>
      </c>
      <c r="AV3" s="159">
        <f>COUNTIFS($D3:$Y3,$AJ3,Results_2019!$T$78:$AO$78,AV$1)/(COUNTIF(Results_2019!$T$78:$AO$78,AV$1))</f>
        <v>1</v>
      </c>
      <c r="AW3" s="159">
        <f>COUNTIFS($D3:$Y3,$AJ3,Results_2019!$T$78:$AO$78,AW$1)/(COUNTIF(Results_2019!$T$78:$AO$78,AW$1))</f>
        <v>1</v>
      </c>
      <c r="AX3" s="159">
        <f>COUNTIFS($D3:$Y3,$AJ3,Results_2019!$T$78:$AO$78,AX$1)/(COUNTIF(Results_2019!$T$78:$AO$78,AX$1))</f>
        <v>1</v>
      </c>
      <c r="AY3" s="159">
        <f>COUNTIFS($D3:$Y3,$AJ3,Results_2019!$T$81:$AO$81,AY$1)/(COUNTIF(Results_2019!$T$81:$AO$81,AY$1))</f>
        <v>1</v>
      </c>
      <c r="AZ3" s="159">
        <f>COUNTIFS($D3:$Y3,$AJ3,Results_2019!$T$81:$AO$81,AZ$1)/(COUNTIF(Results_2019!$T$81:$AO$81,AZ$1))</f>
        <v>1</v>
      </c>
      <c r="BA3" s="159">
        <f>COUNTIFS($D3:$Y3,$AJ3,Results_2019!$T$81:$AO$81,BA$1)/(COUNTIF(Results_2019!$T$81:$AO$81,BA$1))</f>
        <v>1</v>
      </c>
      <c r="BB3" s="60"/>
      <c r="BC3" s="60"/>
      <c r="BD3" s="60"/>
      <c r="BE3" s="60"/>
      <c r="BF3" s="60"/>
      <c r="BG3" s="60"/>
      <c r="BH3" s="18"/>
    </row>
    <row r="4" spans="1:60" x14ac:dyDescent="0.3">
      <c r="A4" s="83" t="s">
        <v>1308</v>
      </c>
      <c r="B4" s="156" t="s">
        <v>99</v>
      </c>
      <c r="C4" s="157" t="s">
        <v>100</v>
      </c>
      <c r="D4" s="82" t="str">
        <f>VLOOKUP($B4,Monitoring_eng!$B:$AT,D$2,FALSE)</f>
        <v>yes</v>
      </c>
      <c r="E4" s="82" t="str">
        <f>VLOOKUP($B4,Monitoring_eng!$B:$AT,E$2,FALSE)</f>
        <v>yes</v>
      </c>
      <c r="F4" s="82" t="str">
        <f>VLOOKUP($B4,Monitoring_eng!$B:$AT,F$2,FALSE)</f>
        <v>yes</v>
      </c>
      <c r="G4" s="82" t="str">
        <f>VLOOKUP($B4,Monitoring_eng!$B:$AT,G$2,FALSE)</f>
        <v>yes</v>
      </c>
      <c r="H4" s="82" t="str">
        <f>VLOOKUP($B4,Monitoring_eng!$B:$AT,H$2,FALSE)</f>
        <v>yes</v>
      </c>
      <c r="I4" s="82" t="str">
        <f>VLOOKUP($B4,Monitoring_eng!$B:$AT,I$2,FALSE)</f>
        <v>yes</v>
      </c>
      <c r="J4" s="82" t="str">
        <f>VLOOKUP($B4,Monitoring_eng!$B:$AT,J$2,FALSE)</f>
        <v>yes</v>
      </c>
      <c r="K4" s="82" t="str">
        <f>VLOOKUP($B4,Monitoring_eng!$B:$AT,K$2,FALSE)</f>
        <v>yes</v>
      </c>
      <c r="L4" s="82" t="str">
        <f>VLOOKUP($B4,Monitoring_eng!$B:$AT,L$2,FALSE)</f>
        <v>yes</v>
      </c>
      <c r="M4" s="82" t="str">
        <f>VLOOKUP($B4,Monitoring_eng!$B:$AT,M$2,FALSE)</f>
        <v>yes</v>
      </c>
      <c r="N4" s="82" t="str">
        <f>VLOOKUP($B4,Monitoring_eng!$B:$AT,N$2,FALSE)</f>
        <v>yes</v>
      </c>
      <c r="O4" s="82" t="str">
        <f>VLOOKUP($B4,Monitoring_eng!$B:$AT,O$2,FALSE)</f>
        <v>yes</v>
      </c>
      <c r="P4" s="82" t="str">
        <f>VLOOKUP($B4,Monitoring_eng!$B:$AT,P$2,FALSE)</f>
        <v>yes</v>
      </c>
      <c r="Q4" s="82" t="str">
        <f>VLOOKUP($B4,Monitoring_eng!$B:$AT,Q$2,FALSE)</f>
        <v>yes</v>
      </c>
      <c r="R4" s="82" t="str">
        <f>VLOOKUP($B4,Monitoring_eng!$B:$AT,R$2,FALSE)</f>
        <v>yes</v>
      </c>
      <c r="S4" s="82" t="str">
        <f>VLOOKUP($B4,Monitoring_eng!$B:$AT,S$2,FALSE)</f>
        <v>yes</v>
      </c>
      <c r="T4" s="82" t="str">
        <f>VLOOKUP($B4,Monitoring_eng!$B:$AT,T$2,FALSE)</f>
        <v>yes</v>
      </c>
      <c r="U4" s="82" t="str">
        <f>VLOOKUP($B4,Monitoring_eng!$B:$AT,U$2,FALSE)</f>
        <v>yes</v>
      </c>
      <c r="V4" s="82" t="str">
        <f>VLOOKUP($B4,Monitoring_eng!$B:$AT,V$2,FALSE)</f>
        <v>yes</v>
      </c>
      <c r="W4" s="82" t="str">
        <f>VLOOKUP($B4,Monitoring_eng!$B:$AT,W$2,FALSE)</f>
        <v>yes</v>
      </c>
      <c r="X4" s="82" t="str">
        <f>VLOOKUP($B4,Monitoring_eng!$B:$AT,X$2,FALSE)</f>
        <v>yes</v>
      </c>
      <c r="Y4" s="82" t="str">
        <f>VLOOKUP($B4,Monitoring_eng!$B:$AT,Y$2,FALSE)</f>
        <v>yes</v>
      </c>
      <c r="Z4" s="156" t="str">
        <f>IF(VLOOKUP(Analysis_2019!B15,Analysis_2019!B:C,2,FALSE)=VLOOKUP(Monitoring_eng!B14,Monitoring_eng!B:C,2,FALSE),"OK","ERROR")</f>
        <v>ERROR</v>
      </c>
      <c r="AA4" s="156" t="s">
        <v>49</v>
      </c>
      <c r="AB4" s="156">
        <f t="shared" si="0"/>
        <v>22</v>
      </c>
      <c r="AC4" s="156" t="s">
        <v>48</v>
      </c>
      <c r="AD4" s="156">
        <f t="shared" si="1"/>
        <v>0</v>
      </c>
      <c r="AE4" s="156" t="s">
        <v>108</v>
      </c>
      <c r="AF4" s="156">
        <f t="shared" si="2"/>
        <v>0</v>
      </c>
      <c r="AG4" s="156" t="s">
        <v>432</v>
      </c>
      <c r="AH4" s="156">
        <f t="shared" si="3"/>
        <v>0</v>
      </c>
      <c r="AI4" s="156">
        <f t="shared" si="4"/>
        <v>22</v>
      </c>
      <c r="AJ4" s="156" t="str">
        <f t="shared" si="5"/>
        <v>yes</v>
      </c>
      <c r="AK4" s="156" t="str">
        <f t="shared" si="6"/>
        <v>no</v>
      </c>
      <c r="AL4" s="156">
        <f t="shared" si="7"/>
        <v>22</v>
      </c>
      <c r="AM4" s="156">
        <f t="shared" si="8"/>
        <v>0</v>
      </c>
      <c r="AN4" s="158">
        <f t="shared" si="9"/>
        <v>1</v>
      </c>
      <c r="AO4" s="158">
        <f t="shared" si="10"/>
        <v>0</v>
      </c>
      <c r="AP4" s="158">
        <f>VLOOKUP($A4,Analysis_2016!$A:$AN,39,FALSE)</f>
        <v>0.95454545454545459</v>
      </c>
      <c r="AQ4" s="158">
        <f>VLOOKUP($A4,Analysis_2016!$A:$AN,40,FALSE)</f>
        <v>4.5454545454545456E-2</v>
      </c>
      <c r="AR4" s="158">
        <f t="shared" si="11"/>
        <v>4.5454545454545414E-2</v>
      </c>
      <c r="AS4" s="158">
        <f t="shared" si="12"/>
        <v>-4.5454545454545456E-2</v>
      </c>
      <c r="AT4" s="159">
        <f>COUNTIFS($D4:$Y4,$AJ4,Results_2019!$T$78:$AO$78,AT$1)/(COUNTIF(Results_2019!$T$78:$AO$78,AT$1))</f>
        <v>1</v>
      </c>
      <c r="AU4" s="159">
        <f>COUNTIFS($D4:$Y4,$AJ4,Results_2019!$T$78:$AO$78,AU$1)/(COUNTIF(Results_2019!$T$78:$AO$78,AU$1))</f>
        <v>1</v>
      </c>
      <c r="AV4" s="159">
        <f>COUNTIFS($D4:$Y4,$AJ4,Results_2019!$T$78:$AO$78,AV$1)/(COUNTIF(Results_2019!$T$78:$AO$78,AV$1))</f>
        <v>1</v>
      </c>
      <c r="AW4" s="159">
        <f>COUNTIFS($D4:$Y4,$AJ4,Results_2019!$T$78:$AO$78,AW$1)/(COUNTIF(Results_2019!$T$78:$AO$78,AW$1))</f>
        <v>1</v>
      </c>
      <c r="AX4" s="159">
        <f>COUNTIFS($D4:$Y4,$AJ4,Results_2019!$T$78:$AO$78,AX$1)/(COUNTIF(Results_2019!$T$78:$AO$78,AX$1))</f>
        <v>1</v>
      </c>
      <c r="AY4" s="159">
        <f>COUNTIFS($D4:$Y4,$AJ4,Results_2019!$T$81:$AO$81,AY$1)/(COUNTIF(Results_2019!$T$81:$AO$81,AY$1))</f>
        <v>1</v>
      </c>
      <c r="AZ4" s="159">
        <f>COUNTIFS($D4:$Y4,$AJ4,Results_2019!$T$81:$AO$81,AZ$1)/(COUNTIF(Results_2019!$T$81:$AO$81,AZ$1))</f>
        <v>1</v>
      </c>
      <c r="BA4" s="159">
        <f>COUNTIFS($D4:$Y4,$AJ4,Results_2019!$T$81:$AO$81,BA$1)/(COUNTIF(Results_2019!$T$81:$AO$81,BA$1))</f>
        <v>1</v>
      </c>
      <c r="BB4" s="60"/>
      <c r="BC4" s="60"/>
      <c r="BD4" s="60"/>
      <c r="BE4" s="60"/>
      <c r="BF4" s="60"/>
      <c r="BG4" s="60"/>
      <c r="BH4" s="18"/>
    </row>
    <row r="5" spans="1:60" x14ac:dyDescent="0.3">
      <c r="A5" s="83" t="s">
        <v>1303</v>
      </c>
      <c r="B5" s="156" t="s">
        <v>65</v>
      </c>
      <c r="C5" s="157" t="s">
        <v>66</v>
      </c>
      <c r="D5" s="82" t="str">
        <f>VLOOKUP($B5,Monitoring_eng!$B:$AT,D$2,FALSE)</f>
        <v>yes</v>
      </c>
      <c r="E5" s="82" t="str">
        <f>VLOOKUP($B5,Monitoring_eng!$B:$AT,E$2,FALSE)</f>
        <v>yes</v>
      </c>
      <c r="F5" s="82" t="str">
        <f>VLOOKUP($B5,Monitoring_eng!$B:$AT,F$2,FALSE)</f>
        <v>yes</v>
      </c>
      <c r="G5" s="82" t="str">
        <f>VLOOKUP($B5,Monitoring_eng!$B:$AT,G$2,FALSE)</f>
        <v>yes</v>
      </c>
      <c r="H5" s="82" t="str">
        <f>VLOOKUP($B5,Monitoring_eng!$B:$AT,H$2,FALSE)</f>
        <v>yes</v>
      </c>
      <c r="I5" s="82" t="str">
        <f>VLOOKUP($B5,Monitoring_eng!$B:$AT,I$2,FALSE)</f>
        <v>yes</v>
      </c>
      <c r="J5" s="82" t="str">
        <f>VLOOKUP($B5,Monitoring_eng!$B:$AT,J$2,FALSE)</f>
        <v>yes</v>
      </c>
      <c r="K5" s="82" t="str">
        <f>VLOOKUP($B5,Monitoring_eng!$B:$AT,K$2,FALSE)</f>
        <v>yes</v>
      </c>
      <c r="L5" s="82" t="str">
        <f>VLOOKUP($B5,Monitoring_eng!$B:$AT,L$2,FALSE)</f>
        <v>yes</v>
      </c>
      <c r="M5" s="82" t="str">
        <f>VLOOKUP($B5,Monitoring_eng!$B:$AT,M$2,FALSE)</f>
        <v>yes</v>
      </c>
      <c r="N5" s="82" t="str">
        <f>VLOOKUP($B5,Monitoring_eng!$B:$AT,N$2,FALSE)</f>
        <v>yes</v>
      </c>
      <c r="O5" s="82" t="str">
        <f>VLOOKUP($B5,Monitoring_eng!$B:$AT,O$2,FALSE)</f>
        <v>yes</v>
      </c>
      <c r="P5" s="82" t="str">
        <f>VLOOKUP($B5,Monitoring_eng!$B:$AT,P$2,FALSE)</f>
        <v>yes</v>
      </c>
      <c r="Q5" s="82" t="str">
        <f>VLOOKUP($B5,Monitoring_eng!$B:$AT,Q$2,FALSE)</f>
        <v>yes</v>
      </c>
      <c r="R5" s="82" t="str">
        <f>VLOOKUP($B5,Monitoring_eng!$B:$AT,R$2,FALSE)</f>
        <v>yes</v>
      </c>
      <c r="S5" s="82" t="str">
        <f>VLOOKUP($B5,Monitoring_eng!$B:$AT,S$2,FALSE)</f>
        <v>yes</v>
      </c>
      <c r="T5" s="82" t="str">
        <f>VLOOKUP($B5,Monitoring_eng!$B:$AT,T$2,FALSE)</f>
        <v>yes</v>
      </c>
      <c r="U5" s="82" t="str">
        <f>VLOOKUP($B5,Monitoring_eng!$B:$AT,U$2,FALSE)</f>
        <v>yes</v>
      </c>
      <c r="V5" s="82" t="str">
        <f>VLOOKUP($B5,Monitoring_eng!$B:$AT,V$2,FALSE)</f>
        <v>yes</v>
      </c>
      <c r="W5" s="82" t="str">
        <f>VLOOKUP($B5,Monitoring_eng!$B:$AT,W$2,FALSE)</f>
        <v>yes</v>
      </c>
      <c r="X5" s="82" t="str">
        <f>VLOOKUP($B5,Monitoring_eng!$B:$AT,X$2,FALSE)</f>
        <v>yes</v>
      </c>
      <c r="Y5" s="82" t="str">
        <f>VLOOKUP($B5,Monitoring_eng!$B:$AT,Y$2,FALSE)</f>
        <v>yes</v>
      </c>
      <c r="Z5" s="156" t="str">
        <f>IF(VLOOKUP(Analysis_2019!B10,Analysis_2019!B:C,2,FALSE)=VLOOKUP(Monitoring_eng!B9,Monitoring_eng!B:C,2,FALSE),"OK","ERROR")</f>
        <v>ERROR</v>
      </c>
      <c r="AA5" s="156" t="s">
        <v>49</v>
      </c>
      <c r="AB5" s="156">
        <f t="shared" si="0"/>
        <v>22</v>
      </c>
      <c r="AC5" s="156" t="s">
        <v>48</v>
      </c>
      <c r="AD5" s="156">
        <f t="shared" si="1"/>
        <v>0</v>
      </c>
      <c r="AE5" s="156" t="s">
        <v>108</v>
      </c>
      <c r="AF5" s="156">
        <f t="shared" si="2"/>
        <v>0</v>
      </c>
      <c r="AG5" s="156" t="s">
        <v>432</v>
      </c>
      <c r="AH5" s="156">
        <f t="shared" si="3"/>
        <v>0</v>
      </c>
      <c r="AI5" s="156">
        <f t="shared" si="4"/>
        <v>22</v>
      </c>
      <c r="AJ5" s="156" t="str">
        <f t="shared" si="5"/>
        <v>yes</v>
      </c>
      <c r="AK5" s="156" t="str">
        <f t="shared" si="6"/>
        <v>no</v>
      </c>
      <c r="AL5" s="156">
        <f t="shared" si="7"/>
        <v>22</v>
      </c>
      <c r="AM5" s="156">
        <f t="shared" si="8"/>
        <v>0</v>
      </c>
      <c r="AN5" s="158">
        <f t="shared" si="9"/>
        <v>1</v>
      </c>
      <c r="AO5" s="158">
        <f t="shared" si="10"/>
        <v>0</v>
      </c>
      <c r="AP5" s="158">
        <f>VLOOKUP($A5,Analysis_2016!$A:$AN,39,FALSE)</f>
        <v>1</v>
      </c>
      <c r="AQ5" s="158">
        <f>VLOOKUP($A5,Analysis_2016!$A:$AN,40,FALSE)</f>
        <v>0</v>
      </c>
      <c r="AR5" s="158">
        <f t="shared" si="11"/>
        <v>0</v>
      </c>
      <c r="AS5" s="158">
        <f t="shared" si="12"/>
        <v>0</v>
      </c>
      <c r="AT5" s="159">
        <f>COUNTIFS($D5:$Y5,$AJ5,Results_2019!$T$78:$AO$78,AT$1)/(COUNTIF(Results_2019!$T$78:$AO$78,AT$1))</f>
        <v>1</v>
      </c>
      <c r="AU5" s="159">
        <f>COUNTIFS($D5:$Y5,$AJ5,Results_2019!$T$78:$AO$78,AU$1)/(COUNTIF(Results_2019!$T$78:$AO$78,AU$1))</f>
        <v>1</v>
      </c>
      <c r="AV5" s="159">
        <f>COUNTIFS($D5:$Y5,$AJ5,Results_2019!$T$78:$AO$78,AV$1)/(COUNTIF(Results_2019!$T$78:$AO$78,AV$1))</f>
        <v>1</v>
      </c>
      <c r="AW5" s="159">
        <f>COUNTIFS($D5:$Y5,$AJ5,Results_2019!$T$78:$AO$78,AW$1)/(COUNTIF(Results_2019!$T$78:$AO$78,AW$1))</f>
        <v>1</v>
      </c>
      <c r="AX5" s="159">
        <f>COUNTIFS($D5:$Y5,$AJ5,Results_2019!$T$78:$AO$78,AX$1)/(COUNTIF(Results_2019!$T$78:$AO$78,AX$1))</f>
        <v>1</v>
      </c>
      <c r="AY5" s="159">
        <f>COUNTIFS($D5:$Y5,$AJ5,Results_2019!$T$81:$AO$81,AY$1)/(COUNTIF(Results_2019!$T$81:$AO$81,AY$1))</f>
        <v>1</v>
      </c>
      <c r="AZ5" s="159">
        <f>COUNTIFS($D5:$Y5,$AJ5,Results_2019!$T$81:$AO$81,AZ$1)/(COUNTIF(Results_2019!$T$81:$AO$81,AZ$1))</f>
        <v>1</v>
      </c>
      <c r="BA5" s="159">
        <f>COUNTIFS($D5:$Y5,$AJ5,Results_2019!$T$81:$AO$81,BA$1)/(COUNTIF(Results_2019!$T$81:$AO$81,BA$1))</f>
        <v>1</v>
      </c>
      <c r="BB5" s="60"/>
      <c r="BC5" s="60"/>
      <c r="BD5" s="60"/>
      <c r="BE5" s="60"/>
      <c r="BF5" s="60"/>
      <c r="BG5" s="60"/>
      <c r="BH5" s="18"/>
    </row>
    <row r="6" spans="1:60" x14ac:dyDescent="0.3">
      <c r="A6" s="83" t="s">
        <v>1304</v>
      </c>
      <c r="B6" s="156" t="s">
        <v>68</v>
      </c>
      <c r="C6" s="157" t="s">
        <v>69</v>
      </c>
      <c r="D6" s="82" t="str">
        <f>VLOOKUP($B6,Monitoring_eng!$B:$AT,D$2,FALSE)</f>
        <v>yes</v>
      </c>
      <c r="E6" s="82" t="str">
        <f>VLOOKUP($B6,Monitoring_eng!$B:$AT,E$2,FALSE)</f>
        <v>yes</v>
      </c>
      <c r="F6" s="82" t="str">
        <f>VLOOKUP($B6,Monitoring_eng!$B:$AT,F$2,FALSE)</f>
        <v>yes</v>
      </c>
      <c r="G6" s="82" t="str">
        <f>VLOOKUP($B6,Monitoring_eng!$B:$AT,G$2,FALSE)</f>
        <v>yes</v>
      </c>
      <c r="H6" s="82" t="str">
        <f>VLOOKUP($B6,Monitoring_eng!$B:$AT,H$2,FALSE)</f>
        <v>yes</v>
      </c>
      <c r="I6" s="82" t="str">
        <f>VLOOKUP($B6,Monitoring_eng!$B:$AT,I$2,FALSE)</f>
        <v>yes</v>
      </c>
      <c r="J6" s="82" t="str">
        <f>VLOOKUP($B6,Monitoring_eng!$B:$AT,J$2,FALSE)</f>
        <v>yes</v>
      </c>
      <c r="K6" s="82" t="str">
        <f>VLOOKUP($B6,Monitoring_eng!$B:$AT,K$2,FALSE)</f>
        <v>yes</v>
      </c>
      <c r="L6" s="82" t="str">
        <f>VLOOKUP($B6,Monitoring_eng!$B:$AT,L$2,FALSE)</f>
        <v>yes</v>
      </c>
      <c r="M6" s="82" t="str">
        <f>VLOOKUP($B6,Monitoring_eng!$B:$AT,M$2,FALSE)</f>
        <v>yes</v>
      </c>
      <c r="N6" s="82" t="str">
        <f>VLOOKUP($B6,Monitoring_eng!$B:$AT,N$2,FALSE)</f>
        <v>yes</v>
      </c>
      <c r="O6" s="82" t="str">
        <f>VLOOKUP($B6,Monitoring_eng!$B:$AT,O$2,FALSE)</f>
        <v>yes</v>
      </c>
      <c r="P6" s="82" t="str">
        <f>VLOOKUP($B6,Monitoring_eng!$B:$AT,P$2,FALSE)</f>
        <v>yes</v>
      </c>
      <c r="Q6" s="82" t="str">
        <f>VLOOKUP($B6,Monitoring_eng!$B:$AT,Q$2,FALSE)</f>
        <v>yes</v>
      </c>
      <c r="R6" s="82" t="str">
        <f>VLOOKUP($B6,Monitoring_eng!$B:$AT,R$2,FALSE)</f>
        <v>yes</v>
      </c>
      <c r="S6" s="82" t="str">
        <f>VLOOKUP($B6,Monitoring_eng!$B:$AT,S$2,FALSE)</f>
        <v>yes</v>
      </c>
      <c r="T6" s="82" t="str">
        <f>VLOOKUP($B6,Monitoring_eng!$B:$AT,T$2,FALSE)</f>
        <v>yes</v>
      </c>
      <c r="U6" s="82" t="str">
        <f>VLOOKUP($B6,Monitoring_eng!$B:$AT,U$2,FALSE)</f>
        <v>yes</v>
      </c>
      <c r="V6" s="82" t="str">
        <f>VLOOKUP($B6,Monitoring_eng!$B:$AT,V$2,FALSE)</f>
        <v>yes</v>
      </c>
      <c r="W6" s="82" t="str">
        <f>VLOOKUP($B6,Monitoring_eng!$B:$AT,W$2,FALSE)</f>
        <v>yes</v>
      </c>
      <c r="X6" s="82" t="str">
        <f>VLOOKUP($B6,Monitoring_eng!$B:$AT,X$2,FALSE)</f>
        <v>yes</v>
      </c>
      <c r="Y6" s="82" t="str">
        <f>VLOOKUP($B6,Monitoring_eng!$B:$AT,Y$2,FALSE)</f>
        <v>yes</v>
      </c>
      <c r="Z6" s="156" t="str">
        <f>IF(VLOOKUP(Analysis_2019!B11,Analysis_2019!B:C,2,FALSE)=VLOOKUP(Monitoring_eng!B10,Monitoring_eng!B:C,2,FALSE),"OK","ERROR")</f>
        <v>ERROR</v>
      </c>
      <c r="AA6" s="156" t="s">
        <v>49</v>
      </c>
      <c r="AB6" s="156">
        <f t="shared" si="0"/>
        <v>22</v>
      </c>
      <c r="AC6" s="156" t="s">
        <v>48</v>
      </c>
      <c r="AD6" s="156">
        <f t="shared" si="1"/>
        <v>0</v>
      </c>
      <c r="AE6" s="156" t="s">
        <v>108</v>
      </c>
      <c r="AF6" s="156">
        <f t="shared" si="2"/>
        <v>0</v>
      </c>
      <c r="AG6" s="156" t="s">
        <v>432</v>
      </c>
      <c r="AH6" s="156">
        <f t="shared" si="3"/>
        <v>0</v>
      </c>
      <c r="AI6" s="156">
        <f t="shared" si="4"/>
        <v>22</v>
      </c>
      <c r="AJ6" s="156" t="str">
        <f t="shared" si="5"/>
        <v>yes</v>
      </c>
      <c r="AK6" s="156" t="str">
        <f t="shared" si="6"/>
        <v>no</v>
      </c>
      <c r="AL6" s="156">
        <f t="shared" si="7"/>
        <v>22</v>
      </c>
      <c r="AM6" s="156">
        <f t="shared" si="8"/>
        <v>0</v>
      </c>
      <c r="AN6" s="158">
        <f t="shared" si="9"/>
        <v>1</v>
      </c>
      <c r="AO6" s="158">
        <f t="shared" si="10"/>
        <v>0</v>
      </c>
      <c r="AP6" s="158">
        <f>VLOOKUP($A6,Analysis_2016!$A:$AN,39,FALSE)</f>
        <v>1</v>
      </c>
      <c r="AQ6" s="158">
        <f>VLOOKUP($A6,Analysis_2016!$A:$AN,40,FALSE)</f>
        <v>0</v>
      </c>
      <c r="AR6" s="158">
        <f t="shared" si="11"/>
        <v>0</v>
      </c>
      <c r="AS6" s="158">
        <f t="shared" si="12"/>
        <v>0</v>
      </c>
      <c r="AT6" s="159">
        <f>COUNTIFS($D6:$Y6,$AJ6,Results_2019!$T$78:$AO$78,AT$1)/(COUNTIF(Results_2019!$T$78:$AO$78,AT$1))</f>
        <v>1</v>
      </c>
      <c r="AU6" s="159">
        <f>COUNTIFS($D6:$Y6,$AJ6,Results_2019!$T$78:$AO$78,AU$1)/(COUNTIF(Results_2019!$T$78:$AO$78,AU$1))</f>
        <v>1</v>
      </c>
      <c r="AV6" s="159">
        <f>COUNTIFS($D6:$Y6,$AJ6,Results_2019!$T$78:$AO$78,AV$1)/(COUNTIF(Results_2019!$T$78:$AO$78,AV$1))</f>
        <v>1</v>
      </c>
      <c r="AW6" s="159">
        <f>COUNTIFS($D6:$Y6,$AJ6,Results_2019!$T$78:$AO$78,AW$1)/(COUNTIF(Results_2019!$T$78:$AO$78,AW$1))</f>
        <v>1</v>
      </c>
      <c r="AX6" s="159">
        <f>COUNTIFS($D6:$Y6,$AJ6,Results_2019!$T$78:$AO$78,AX$1)/(COUNTIF(Results_2019!$T$78:$AO$78,AX$1))</f>
        <v>1</v>
      </c>
      <c r="AY6" s="159">
        <f>COUNTIFS($D6:$Y6,$AJ6,Results_2019!$T$81:$AO$81,AY$1)/(COUNTIF(Results_2019!$T$81:$AO$81,AY$1))</f>
        <v>1</v>
      </c>
      <c r="AZ6" s="159">
        <f>COUNTIFS($D6:$Y6,$AJ6,Results_2019!$T$81:$AO$81,AZ$1)/(COUNTIF(Results_2019!$T$81:$AO$81,AZ$1))</f>
        <v>1</v>
      </c>
      <c r="BA6" s="159">
        <f>COUNTIFS($D6:$Y6,$AJ6,Results_2019!$T$81:$AO$81,BA$1)/(COUNTIF(Results_2019!$T$81:$AO$81,BA$1))</f>
        <v>1</v>
      </c>
      <c r="BB6" s="60"/>
      <c r="BC6" s="60"/>
      <c r="BD6" s="60"/>
      <c r="BE6" s="60"/>
      <c r="BF6" s="60"/>
      <c r="BG6" s="60"/>
      <c r="BH6" s="18"/>
    </row>
    <row r="7" spans="1:60" x14ac:dyDescent="0.3">
      <c r="A7" s="83" t="s">
        <v>1305</v>
      </c>
      <c r="B7" s="156" t="s">
        <v>76</v>
      </c>
      <c r="C7" s="157" t="s">
        <v>77</v>
      </c>
      <c r="D7" s="82" t="str">
        <f>VLOOKUP($B7,Monitoring_eng!$B:$AT,D$2,FALSE)</f>
        <v>yes</v>
      </c>
      <c r="E7" s="82" t="str">
        <f>VLOOKUP($B7,Monitoring_eng!$B:$AT,E$2,FALSE)</f>
        <v>yes</v>
      </c>
      <c r="F7" s="82" t="str">
        <f>VLOOKUP($B7,Monitoring_eng!$B:$AT,F$2,FALSE)</f>
        <v>yes</v>
      </c>
      <c r="G7" s="82" t="str">
        <f>VLOOKUP($B7,Monitoring_eng!$B:$AT,G$2,FALSE)</f>
        <v>yes</v>
      </c>
      <c r="H7" s="82" t="str">
        <f>VLOOKUP($B7,Monitoring_eng!$B:$AT,H$2,FALSE)</f>
        <v>yes</v>
      </c>
      <c r="I7" s="82" t="str">
        <f>VLOOKUP($B7,Monitoring_eng!$B:$AT,I$2,FALSE)</f>
        <v>yes</v>
      </c>
      <c r="J7" s="82" t="str">
        <f>VLOOKUP($B7,Monitoring_eng!$B:$AT,J$2,FALSE)</f>
        <v>yes</v>
      </c>
      <c r="K7" s="82" t="str">
        <f>VLOOKUP($B7,Monitoring_eng!$B:$AT,K$2,FALSE)</f>
        <v>yes</v>
      </c>
      <c r="L7" s="82" t="str">
        <f>VLOOKUP($B7,Monitoring_eng!$B:$AT,L$2,FALSE)</f>
        <v>yes</v>
      </c>
      <c r="M7" s="82" t="str">
        <f>VLOOKUP($B7,Monitoring_eng!$B:$AT,M$2,FALSE)</f>
        <v>yes</v>
      </c>
      <c r="N7" s="82" t="str">
        <f>VLOOKUP($B7,Monitoring_eng!$B:$AT,N$2,FALSE)</f>
        <v>yes</v>
      </c>
      <c r="O7" s="82" t="str">
        <f>VLOOKUP($B7,Monitoring_eng!$B:$AT,O$2,FALSE)</f>
        <v>yes</v>
      </c>
      <c r="P7" s="82" t="str">
        <f>VLOOKUP($B7,Monitoring_eng!$B:$AT,P$2,FALSE)</f>
        <v>yes</v>
      </c>
      <c r="Q7" s="82" t="str">
        <f>VLOOKUP($B7,Monitoring_eng!$B:$AT,Q$2,FALSE)</f>
        <v>yes</v>
      </c>
      <c r="R7" s="82" t="str">
        <f>VLOOKUP($B7,Monitoring_eng!$B:$AT,R$2,FALSE)</f>
        <v>yes</v>
      </c>
      <c r="S7" s="82" t="str">
        <f>VLOOKUP($B7,Monitoring_eng!$B:$AT,S$2,FALSE)</f>
        <v>yes</v>
      </c>
      <c r="T7" s="82" t="str">
        <f>VLOOKUP($B7,Monitoring_eng!$B:$AT,T$2,FALSE)</f>
        <v>yes</v>
      </c>
      <c r="U7" s="82" t="str">
        <f>VLOOKUP($B7,Monitoring_eng!$B:$AT,U$2,FALSE)</f>
        <v>yes</v>
      </c>
      <c r="V7" s="82" t="str">
        <f>VLOOKUP($B7,Monitoring_eng!$B:$AT,V$2,FALSE)</f>
        <v>yes</v>
      </c>
      <c r="W7" s="82" t="str">
        <f>VLOOKUP($B7,Monitoring_eng!$B:$AT,W$2,FALSE)</f>
        <v>yes</v>
      </c>
      <c r="X7" s="82" t="str">
        <f>VLOOKUP($B7,Monitoring_eng!$B:$AT,X$2,FALSE)</f>
        <v>yes</v>
      </c>
      <c r="Y7" s="82" t="str">
        <f>VLOOKUP($B7,Monitoring_eng!$B:$AT,Y$2,FALSE)</f>
        <v>yes</v>
      </c>
      <c r="Z7" s="156" t="str">
        <f>IF(VLOOKUP(Analysis_2019!B12,Analysis_2019!B:C,2,FALSE)=VLOOKUP(Monitoring_eng!B11,Monitoring_eng!B:C,2,FALSE),"OK","ERROR")</f>
        <v>ERROR</v>
      </c>
      <c r="AA7" s="156" t="s">
        <v>49</v>
      </c>
      <c r="AB7" s="156">
        <f t="shared" si="0"/>
        <v>22</v>
      </c>
      <c r="AC7" s="156" t="s">
        <v>48</v>
      </c>
      <c r="AD7" s="156">
        <f t="shared" si="1"/>
        <v>0</v>
      </c>
      <c r="AE7" s="156" t="s">
        <v>108</v>
      </c>
      <c r="AF7" s="156">
        <f t="shared" si="2"/>
        <v>0</v>
      </c>
      <c r="AG7" s="156" t="s">
        <v>432</v>
      </c>
      <c r="AH7" s="156">
        <f t="shared" si="3"/>
        <v>0</v>
      </c>
      <c r="AI7" s="156">
        <f t="shared" si="4"/>
        <v>22</v>
      </c>
      <c r="AJ7" s="156" t="str">
        <f t="shared" si="5"/>
        <v>yes</v>
      </c>
      <c r="AK7" s="156" t="str">
        <f t="shared" si="6"/>
        <v>no</v>
      </c>
      <c r="AL7" s="156">
        <f t="shared" si="7"/>
        <v>22</v>
      </c>
      <c r="AM7" s="156">
        <f t="shared" si="8"/>
        <v>0</v>
      </c>
      <c r="AN7" s="158">
        <f t="shared" si="9"/>
        <v>1</v>
      </c>
      <c r="AO7" s="158">
        <f t="shared" si="10"/>
        <v>0</v>
      </c>
      <c r="AP7" s="158">
        <f>VLOOKUP($A7,Analysis_2016!$A:$AN,39,FALSE)</f>
        <v>1</v>
      </c>
      <c r="AQ7" s="158">
        <f>VLOOKUP($A7,Analysis_2016!$A:$AN,40,FALSE)</f>
        <v>0</v>
      </c>
      <c r="AR7" s="158">
        <f t="shared" si="11"/>
        <v>0</v>
      </c>
      <c r="AS7" s="158">
        <f t="shared" si="12"/>
        <v>0</v>
      </c>
      <c r="AT7" s="159">
        <f>COUNTIFS($D7:$Y7,$AJ7,Results_2019!$T$78:$AO$78,AT$1)/(COUNTIF(Results_2019!$T$78:$AO$78,AT$1))</f>
        <v>1</v>
      </c>
      <c r="AU7" s="159">
        <f>COUNTIFS($D7:$Y7,$AJ7,Results_2019!$T$78:$AO$78,AU$1)/(COUNTIF(Results_2019!$T$78:$AO$78,AU$1))</f>
        <v>1</v>
      </c>
      <c r="AV7" s="159">
        <f>COUNTIFS($D7:$Y7,$AJ7,Results_2019!$T$78:$AO$78,AV$1)/(COUNTIF(Results_2019!$T$78:$AO$78,AV$1))</f>
        <v>1</v>
      </c>
      <c r="AW7" s="159">
        <f>COUNTIFS($D7:$Y7,$AJ7,Results_2019!$T$78:$AO$78,AW$1)/(COUNTIF(Results_2019!$T$78:$AO$78,AW$1))</f>
        <v>1</v>
      </c>
      <c r="AX7" s="159">
        <f>COUNTIFS($D7:$Y7,$AJ7,Results_2019!$T$78:$AO$78,AX$1)/(COUNTIF(Results_2019!$T$78:$AO$78,AX$1))</f>
        <v>1</v>
      </c>
      <c r="AY7" s="159">
        <f>COUNTIFS($D7:$Y7,$AJ7,Results_2019!$T$81:$AO$81,AY$1)/(COUNTIF(Results_2019!$T$81:$AO$81,AY$1))</f>
        <v>1</v>
      </c>
      <c r="AZ7" s="159">
        <f>COUNTIFS($D7:$Y7,$AJ7,Results_2019!$T$81:$AO$81,AZ$1)/(COUNTIF(Results_2019!$T$81:$AO$81,AZ$1))</f>
        <v>1</v>
      </c>
      <c r="BA7" s="159">
        <f>COUNTIFS($D7:$Y7,$AJ7,Results_2019!$T$81:$AO$81,BA$1)/(COUNTIF(Results_2019!$T$81:$AO$81,BA$1))</f>
        <v>1</v>
      </c>
      <c r="BB7" s="60"/>
      <c r="BC7" s="60"/>
      <c r="BD7" s="60"/>
      <c r="BE7" s="60"/>
      <c r="BF7" s="60"/>
      <c r="BG7" s="60"/>
      <c r="BH7" s="18"/>
    </row>
    <row r="8" spans="1:60" x14ac:dyDescent="0.3">
      <c r="A8" s="83" t="s">
        <v>1341</v>
      </c>
      <c r="B8" s="156" t="s">
        <v>224</v>
      </c>
      <c r="C8" s="28" t="s">
        <v>225</v>
      </c>
      <c r="D8" s="82" t="str">
        <f>VLOOKUP($B8,Monitoring_eng!$B:$AT,D$2,FALSE)</f>
        <v>yes</v>
      </c>
      <c r="E8" s="82" t="str">
        <f>VLOOKUP($B8,Monitoring_eng!$B:$AT,E$2,FALSE)</f>
        <v>yes</v>
      </c>
      <c r="F8" s="82" t="str">
        <f>VLOOKUP($B8,Monitoring_eng!$B:$AT,F$2,FALSE)</f>
        <v>yes</v>
      </c>
      <c r="G8" s="82" t="str">
        <f>VLOOKUP($B8,Monitoring_eng!$B:$AT,G$2,FALSE)</f>
        <v>yes</v>
      </c>
      <c r="H8" s="82" t="str">
        <f>VLOOKUP($B8,Monitoring_eng!$B:$AT,H$2,FALSE)</f>
        <v>yes</v>
      </c>
      <c r="I8" s="82" t="str">
        <f>VLOOKUP($B8,Monitoring_eng!$B:$AT,I$2,FALSE)</f>
        <v>yes</v>
      </c>
      <c r="J8" s="82" t="str">
        <f>VLOOKUP($B8,Monitoring_eng!$B:$AT,J$2,FALSE)</f>
        <v>yes</v>
      </c>
      <c r="K8" s="82" t="str">
        <f>VLOOKUP($B8,Monitoring_eng!$B:$AT,K$2,FALSE)</f>
        <v>yes</v>
      </c>
      <c r="L8" s="82" t="str">
        <f>VLOOKUP($B8,Monitoring_eng!$B:$AT,L$2,FALSE)</f>
        <v>yes</v>
      </c>
      <c r="M8" s="82" t="str">
        <f>VLOOKUP($B8,Monitoring_eng!$B:$AT,M$2,FALSE)</f>
        <v>partially</v>
      </c>
      <c r="N8" s="82" t="str">
        <f>VLOOKUP($B8,Monitoring_eng!$B:$AT,N$2,FALSE)</f>
        <v>yes</v>
      </c>
      <c r="O8" s="82" t="str">
        <f>VLOOKUP($B8,Monitoring_eng!$B:$AT,O$2,FALSE)</f>
        <v>yes</v>
      </c>
      <c r="P8" s="82" t="str">
        <f>VLOOKUP($B8,Monitoring_eng!$B:$AT,P$2,FALSE)</f>
        <v>yes</v>
      </c>
      <c r="Q8" s="82" t="str">
        <f>VLOOKUP($B8,Monitoring_eng!$B:$AT,Q$2,FALSE)</f>
        <v>yes</v>
      </c>
      <c r="R8" s="82" t="str">
        <f>VLOOKUP($B8,Monitoring_eng!$B:$AT,R$2,FALSE)</f>
        <v>yes</v>
      </c>
      <c r="S8" s="82" t="str">
        <f>VLOOKUP($B8,Monitoring_eng!$B:$AT,S$2,FALSE)</f>
        <v>yes</v>
      </c>
      <c r="T8" s="82" t="str">
        <f>VLOOKUP($B8,Monitoring_eng!$B:$AT,T$2,FALSE)</f>
        <v>yes</v>
      </c>
      <c r="U8" s="82" t="str">
        <f>VLOOKUP($B8,Monitoring_eng!$B:$AT,U$2,FALSE)</f>
        <v>yes</v>
      </c>
      <c r="V8" s="82" t="str">
        <f>VLOOKUP($B8,Monitoring_eng!$B:$AT,V$2,FALSE)</f>
        <v>yes</v>
      </c>
      <c r="W8" s="82" t="str">
        <f>VLOOKUP($B8,Monitoring_eng!$B:$AT,W$2,FALSE)</f>
        <v>yes</v>
      </c>
      <c r="X8" s="82" t="str">
        <f>VLOOKUP($B8,Monitoring_eng!$B:$AT,X$2,FALSE)</f>
        <v>yes</v>
      </c>
      <c r="Y8" s="82" t="str">
        <f>VLOOKUP($B8,Monitoring_eng!$B:$AT,Y$2,FALSE)</f>
        <v>yes</v>
      </c>
      <c r="Z8" s="156" t="str">
        <f>IF(VLOOKUP(Analysis_2019!B48,Analysis_2019!B:C,2,FALSE)=VLOOKUP(Monitoring_eng!B47,Monitoring_eng!B:C,2,FALSE),"OK","ERROR")</f>
        <v>ERROR</v>
      </c>
      <c r="AA8" s="156" t="s">
        <v>49</v>
      </c>
      <c r="AB8" s="156">
        <f t="shared" si="0"/>
        <v>21</v>
      </c>
      <c r="AC8" s="156" t="s">
        <v>48</v>
      </c>
      <c r="AD8" s="156">
        <f t="shared" si="1"/>
        <v>0</v>
      </c>
      <c r="AE8" s="156" t="s">
        <v>108</v>
      </c>
      <c r="AF8" s="156">
        <f t="shared" si="2"/>
        <v>1</v>
      </c>
      <c r="AG8" s="156" t="s">
        <v>432</v>
      </c>
      <c r="AH8" s="156">
        <f t="shared" si="3"/>
        <v>0</v>
      </c>
      <c r="AI8" s="156">
        <f t="shared" si="4"/>
        <v>22</v>
      </c>
      <c r="AJ8" s="156" t="str">
        <f t="shared" si="5"/>
        <v>yes</v>
      </c>
      <c r="AK8" s="156" t="str">
        <f t="shared" si="6"/>
        <v>no</v>
      </c>
      <c r="AL8" s="156">
        <f t="shared" si="7"/>
        <v>21</v>
      </c>
      <c r="AM8" s="156">
        <f t="shared" si="8"/>
        <v>0</v>
      </c>
      <c r="AN8" s="158">
        <f t="shared" si="9"/>
        <v>0.95454545454545459</v>
      </c>
      <c r="AO8" s="158">
        <f t="shared" si="10"/>
        <v>0</v>
      </c>
      <c r="AP8" s="158">
        <f>VLOOKUP($A8,Analysis_2016!$A:$AN,39,FALSE)</f>
        <v>0.63636363636363635</v>
      </c>
      <c r="AQ8" s="158">
        <f>VLOOKUP($A8,Analysis_2016!$A:$AN,40,FALSE)</f>
        <v>0.27272727272727271</v>
      </c>
      <c r="AR8" s="158">
        <f t="shared" si="11"/>
        <v>0.31818181818181823</v>
      </c>
      <c r="AS8" s="158">
        <f t="shared" si="12"/>
        <v>-0.27272727272727271</v>
      </c>
      <c r="AT8" s="159">
        <f>COUNTIFS($D8:$Y8,$AJ8,Results_2019!$T$78:$AO$78,AT$1)/(COUNTIF(Results_2019!$T$78:$AO$78,AT$1))</f>
        <v>1</v>
      </c>
      <c r="AU8" s="159">
        <f>COUNTIFS($D8:$Y8,$AJ8,Results_2019!$T$78:$AO$78,AU$1)/(COUNTIF(Results_2019!$T$78:$AO$78,AU$1))</f>
        <v>0.875</v>
      </c>
      <c r="AV8" s="159">
        <f>COUNTIFS($D8:$Y8,$AJ8,Results_2019!$T$78:$AO$78,AV$1)/(COUNTIF(Results_2019!$T$78:$AO$78,AV$1))</f>
        <v>1</v>
      </c>
      <c r="AW8" s="159">
        <f>COUNTIFS($D8:$Y8,$AJ8,Results_2019!$T$78:$AO$78,AW$1)/(COUNTIF(Results_2019!$T$78:$AO$78,AW$1))</f>
        <v>1</v>
      </c>
      <c r="AX8" s="159">
        <f>COUNTIFS($D8:$Y8,$AJ8,Results_2019!$T$78:$AO$78,AX$1)/(COUNTIF(Results_2019!$T$78:$AO$78,AX$1))</f>
        <v>1</v>
      </c>
      <c r="AY8" s="159">
        <f>COUNTIFS($D8:$Y8,$AJ8,Results_2019!$T$81:$AO$81,AY$1)/(COUNTIF(Results_2019!$T$81:$AO$81,AY$1))</f>
        <v>0.75</v>
      </c>
      <c r="AZ8" s="159">
        <f>COUNTIFS($D8:$Y8,$AJ8,Results_2019!$T$81:$AO$81,AZ$1)/(COUNTIF(Results_2019!$T$81:$AO$81,AZ$1))</f>
        <v>1</v>
      </c>
      <c r="BA8" s="159">
        <f>COUNTIFS($D8:$Y8,$AJ8,Results_2019!$T$81:$AO$81,BA$1)/(COUNTIF(Results_2019!$T$81:$AO$81,BA$1))</f>
        <v>1</v>
      </c>
      <c r="BB8" s="60"/>
      <c r="BC8" s="60"/>
      <c r="BD8" s="60"/>
      <c r="BE8" s="60"/>
      <c r="BF8" s="60"/>
      <c r="BG8" s="60"/>
      <c r="BH8" s="18"/>
    </row>
    <row r="9" spans="1:60" x14ac:dyDescent="0.3">
      <c r="A9" s="83" t="s">
        <v>1342</v>
      </c>
      <c r="B9" s="156" t="s">
        <v>227</v>
      </c>
      <c r="C9" s="161" t="s">
        <v>228</v>
      </c>
      <c r="D9" s="82" t="str">
        <f>VLOOKUP($B9,Monitoring_eng!$B:$AT,D$2,FALSE)</f>
        <v>yes</v>
      </c>
      <c r="E9" s="82" t="str">
        <f>VLOOKUP($B9,Monitoring_eng!$B:$AT,E$2,FALSE)</f>
        <v>yes</v>
      </c>
      <c r="F9" s="82" t="str">
        <f>VLOOKUP($B9,Monitoring_eng!$B:$AT,F$2,FALSE)</f>
        <v>yes</v>
      </c>
      <c r="G9" s="82" t="str">
        <f>VLOOKUP($B9,Monitoring_eng!$B:$AT,G$2,FALSE)</f>
        <v>yes</v>
      </c>
      <c r="H9" s="82" t="str">
        <f>VLOOKUP($B9,Monitoring_eng!$B:$AT,H$2,FALSE)</f>
        <v>yes</v>
      </c>
      <c r="I9" s="82" t="str">
        <f>VLOOKUP($B9,Monitoring_eng!$B:$AT,I$2,FALSE)</f>
        <v>yes</v>
      </c>
      <c r="J9" s="82" t="str">
        <f>VLOOKUP($B9,Monitoring_eng!$B:$AT,J$2,FALSE)</f>
        <v>yes</v>
      </c>
      <c r="K9" s="82" t="str">
        <f>VLOOKUP($B9,Monitoring_eng!$B:$AT,K$2,FALSE)</f>
        <v>yes</v>
      </c>
      <c r="L9" s="82" t="str">
        <f>VLOOKUP($B9,Monitoring_eng!$B:$AT,L$2,FALSE)</f>
        <v>yes</v>
      </c>
      <c r="M9" s="82" t="str">
        <f>VLOOKUP($B9,Monitoring_eng!$B:$AT,M$2,FALSE)</f>
        <v>yes</v>
      </c>
      <c r="N9" s="82" t="str">
        <f>VLOOKUP($B9,Monitoring_eng!$B:$AT,N$2,FALSE)</f>
        <v>yes</v>
      </c>
      <c r="O9" s="82" t="str">
        <f>VLOOKUP($B9,Monitoring_eng!$B:$AT,O$2,FALSE)</f>
        <v>yes</v>
      </c>
      <c r="P9" s="82" t="str">
        <f>VLOOKUP($B9,Monitoring_eng!$B:$AT,P$2,FALSE)</f>
        <v>yes</v>
      </c>
      <c r="Q9" s="82" t="str">
        <f>VLOOKUP($B9,Monitoring_eng!$B:$AT,Q$2,FALSE)</f>
        <v>yes</v>
      </c>
      <c r="R9" s="82" t="str">
        <f>VLOOKUP($B9,Monitoring_eng!$B:$AT,R$2,FALSE)</f>
        <v>yes</v>
      </c>
      <c r="S9" s="82" t="str">
        <f>VLOOKUP($B9,Monitoring_eng!$B:$AT,S$2,FALSE)</f>
        <v>yes</v>
      </c>
      <c r="T9" s="82" t="str">
        <f>VLOOKUP($B9,Monitoring_eng!$B:$AT,T$2,FALSE)</f>
        <v>yes</v>
      </c>
      <c r="U9" s="82" t="str">
        <f>VLOOKUP($B9,Monitoring_eng!$B:$AT,U$2,FALSE)</f>
        <v>no</v>
      </c>
      <c r="V9" s="82" t="str">
        <f>VLOOKUP($B9,Monitoring_eng!$B:$AT,V$2,FALSE)</f>
        <v>yes</v>
      </c>
      <c r="W9" s="82" t="str">
        <f>VLOOKUP($B9,Monitoring_eng!$B:$AT,W$2,FALSE)</f>
        <v>yes</v>
      </c>
      <c r="X9" s="82" t="str">
        <f>VLOOKUP($B9,Monitoring_eng!$B:$AT,X$2,FALSE)</f>
        <v>yes</v>
      </c>
      <c r="Y9" s="82" t="str">
        <f>VLOOKUP($B9,Monitoring_eng!$B:$AT,Y$2,FALSE)</f>
        <v>yes</v>
      </c>
      <c r="Z9" s="156" t="str">
        <f>IF(VLOOKUP(Analysis_2019!B49,Analysis_2019!B:C,2,FALSE)=VLOOKUP(Monitoring_eng!B48,Monitoring_eng!B:C,2,FALSE),"OK","ERROR")</f>
        <v>ERROR</v>
      </c>
      <c r="AA9" s="156" t="s">
        <v>49</v>
      </c>
      <c r="AB9" s="156">
        <f t="shared" si="0"/>
        <v>21</v>
      </c>
      <c r="AC9" s="156" t="s">
        <v>48</v>
      </c>
      <c r="AD9" s="156">
        <f t="shared" si="1"/>
        <v>1</v>
      </c>
      <c r="AE9" s="156" t="s">
        <v>108</v>
      </c>
      <c r="AF9" s="156">
        <f t="shared" si="2"/>
        <v>0</v>
      </c>
      <c r="AG9" s="156" t="s">
        <v>432</v>
      </c>
      <c r="AH9" s="156">
        <f t="shared" si="3"/>
        <v>0</v>
      </c>
      <c r="AI9" s="156">
        <f t="shared" si="4"/>
        <v>22</v>
      </c>
      <c r="AJ9" s="156" t="str">
        <f t="shared" si="5"/>
        <v>yes</v>
      </c>
      <c r="AK9" s="156" t="str">
        <f t="shared" si="6"/>
        <v>no</v>
      </c>
      <c r="AL9" s="156">
        <f t="shared" si="7"/>
        <v>21</v>
      </c>
      <c r="AM9" s="156">
        <f t="shared" si="8"/>
        <v>1</v>
      </c>
      <c r="AN9" s="158">
        <f t="shared" si="9"/>
        <v>0.95454545454545459</v>
      </c>
      <c r="AO9" s="158">
        <f t="shared" si="10"/>
        <v>4.5454545454545456E-2</v>
      </c>
      <c r="AP9" s="158">
        <f>VLOOKUP($A9,Analysis_2016!$A:$AN,39,FALSE)</f>
        <v>0.63636363636363635</v>
      </c>
      <c r="AQ9" s="158">
        <f>VLOOKUP($A9,Analysis_2016!$A:$AN,40,FALSE)</f>
        <v>0.31818181818181818</v>
      </c>
      <c r="AR9" s="158">
        <f t="shared" si="11"/>
        <v>0.31818181818181823</v>
      </c>
      <c r="AS9" s="158">
        <f t="shared" si="12"/>
        <v>-0.27272727272727271</v>
      </c>
      <c r="AT9" s="159">
        <f>COUNTIFS($D9:$Y9,$AJ9,Results_2019!$T$78:$AO$78,AT$1)/(COUNTIF(Results_2019!$T$78:$AO$78,AT$1))</f>
        <v>1</v>
      </c>
      <c r="AU9" s="159">
        <f>COUNTIFS($D9:$Y9,$AJ9,Results_2019!$T$78:$AO$78,AU$1)/(COUNTIF(Results_2019!$T$78:$AO$78,AU$1))</f>
        <v>1</v>
      </c>
      <c r="AV9" s="159">
        <f>COUNTIFS($D9:$Y9,$AJ9,Results_2019!$T$78:$AO$78,AV$1)/(COUNTIF(Results_2019!$T$78:$AO$78,AV$1))</f>
        <v>1</v>
      </c>
      <c r="AW9" s="159">
        <f>COUNTIFS($D9:$Y9,$AJ9,Results_2019!$T$78:$AO$78,AW$1)/(COUNTIF(Results_2019!$T$78:$AO$78,AW$1))</f>
        <v>0.66666666666666663</v>
      </c>
      <c r="AX9" s="159">
        <f>COUNTIFS($D9:$Y9,$AJ9,Results_2019!$T$78:$AO$78,AX$1)/(COUNTIF(Results_2019!$T$78:$AO$78,AX$1))</f>
        <v>1</v>
      </c>
      <c r="AY9" s="159">
        <f>COUNTIFS($D9:$Y9,$AJ9,Results_2019!$T$81:$AO$81,AY$1)/(COUNTIF(Results_2019!$T$81:$AO$81,AY$1))</f>
        <v>1</v>
      </c>
      <c r="AZ9" s="159">
        <f>COUNTIFS($D9:$Y9,$AJ9,Results_2019!$T$81:$AO$81,AZ$1)/(COUNTIF(Results_2019!$T$81:$AO$81,AZ$1))</f>
        <v>1</v>
      </c>
      <c r="BA9" s="159">
        <f>COUNTIFS($D9:$Y9,$AJ9,Results_2019!$T$81:$AO$81,BA$1)/(COUNTIF(Results_2019!$T$81:$AO$81,BA$1))</f>
        <v>0.88888888888888884</v>
      </c>
      <c r="BB9" s="60"/>
      <c r="BC9" s="60"/>
      <c r="BD9" s="60"/>
      <c r="BE9" s="60"/>
      <c r="BF9" s="60"/>
      <c r="BG9" s="60"/>
      <c r="BH9" s="18"/>
    </row>
    <row r="10" spans="1:60" x14ac:dyDescent="0.3">
      <c r="A10" s="83" t="s">
        <v>1314</v>
      </c>
      <c r="B10" s="156" t="s">
        <v>128</v>
      </c>
      <c r="C10" s="160" t="s">
        <v>129</v>
      </c>
      <c r="D10" s="82" t="str">
        <f>VLOOKUP($B10,Monitoring_eng!$B:$AT,D$2,FALSE)</f>
        <v>yes</v>
      </c>
      <c r="E10" s="82" t="str">
        <f>VLOOKUP($B10,Monitoring_eng!$B:$AT,E$2,FALSE)</f>
        <v>yes</v>
      </c>
      <c r="F10" s="82" t="str">
        <f>VLOOKUP($B10,Monitoring_eng!$B:$AT,F$2,FALSE)</f>
        <v>yes</v>
      </c>
      <c r="G10" s="82" t="str">
        <f>VLOOKUP($B10,Monitoring_eng!$B:$AT,G$2,FALSE)</f>
        <v>yes</v>
      </c>
      <c r="H10" s="82" t="str">
        <f>VLOOKUP($B10,Monitoring_eng!$B:$AT,H$2,FALSE)</f>
        <v>yes</v>
      </c>
      <c r="I10" s="82" t="str">
        <f>VLOOKUP($B10,Monitoring_eng!$B:$AT,I$2,FALSE)</f>
        <v>yes</v>
      </c>
      <c r="J10" s="82" t="str">
        <f>VLOOKUP($B10,Monitoring_eng!$B:$AT,J$2,FALSE)</f>
        <v>yes</v>
      </c>
      <c r="K10" s="82" t="str">
        <f>VLOOKUP($B10,Monitoring_eng!$B:$AT,K$2,FALSE)</f>
        <v>yes</v>
      </c>
      <c r="L10" s="82" t="str">
        <f>VLOOKUP($B10,Monitoring_eng!$B:$AT,L$2,FALSE)</f>
        <v>yes</v>
      </c>
      <c r="M10" s="82" t="str">
        <f>VLOOKUP($B10,Monitoring_eng!$B:$AT,M$2,FALSE)</f>
        <v>yes</v>
      </c>
      <c r="N10" s="82" t="str">
        <f>VLOOKUP($B10,Monitoring_eng!$B:$AT,N$2,FALSE)</f>
        <v>yes</v>
      </c>
      <c r="O10" s="82" t="str">
        <f>VLOOKUP($B10,Monitoring_eng!$B:$AT,O$2,FALSE)</f>
        <v>yes</v>
      </c>
      <c r="P10" s="82" t="str">
        <f>VLOOKUP($B10,Monitoring_eng!$B:$AT,P$2,FALSE)</f>
        <v>yes</v>
      </c>
      <c r="Q10" s="82" t="str">
        <f>VLOOKUP($B10,Monitoring_eng!$B:$AT,Q$2,FALSE)</f>
        <v>yes</v>
      </c>
      <c r="R10" s="82" t="str">
        <f>VLOOKUP($B10,Monitoring_eng!$B:$AT,R$2,FALSE)</f>
        <v>yes</v>
      </c>
      <c r="S10" s="82" t="str">
        <f>VLOOKUP($B10,Monitoring_eng!$B:$AT,S$2,FALSE)</f>
        <v>yes</v>
      </c>
      <c r="T10" s="82" t="str">
        <f>VLOOKUP($B10,Monitoring_eng!$B:$AT,T$2,FALSE)</f>
        <v>no</v>
      </c>
      <c r="U10" s="82" t="str">
        <f>VLOOKUP($B10,Monitoring_eng!$B:$AT,U$2,FALSE)</f>
        <v>yes</v>
      </c>
      <c r="V10" s="82" t="str">
        <f>VLOOKUP($B10,Monitoring_eng!$B:$AT,V$2,FALSE)</f>
        <v>yes</v>
      </c>
      <c r="W10" s="82" t="str">
        <f>VLOOKUP($B10,Monitoring_eng!$B:$AT,W$2,FALSE)</f>
        <v>yes</v>
      </c>
      <c r="X10" s="82" t="str">
        <f>VLOOKUP($B10,Monitoring_eng!$B:$AT,X$2,FALSE)</f>
        <v>yes</v>
      </c>
      <c r="Y10" s="82" t="str">
        <f>VLOOKUP($B10,Monitoring_eng!$B:$AT,Y$2,FALSE)</f>
        <v>yes</v>
      </c>
      <c r="Z10" s="156" t="str">
        <f>IF(VLOOKUP(Analysis_2019!B21,Analysis_2019!B:C,2,FALSE)=VLOOKUP(Monitoring_eng!B20,Monitoring_eng!B:C,2,FALSE),"OK","ERROR")</f>
        <v>ERROR</v>
      </c>
      <c r="AA10" s="156" t="s">
        <v>49</v>
      </c>
      <c r="AB10" s="156">
        <f t="shared" si="0"/>
        <v>21</v>
      </c>
      <c r="AC10" s="156" t="s">
        <v>48</v>
      </c>
      <c r="AD10" s="156">
        <f t="shared" si="1"/>
        <v>1</v>
      </c>
      <c r="AE10" s="156" t="s">
        <v>108</v>
      </c>
      <c r="AF10" s="156">
        <f t="shared" si="2"/>
        <v>0</v>
      </c>
      <c r="AG10" s="156" t="s">
        <v>432</v>
      </c>
      <c r="AH10" s="156">
        <f t="shared" si="3"/>
        <v>0</v>
      </c>
      <c r="AI10" s="156">
        <f t="shared" si="4"/>
        <v>22</v>
      </c>
      <c r="AJ10" s="156" t="str">
        <f t="shared" si="5"/>
        <v>yes</v>
      </c>
      <c r="AK10" s="156" t="str">
        <f t="shared" si="6"/>
        <v>no</v>
      </c>
      <c r="AL10" s="156">
        <f t="shared" si="7"/>
        <v>21</v>
      </c>
      <c r="AM10" s="156">
        <f t="shared" si="8"/>
        <v>1</v>
      </c>
      <c r="AN10" s="158">
        <f t="shared" si="9"/>
        <v>0.95454545454545459</v>
      </c>
      <c r="AO10" s="158">
        <f t="shared" si="10"/>
        <v>4.5454545454545456E-2</v>
      </c>
      <c r="AP10" s="158">
        <f>VLOOKUP($A10,Analysis_2016!$A:$AN,39,FALSE)</f>
        <v>0.68181818181818177</v>
      </c>
      <c r="AQ10" s="158">
        <f>VLOOKUP($A10,Analysis_2016!$A:$AN,40,FALSE)</f>
        <v>9.0909090909090912E-2</v>
      </c>
      <c r="AR10" s="158">
        <f t="shared" si="11"/>
        <v>0.27272727272727282</v>
      </c>
      <c r="AS10" s="158">
        <f t="shared" si="12"/>
        <v>-4.5454545454545456E-2</v>
      </c>
      <c r="AT10" s="159">
        <f>COUNTIFS($D10:$Y10,$AJ10,Results_2019!$T$78:$AO$78,AT$1)/(COUNTIF(Results_2019!$T$78:$AO$78,AT$1))</f>
        <v>1</v>
      </c>
      <c r="AU10" s="159">
        <f>COUNTIFS($D10:$Y10,$AJ10,Results_2019!$T$78:$AO$78,AU$1)/(COUNTIF(Results_2019!$T$78:$AO$78,AU$1))</f>
        <v>1</v>
      </c>
      <c r="AV10" s="159">
        <f>COUNTIFS($D10:$Y10,$AJ10,Results_2019!$T$78:$AO$78,AV$1)/(COUNTIF(Results_2019!$T$78:$AO$78,AV$1))</f>
        <v>0</v>
      </c>
      <c r="AW10" s="159">
        <f>COUNTIFS($D10:$Y10,$AJ10,Results_2019!$T$78:$AO$78,AW$1)/(COUNTIF(Results_2019!$T$78:$AO$78,AW$1))</f>
        <v>1</v>
      </c>
      <c r="AX10" s="159">
        <f>COUNTIFS($D10:$Y10,$AJ10,Results_2019!$T$78:$AO$78,AX$1)/(COUNTIF(Results_2019!$T$78:$AO$78,AX$1))</f>
        <v>1</v>
      </c>
      <c r="AY10" s="159">
        <f>COUNTIFS($D10:$Y10,$AJ10,Results_2019!$T$81:$AO$81,AY$1)/(COUNTIF(Results_2019!$T$81:$AO$81,AY$1))</f>
        <v>0.75</v>
      </c>
      <c r="AZ10" s="159">
        <f>COUNTIFS($D10:$Y10,$AJ10,Results_2019!$T$81:$AO$81,AZ$1)/(COUNTIF(Results_2019!$T$81:$AO$81,AZ$1))</f>
        <v>1</v>
      </c>
      <c r="BA10" s="159">
        <f>COUNTIFS($D10:$Y10,$AJ10,Results_2019!$T$81:$AO$81,BA$1)/(COUNTIF(Results_2019!$T$81:$AO$81,BA$1))</f>
        <v>1</v>
      </c>
      <c r="BB10" s="60"/>
      <c r="BC10" s="60"/>
      <c r="BD10" s="60"/>
      <c r="BE10" s="60"/>
      <c r="BF10" s="60"/>
      <c r="BG10" s="60"/>
      <c r="BH10" s="18"/>
    </row>
    <row r="11" spans="1:60" x14ac:dyDescent="0.3">
      <c r="A11" s="83" t="s">
        <v>1329</v>
      </c>
      <c r="B11" s="156" t="s">
        <v>185</v>
      </c>
      <c r="C11" s="44" t="s">
        <v>186</v>
      </c>
      <c r="D11" s="82" t="str">
        <f>VLOOKUP($B11,Monitoring_eng!$B:$AT,D$2,FALSE)</f>
        <v>yes</v>
      </c>
      <c r="E11" s="82" t="str">
        <f>VLOOKUP($B11,Monitoring_eng!$B:$AT,E$2,FALSE)</f>
        <v>yes</v>
      </c>
      <c r="F11" s="82" t="str">
        <f>VLOOKUP($B11,Monitoring_eng!$B:$AT,F$2,FALSE)</f>
        <v>yes</v>
      </c>
      <c r="G11" s="82" t="str">
        <f>VLOOKUP($B11,Monitoring_eng!$B:$AT,G$2,FALSE)</f>
        <v>no</v>
      </c>
      <c r="H11" s="82" t="str">
        <f>VLOOKUP($B11,Monitoring_eng!$B:$AT,H$2,FALSE)</f>
        <v>yes</v>
      </c>
      <c r="I11" s="82" t="str">
        <f>VLOOKUP($B11,Monitoring_eng!$B:$AT,I$2,FALSE)</f>
        <v>yes</v>
      </c>
      <c r="J11" s="82" t="str">
        <f>VLOOKUP($B11,Monitoring_eng!$B:$AT,J$2,FALSE)</f>
        <v>yes</v>
      </c>
      <c r="K11" s="82" t="str">
        <f>VLOOKUP($B11,Monitoring_eng!$B:$AT,K$2,FALSE)</f>
        <v>yes</v>
      </c>
      <c r="L11" s="82" t="str">
        <f>VLOOKUP($B11,Monitoring_eng!$B:$AT,L$2,FALSE)</f>
        <v>yes</v>
      </c>
      <c r="M11" s="82" t="str">
        <f>VLOOKUP($B11,Monitoring_eng!$B:$AT,M$2,FALSE)</f>
        <v>yes</v>
      </c>
      <c r="N11" s="82" t="str">
        <f>VLOOKUP($B11,Monitoring_eng!$B:$AT,N$2,FALSE)</f>
        <v>yes</v>
      </c>
      <c r="O11" s="82" t="str">
        <f>VLOOKUP($B11,Monitoring_eng!$B:$AT,O$2,FALSE)</f>
        <v>yes</v>
      </c>
      <c r="P11" s="82" t="str">
        <f>VLOOKUP($B11,Monitoring_eng!$B:$AT,P$2,FALSE)</f>
        <v>yes</v>
      </c>
      <c r="Q11" s="82" t="str">
        <f>VLOOKUP($B11,Monitoring_eng!$B:$AT,Q$2,FALSE)</f>
        <v>yes</v>
      </c>
      <c r="R11" s="82" t="str">
        <f>VLOOKUP($B11,Monitoring_eng!$B:$AT,R$2,FALSE)</f>
        <v>yes</v>
      </c>
      <c r="S11" s="82" t="str">
        <f>VLOOKUP($B11,Monitoring_eng!$B:$AT,S$2,FALSE)</f>
        <v>yes</v>
      </c>
      <c r="T11" s="82" t="str">
        <f>VLOOKUP($B11,Monitoring_eng!$B:$AT,T$2,FALSE)</f>
        <v>yes</v>
      </c>
      <c r="U11" s="82" t="str">
        <f>VLOOKUP($B11,Monitoring_eng!$B:$AT,U$2,FALSE)</f>
        <v>yes</v>
      </c>
      <c r="V11" s="82" t="str">
        <f>VLOOKUP($B11,Monitoring_eng!$B:$AT,V$2,FALSE)</f>
        <v>yes</v>
      </c>
      <c r="W11" s="82" t="str">
        <f>VLOOKUP($B11,Monitoring_eng!$B:$AT,W$2,FALSE)</f>
        <v>yes</v>
      </c>
      <c r="X11" s="82" t="str">
        <f>VLOOKUP($B11,Monitoring_eng!$B:$AT,X$2,FALSE)</f>
        <v>yes</v>
      </c>
      <c r="Y11" s="82" t="str">
        <f>VLOOKUP($B11,Monitoring_eng!$B:$AT,Y$2,FALSE)</f>
        <v>yes</v>
      </c>
      <c r="Z11" s="156" t="str">
        <f>IF(VLOOKUP(Analysis_2019!B36,Analysis_2019!B:C,2,FALSE)=VLOOKUP(Monitoring_eng!B35,Monitoring_eng!B:C,2,FALSE),"OK","ERROR")</f>
        <v>ERROR</v>
      </c>
      <c r="AA11" s="156" t="s">
        <v>49</v>
      </c>
      <c r="AB11" s="156">
        <f t="shared" si="0"/>
        <v>21</v>
      </c>
      <c r="AC11" s="156" t="s">
        <v>48</v>
      </c>
      <c r="AD11" s="156">
        <f t="shared" si="1"/>
        <v>1</v>
      </c>
      <c r="AE11" s="156" t="s">
        <v>108</v>
      </c>
      <c r="AF11" s="156">
        <f t="shared" si="2"/>
        <v>0</v>
      </c>
      <c r="AG11" s="156" t="s">
        <v>432</v>
      </c>
      <c r="AH11" s="156">
        <f t="shared" si="3"/>
        <v>0</v>
      </c>
      <c r="AI11" s="156">
        <f t="shared" si="4"/>
        <v>22</v>
      </c>
      <c r="AJ11" s="156" t="str">
        <f t="shared" si="5"/>
        <v>yes</v>
      </c>
      <c r="AK11" s="156" t="str">
        <f t="shared" si="6"/>
        <v>no</v>
      </c>
      <c r="AL11" s="156">
        <f t="shared" si="7"/>
        <v>21</v>
      </c>
      <c r="AM11" s="156">
        <f t="shared" si="8"/>
        <v>1</v>
      </c>
      <c r="AN11" s="158">
        <f t="shared" si="9"/>
        <v>0.95454545454545459</v>
      </c>
      <c r="AO11" s="158">
        <f t="shared" si="10"/>
        <v>4.5454545454545456E-2</v>
      </c>
      <c r="AP11" s="158">
        <f>VLOOKUP($A11,Analysis_2016!$A:$AN,39,FALSE)</f>
        <v>0.86363636363636365</v>
      </c>
      <c r="AQ11" s="158">
        <f>VLOOKUP($A11,Analysis_2016!$A:$AN,40,FALSE)</f>
        <v>4.5454545454545456E-2</v>
      </c>
      <c r="AR11" s="158">
        <f t="shared" si="11"/>
        <v>9.0909090909090939E-2</v>
      </c>
      <c r="AS11" s="158">
        <f t="shared" si="12"/>
        <v>0</v>
      </c>
      <c r="AT11" s="159">
        <f>COUNTIFS($D11:$Y11,$AJ11,Results_2019!$T$78:$AO$78,AT$1)/(COUNTIF(Results_2019!$T$78:$AO$78,AT$1))</f>
        <v>0.875</v>
      </c>
      <c r="AU11" s="159">
        <f>COUNTIFS($D11:$Y11,$AJ11,Results_2019!$T$78:$AO$78,AU$1)/(COUNTIF(Results_2019!$T$78:$AO$78,AU$1))</f>
        <v>1</v>
      </c>
      <c r="AV11" s="159">
        <f>COUNTIFS($D11:$Y11,$AJ11,Results_2019!$T$78:$AO$78,AV$1)/(COUNTIF(Results_2019!$T$78:$AO$78,AV$1))</f>
        <v>1</v>
      </c>
      <c r="AW11" s="159">
        <f>COUNTIFS($D11:$Y11,$AJ11,Results_2019!$T$78:$AO$78,AW$1)/(COUNTIF(Results_2019!$T$78:$AO$78,AW$1))</f>
        <v>1</v>
      </c>
      <c r="AX11" s="159">
        <f>COUNTIFS($D11:$Y11,$AJ11,Results_2019!$T$78:$AO$78,AX$1)/(COUNTIF(Results_2019!$T$78:$AO$78,AX$1))</f>
        <v>1</v>
      </c>
      <c r="AY11" s="159">
        <f>COUNTIFS($D11:$Y11,$AJ11,Results_2019!$T$81:$AO$81,AY$1)/(COUNTIF(Results_2019!$T$81:$AO$81,AY$1))</f>
        <v>1</v>
      </c>
      <c r="AZ11" s="159">
        <f>COUNTIFS($D11:$Y11,$AJ11,Results_2019!$T$81:$AO$81,AZ$1)/(COUNTIF(Results_2019!$T$81:$AO$81,AZ$1))</f>
        <v>0.88888888888888884</v>
      </c>
      <c r="BA11" s="159">
        <f>COUNTIFS($D11:$Y11,$AJ11,Results_2019!$T$81:$AO$81,BA$1)/(COUNTIF(Results_2019!$T$81:$AO$81,BA$1))</f>
        <v>1</v>
      </c>
      <c r="BB11" s="60"/>
      <c r="BC11" s="60"/>
      <c r="BD11" s="60"/>
      <c r="BE11" s="60"/>
      <c r="BF11" s="60"/>
      <c r="BG11" s="60"/>
      <c r="BH11" s="18"/>
    </row>
    <row r="12" spans="1:60" x14ac:dyDescent="0.3">
      <c r="A12" s="83" t="s">
        <v>1306</v>
      </c>
      <c r="B12" s="156" t="s">
        <v>86</v>
      </c>
      <c r="C12" s="157" t="s">
        <v>87</v>
      </c>
      <c r="D12" s="82" t="str">
        <f>VLOOKUP($B12,Monitoring_eng!$B:$AT,D$2,FALSE)</f>
        <v>yes</v>
      </c>
      <c r="E12" s="82" t="str">
        <f>VLOOKUP($B12,Monitoring_eng!$B:$AT,E$2,FALSE)</f>
        <v>yes</v>
      </c>
      <c r="F12" s="82" t="str">
        <f>VLOOKUP($B12,Monitoring_eng!$B:$AT,F$2,FALSE)</f>
        <v>no</v>
      </c>
      <c r="G12" s="82" t="str">
        <f>VLOOKUP($B12,Monitoring_eng!$B:$AT,G$2,FALSE)</f>
        <v>yes</v>
      </c>
      <c r="H12" s="82" t="str">
        <f>VLOOKUP($B12,Monitoring_eng!$B:$AT,H$2,FALSE)</f>
        <v>yes</v>
      </c>
      <c r="I12" s="82" t="str">
        <f>VLOOKUP($B12,Monitoring_eng!$B:$AT,I$2,FALSE)</f>
        <v>yes</v>
      </c>
      <c r="J12" s="82" t="str">
        <f>VLOOKUP($B12,Monitoring_eng!$B:$AT,J$2,FALSE)</f>
        <v>yes</v>
      </c>
      <c r="K12" s="82" t="str">
        <f>VLOOKUP($B12,Monitoring_eng!$B:$AT,K$2,FALSE)</f>
        <v>yes</v>
      </c>
      <c r="L12" s="82" t="str">
        <f>VLOOKUP($B12,Monitoring_eng!$B:$AT,L$2,FALSE)</f>
        <v>yes</v>
      </c>
      <c r="M12" s="82" t="str">
        <f>VLOOKUP($B12,Monitoring_eng!$B:$AT,M$2,FALSE)</f>
        <v>yes</v>
      </c>
      <c r="N12" s="82" t="str">
        <f>VLOOKUP($B12,Monitoring_eng!$B:$AT,N$2,FALSE)</f>
        <v>yes</v>
      </c>
      <c r="O12" s="82" t="str">
        <f>VLOOKUP($B12,Monitoring_eng!$B:$AT,O$2,FALSE)</f>
        <v>yes</v>
      </c>
      <c r="P12" s="82" t="str">
        <f>VLOOKUP($B12,Monitoring_eng!$B:$AT,P$2,FALSE)</f>
        <v>yes</v>
      </c>
      <c r="Q12" s="82" t="str">
        <f>VLOOKUP($B12,Monitoring_eng!$B:$AT,Q$2,FALSE)</f>
        <v>yes</v>
      </c>
      <c r="R12" s="82" t="str">
        <f>VLOOKUP($B12,Monitoring_eng!$B:$AT,R$2,FALSE)</f>
        <v>yes</v>
      </c>
      <c r="S12" s="82" t="str">
        <f>VLOOKUP($B12,Monitoring_eng!$B:$AT,S$2,FALSE)</f>
        <v>yes</v>
      </c>
      <c r="T12" s="82" t="str">
        <f>VLOOKUP($B12,Monitoring_eng!$B:$AT,T$2,FALSE)</f>
        <v>yes</v>
      </c>
      <c r="U12" s="82" t="str">
        <f>VLOOKUP($B12,Monitoring_eng!$B:$AT,U$2,FALSE)</f>
        <v>yes</v>
      </c>
      <c r="V12" s="82" t="str">
        <f>VLOOKUP($B12,Monitoring_eng!$B:$AT,V$2,FALSE)</f>
        <v>yes</v>
      </c>
      <c r="W12" s="82" t="str">
        <f>VLOOKUP($B12,Monitoring_eng!$B:$AT,W$2,FALSE)</f>
        <v>yes</v>
      </c>
      <c r="X12" s="82" t="str">
        <f>VLOOKUP($B12,Monitoring_eng!$B:$AT,X$2,FALSE)</f>
        <v>yes</v>
      </c>
      <c r="Y12" s="82" t="str">
        <f>VLOOKUP($B12,Monitoring_eng!$B:$AT,Y$2,FALSE)</f>
        <v>yes</v>
      </c>
      <c r="Z12" s="156" t="str">
        <f>IF(VLOOKUP(Analysis_2019!B13,Analysis_2019!B:C,2,FALSE)=VLOOKUP(Monitoring_eng!B12,Monitoring_eng!B:C,2,FALSE),"OK","ERROR")</f>
        <v>ERROR</v>
      </c>
      <c r="AA12" s="156" t="s">
        <v>49</v>
      </c>
      <c r="AB12" s="156">
        <f t="shared" si="0"/>
        <v>21</v>
      </c>
      <c r="AC12" s="156" t="s">
        <v>48</v>
      </c>
      <c r="AD12" s="156">
        <f t="shared" si="1"/>
        <v>1</v>
      </c>
      <c r="AE12" s="156" t="s">
        <v>108</v>
      </c>
      <c r="AF12" s="156">
        <f t="shared" si="2"/>
        <v>0</v>
      </c>
      <c r="AG12" s="156" t="s">
        <v>432</v>
      </c>
      <c r="AH12" s="156">
        <f t="shared" si="3"/>
        <v>0</v>
      </c>
      <c r="AI12" s="156">
        <f t="shared" si="4"/>
        <v>22</v>
      </c>
      <c r="AJ12" s="156" t="str">
        <f t="shared" si="5"/>
        <v>yes</v>
      </c>
      <c r="AK12" s="156" t="str">
        <f t="shared" si="6"/>
        <v>no</v>
      </c>
      <c r="AL12" s="156">
        <f t="shared" si="7"/>
        <v>21</v>
      </c>
      <c r="AM12" s="156">
        <f t="shared" si="8"/>
        <v>1</v>
      </c>
      <c r="AN12" s="158">
        <f t="shared" si="9"/>
        <v>0.95454545454545459</v>
      </c>
      <c r="AO12" s="158">
        <f t="shared" si="10"/>
        <v>4.5454545454545456E-2</v>
      </c>
      <c r="AP12" s="158">
        <f>VLOOKUP($A12,Analysis_2016!$A:$AN,39,FALSE)</f>
        <v>0.95454545454545459</v>
      </c>
      <c r="AQ12" s="158">
        <f>VLOOKUP($A12,Analysis_2016!$A:$AN,40,FALSE)</f>
        <v>4.5454545454545456E-2</v>
      </c>
      <c r="AR12" s="158">
        <f t="shared" si="11"/>
        <v>0</v>
      </c>
      <c r="AS12" s="158">
        <f t="shared" si="12"/>
        <v>0</v>
      </c>
      <c r="AT12" s="159">
        <f>COUNTIFS($D12:$Y12,$AJ12,Results_2019!$T$78:$AO$78,AT$1)/(COUNTIF(Results_2019!$T$78:$AO$78,AT$1))</f>
        <v>0.875</v>
      </c>
      <c r="AU12" s="159">
        <f>COUNTIFS($D12:$Y12,$AJ12,Results_2019!$T$78:$AO$78,AU$1)/(COUNTIF(Results_2019!$T$78:$AO$78,AU$1))</f>
        <v>1</v>
      </c>
      <c r="AV12" s="159">
        <f>COUNTIFS($D12:$Y12,$AJ12,Results_2019!$T$78:$AO$78,AV$1)/(COUNTIF(Results_2019!$T$78:$AO$78,AV$1))</f>
        <v>1</v>
      </c>
      <c r="AW12" s="159">
        <f>COUNTIFS($D12:$Y12,$AJ12,Results_2019!$T$78:$AO$78,AW$1)/(COUNTIF(Results_2019!$T$78:$AO$78,AW$1))</f>
        <v>1</v>
      </c>
      <c r="AX12" s="159">
        <f>COUNTIFS($D12:$Y12,$AJ12,Results_2019!$T$78:$AO$78,AX$1)/(COUNTIF(Results_2019!$T$78:$AO$78,AX$1))</f>
        <v>1</v>
      </c>
      <c r="AY12" s="159">
        <f>COUNTIFS($D12:$Y12,$AJ12,Results_2019!$T$81:$AO$81,AY$1)/(COUNTIF(Results_2019!$T$81:$AO$81,AY$1))</f>
        <v>0.75</v>
      </c>
      <c r="AZ12" s="159">
        <f>COUNTIFS($D12:$Y12,$AJ12,Results_2019!$T$81:$AO$81,AZ$1)/(COUNTIF(Results_2019!$T$81:$AO$81,AZ$1))</f>
        <v>1</v>
      </c>
      <c r="BA12" s="159">
        <f>COUNTIFS($D12:$Y12,$AJ12,Results_2019!$T$81:$AO$81,BA$1)/(COUNTIF(Results_2019!$T$81:$AO$81,BA$1))</f>
        <v>1</v>
      </c>
      <c r="BB12" s="60"/>
      <c r="BC12" s="60"/>
      <c r="BD12" s="60"/>
      <c r="BE12" s="60"/>
      <c r="BF12" s="60"/>
      <c r="BG12" s="60"/>
      <c r="BH12" s="18"/>
    </row>
    <row r="13" spans="1:60" x14ac:dyDescent="0.3">
      <c r="A13" s="83" t="s">
        <v>1310</v>
      </c>
      <c r="B13" s="156" t="s">
        <v>109</v>
      </c>
      <c r="C13" s="157" t="s">
        <v>110</v>
      </c>
      <c r="D13" s="82" t="str">
        <f>VLOOKUP($B13,Monitoring_eng!$B:$AT,D$2,FALSE)</f>
        <v>partially</v>
      </c>
      <c r="E13" s="82" t="str">
        <f>VLOOKUP($B13,Monitoring_eng!$B:$AT,E$2,FALSE)</f>
        <v>yes</v>
      </c>
      <c r="F13" s="82" t="str">
        <f>VLOOKUP($B13,Monitoring_eng!$B:$AT,F$2,FALSE)</f>
        <v>yes</v>
      </c>
      <c r="G13" s="82" t="str">
        <f>VLOOKUP($B13,Monitoring_eng!$B:$AT,G$2,FALSE)</f>
        <v>yes</v>
      </c>
      <c r="H13" s="82" t="str">
        <f>VLOOKUP($B13,Monitoring_eng!$B:$AT,H$2,FALSE)</f>
        <v>yes</v>
      </c>
      <c r="I13" s="82" t="str">
        <f>VLOOKUP($B13,Monitoring_eng!$B:$AT,I$2,FALSE)</f>
        <v>yes</v>
      </c>
      <c r="J13" s="82" t="str">
        <f>VLOOKUP($B13,Monitoring_eng!$B:$AT,J$2,FALSE)</f>
        <v>yes</v>
      </c>
      <c r="K13" s="82" t="str">
        <f>VLOOKUP($B13,Monitoring_eng!$B:$AT,K$2,FALSE)</f>
        <v>yes</v>
      </c>
      <c r="L13" s="82" t="str">
        <f>VLOOKUP($B13,Monitoring_eng!$B:$AT,L$2,FALSE)</f>
        <v>yes</v>
      </c>
      <c r="M13" s="82" t="str">
        <f>VLOOKUP($B13,Monitoring_eng!$B:$AT,M$2,FALSE)</f>
        <v>yes</v>
      </c>
      <c r="N13" s="82" t="str">
        <f>VLOOKUP($B13,Monitoring_eng!$B:$AT,N$2,FALSE)</f>
        <v>yes</v>
      </c>
      <c r="O13" s="82" t="str">
        <f>VLOOKUP($B13,Monitoring_eng!$B:$AT,O$2,FALSE)</f>
        <v>yes</v>
      </c>
      <c r="P13" s="82" t="str">
        <f>VLOOKUP($B13,Monitoring_eng!$B:$AT,P$2,FALSE)</f>
        <v>yes</v>
      </c>
      <c r="Q13" s="82" t="str">
        <f>VLOOKUP($B13,Monitoring_eng!$B:$AT,Q$2,FALSE)</f>
        <v>yes</v>
      </c>
      <c r="R13" s="82" t="str">
        <f>VLOOKUP($B13,Monitoring_eng!$B:$AT,R$2,FALSE)</f>
        <v>yes</v>
      </c>
      <c r="S13" s="82" t="str">
        <f>VLOOKUP($B13,Monitoring_eng!$B:$AT,S$2,FALSE)</f>
        <v>yes</v>
      </c>
      <c r="T13" s="82" t="str">
        <f>VLOOKUP($B13,Monitoring_eng!$B:$AT,T$2,FALSE)</f>
        <v>partially</v>
      </c>
      <c r="U13" s="82" t="str">
        <f>VLOOKUP($B13,Monitoring_eng!$B:$AT,U$2,FALSE)</f>
        <v>yes</v>
      </c>
      <c r="V13" s="82" t="str">
        <f>VLOOKUP($B13,Monitoring_eng!$B:$AT,V$2,FALSE)</f>
        <v>yes</v>
      </c>
      <c r="W13" s="82" t="str">
        <f>VLOOKUP($B13,Monitoring_eng!$B:$AT,W$2,FALSE)</f>
        <v>yes</v>
      </c>
      <c r="X13" s="82" t="str">
        <f>VLOOKUP($B13,Monitoring_eng!$B:$AT,X$2,FALSE)</f>
        <v>yes</v>
      </c>
      <c r="Y13" s="82" t="str">
        <f>VLOOKUP($B13,Monitoring_eng!$B:$AT,Y$2,FALSE)</f>
        <v>yes</v>
      </c>
      <c r="Z13" s="156" t="str">
        <f>IF(VLOOKUP(Analysis_2019!B17,Analysis_2019!B:C,2,FALSE)=VLOOKUP(Monitoring_eng!B16,Monitoring_eng!B:C,2,FALSE),"OK","ERROR")</f>
        <v>ERROR</v>
      </c>
      <c r="AA13" s="156" t="s">
        <v>49</v>
      </c>
      <c r="AB13" s="156">
        <f t="shared" si="0"/>
        <v>20</v>
      </c>
      <c r="AC13" s="156" t="s">
        <v>48</v>
      </c>
      <c r="AD13" s="156">
        <f t="shared" si="1"/>
        <v>0</v>
      </c>
      <c r="AE13" s="156" t="s">
        <v>108</v>
      </c>
      <c r="AF13" s="156">
        <f t="shared" si="2"/>
        <v>2</v>
      </c>
      <c r="AG13" s="156" t="s">
        <v>432</v>
      </c>
      <c r="AH13" s="156">
        <f t="shared" si="3"/>
        <v>0</v>
      </c>
      <c r="AI13" s="156">
        <f t="shared" si="4"/>
        <v>22</v>
      </c>
      <c r="AJ13" s="156" t="str">
        <f t="shared" si="5"/>
        <v>yes</v>
      </c>
      <c r="AK13" s="156" t="str">
        <f t="shared" si="6"/>
        <v>no</v>
      </c>
      <c r="AL13" s="156">
        <f t="shared" si="7"/>
        <v>20</v>
      </c>
      <c r="AM13" s="156">
        <f t="shared" si="8"/>
        <v>0</v>
      </c>
      <c r="AN13" s="158">
        <f t="shared" si="9"/>
        <v>0.90909090909090906</v>
      </c>
      <c r="AO13" s="158">
        <f t="shared" si="10"/>
        <v>0</v>
      </c>
      <c r="AP13" s="158">
        <f>VLOOKUP($A13,Analysis_2016!$A:$AN,39,FALSE)</f>
        <v>4.5454545454545456E-2</v>
      </c>
      <c r="AQ13" s="158">
        <f>VLOOKUP($A13,Analysis_2016!$A:$AN,40,FALSE)</f>
        <v>0</v>
      </c>
      <c r="AR13" s="158">
        <f t="shared" si="11"/>
        <v>0.86363636363636365</v>
      </c>
      <c r="AS13" s="158">
        <f t="shared" si="12"/>
        <v>0</v>
      </c>
      <c r="AT13" s="159">
        <f>COUNTIFS($D13:$Y13,$AJ13,Results_2019!$T$78:$AO$78,AT$1)/(COUNTIF(Results_2019!$T$78:$AO$78,AT$1))</f>
        <v>0.875</v>
      </c>
      <c r="AU13" s="159">
        <f>COUNTIFS($D13:$Y13,$AJ13,Results_2019!$T$78:$AO$78,AU$1)/(COUNTIF(Results_2019!$T$78:$AO$78,AU$1))</f>
        <v>1</v>
      </c>
      <c r="AV13" s="159">
        <f>COUNTIFS($D13:$Y13,$AJ13,Results_2019!$T$78:$AO$78,AV$1)/(COUNTIF(Results_2019!$T$78:$AO$78,AV$1))</f>
        <v>0</v>
      </c>
      <c r="AW13" s="159">
        <f>COUNTIFS($D13:$Y13,$AJ13,Results_2019!$T$78:$AO$78,AW$1)/(COUNTIF(Results_2019!$T$78:$AO$78,AW$1))</f>
        <v>1</v>
      </c>
      <c r="AX13" s="159">
        <f>COUNTIFS($D13:$Y13,$AJ13,Results_2019!$T$78:$AO$78,AX$1)/(COUNTIF(Results_2019!$T$78:$AO$78,AX$1))</f>
        <v>1</v>
      </c>
      <c r="AY13" s="159">
        <f>COUNTIFS($D13:$Y13,$AJ13,Results_2019!$T$81:$AO$81,AY$1)/(COUNTIF(Results_2019!$T$81:$AO$81,AY$1))</f>
        <v>0.75</v>
      </c>
      <c r="AZ13" s="159">
        <f>COUNTIFS($D13:$Y13,$AJ13,Results_2019!$T$81:$AO$81,AZ$1)/(COUNTIF(Results_2019!$T$81:$AO$81,AZ$1))</f>
        <v>0.88888888888888884</v>
      </c>
      <c r="BA13" s="159">
        <f>COUNTIFS($D13:$Y13,$AJ13,Results_2019!$T$81:$AO$81,BA$1)/(COUNTIF(Results_2019!$T$81:$AO$81,BA$1))</f>
        <v>1</v>
      </c>
      <c r="BB13" s="60"/>
      <c r="BC13" s="60"/>
      <c r="BD13" s="60"/>
      <c r="BE13" s="60"/>
      <c r="BF13" s="60"/>
      <c r="BG13" s="60"/>
      <c r="BH13" s="18"/>
    </row>
    <row r="14" spans="1:60" x14ac:dyDescent="0.3">
      <c r="A14" s="83" t="s">
        <v>1312</v>
      </c>
      <c r="B14" s="156" t="s">
        <v>119</v>
      </c>
      <c r="C14" s="157" t="s">
        <v>120</v>
      </c>
      <c r="D14" s="82" t="str">
        <f>VLOOKUP($B14,Monitoring_eng!$B:$AT,D$2,FALSE)</f>
        <v>yes</v>
      </c>
      <c r="E14" s="82" t="str">
        <f>VLOOKUP($B14,Monitoring_eng!$B:$AT,E$2,FALSE)</f>
        <v>yes</v>
      </c>
      <c r="F14" s="82" t="str">
        <f>VLOOKUP($B14,Monitoring_eng!$B:$AT,F$2,FALSE)</f>
        <v>no</v>
      </c>
      <c r="G14" s="82" t="str">
        <f>VLOOKUP($B14,Monitoring_eng!$B:$AT,G$2,FALSE)</f>
        <v>yes</v>
      </c>
      <c r="H14" s="82" t="str">
        <f>VLOOKUP($B14,Monitoring_eng!$B:$AT,H$2,FALSE)</f>
        <v>yes</v>
      </c>
      <c r="I14" s="82" t="str">
        <f>VLOOKUP($B14,Monitoring_eng!$B:$AT,I$2,FALSE)</f>
        <v>yes</v>
      </c>
      <c r="J14" s="82" t="str">
        <f>VLOOKUP($B14,Monitoring_eng!$B:$AT,J$2,FALSE)</f>
        <v>yes</v>
      </c>
      <c r="K14" s="82" t="str">
        <f>VLOOKUP($B14,Monitoring_eng!$B:$AT,K$2,FALSE)</f>
        <v>yes</v>
      </c>
      <c r="L14" s="82" t="str">
        <f>VLOOKUP($B14,Monitoring_eng!$B:$AT,L$2,FALSE)</f>
        <v>yes</v>
      </c>
      <c r="M14" s="82" t="str">
        <f>VLOOKUP($B14,Monitoring_eng!$B:$AT,M$2,FALSE)</f>
        <v>yes</v>
      </c>
      <c r="N14" s="82" t="str">
        <f>VLOOKUP($B14,Monitoring_eng!$B:$AT,N$2,FALSE)</f>
        <v>yes</v>
      </c>
      <c r="O14" s="82" t="str">
        <f>VLOOKUP($B14,Monitoring_eng!$B:$AT,O$2,FALSE)</f>
        <v>yes</v>
      </c>
      <c r="P14" s="82" t="str">
        <f>VLOOKUP($B14,Monitoring_eng!$B:$AT,P$2,FALSE)</f>
        <v>yes</v>
      </c>
      <c r="Q14" s="82" t="str">
        <f>VLOOKUP($B14,Monitoring_eng!$B:$AT,Q$2,FALSE)</f>
        <v>yes</v>
      </c>
      <c r="R14" s="82" t="str">
        <f>VLOOKUP($B14,Monitoring_eng!$B:$AT,R$2,FALSE)</f>
        <v>yes</v>
      </c>
      <c r="S14" s="82" t="str">
        <f>VLOOKUP($B14,Monitoring_eng!$B:$AT,S$2,FALSE)</f>
        <v>yes</v>
      </c>
      <c r="T14" s="82" t="str">
        <f>VLOOKUP($B14,Monitoring_eng!$B:$AT,T$2,FALSE)</f>
        <v>yes</v>
      </c>
      <c r="U14" s="82" t="str">
        <f>VLOOKUP($B14,Monitoring_eng!$B:$AT,U$2,FALSE)</f>
        <v>no</v>
      </c>
      <c r="V14" s="82" t="str">
        <f>VLOOKUP($B14,Monitoring_eng!$B:$AT,V$2,FALSE)</f>
        <v>yes</v>
      </c>
      <c r="W14" s="82" t="str">
        <f>VLOOKUP($B14,Monitoring_eng!$B:$AT,W$2,FALSE)</f>
        <v>yes</v>
      </c>
      <c r="X14" s="82" t="str">
        <f>VLOOKUP($B14,Monitoring_eng!$B:$AT,X$2,FALSE)</f>
        <v>yes</v>
      </c>
      <c r="Y14" s="82" t="str">
        <f>VLOOKUP($B14,Monitoring_eng!$B:$AT,Y$2,FALSE)</f>
        <v>yes</v>
      </c>
      <c r="Z14" s="156" t="str">
        <f>IF(VLOOKUP(Analysis_2019!B19,Analysis_2019!B:C,2,FALSE)=VLOOKUP(Monitoring_eng!B18,Monitoring_eng!B:C,2,FALSE),"OK","ERROR")</f>
        <v>ERROR</v>
      </c>
      <c r="AA14" s="156" t="s">
        <v>49</v>
      </c>
      <c r="AB14" s="156">
        <f t="shared" si="0"/>
        <v>20</v>
      </c>
      <c r="AC14" s="156" t="s">
        <v>48</v>
      </c>
      <c r="AD14" s="156">
        <f t="shared" si="1"/>
        <v>2</v>
      </c>
      <c r="AE14" s="156" t="s">
        <v>108</v>
      </c>
      <c r="AF14" s="156">
        <f t="shared" si="2"/>
        <v>0</v>
      </c>
      <c r="AG14" s="156" t="s">
        <v>432</v>
      </c>
      <c r="AH14" s="156">
        <f t="shared" si="3"/>
        <v>0</v>
      </c>
      <c r="AI14" s="156">
        <f t="shared" si="4"/>
        <v>22</v>
      </c>
      <c r="AJ14" s="156" t="str">
        <f t="shared" si="5"/>
        <v>yes</v>
      </c>
      <c r="AK14" s="156" t="str">
        <f t="shared" si="6"/>
        <v>no</v>
      </c>
      <c r="AL14" s="156">
        <f t="shared" si="7"/>
        <v>20</v>
      </c>
      <c r="AM14" s="156">
        <f t="shared" si="8"/>
        <v>2</v>
      </c>
      <c r="AN14" s="158">
        <f t="shared" si="9"/>
        <v>0.90909090909090906</v>
      </c>
      <c r="AO14" s="158">
        <f t="shared" si="10"/>
        <v>9.0909090909090912E-2</v>
      </c>
      <c r="AP14" s="158">
        <f>VLOOKUP($A14,Analysis_2016!$A:$AN,39,FALSE)</f>
        <v>0.45454545454545453</v>
      </c>
      <c r="AQ14" s="158">
        <f>VLOOKUP($A14,Analysis_2016!$A:$AN,40,FALSE)</f>
        <v>0.40909090909090912</v>
      </c>
      <c r="AR14" s="158">
        <f t="shared" si="11"/>
        <v>0.45454545454545453</v>
      </c>
      <c r="AS14" s="158">
        <f t="shared" si="12"/>
        <v>-0.31818181818181823</v>
      </c>
      <c r="AT14" s="159">
        <f>COUNTIFS($D14:$Y14,$AJ14,Results_2019!$T$78:$AO$78,AT$1)/(COUNTIF(Results_2019!$T$78:$AO$78,AT$1))</f>
        <v>0.875</v>
      </c>
      <c r="AU14" s="159">
        <f>COUNTIFS($D14:$Y14,$AJ14,Results_2019!$T$78:$AO$78,AU$1)/(COUNTIF(Results_2019!$T$78:$AO$78,AU$1))</f>
        <v>1</v>
      </c>
      <c r="AV14" s="159">
        <f>COUNTIFS($D14:$Y14,$AJ14,Results_2019!$T$78:$AO$78,AV$1)/(COUNTIF(Results_2019!$T$78:$AO$78,AV$1))</f>
        <v>1</v>
      </c>
      <c r="AW14" s="159">
        <f>COUNTIFS($D14:$Y14,$AJ14,Results_2019!$T$78:$AO$78,AW$1)/(COUNTIF(Results_2019!$T$78:$AO$78,AW$1))</f>
        <v>0.66666666666666663</v>
      </c>
      <c r="AX14" s="159">
        <f>COUNTIFS($D14:$Y14,$AJ14,Results_2019!$T$78:$AO$78,AX$1)/(COUNTIF(Results_2019!$T$78:$AO$78,AX$1))</f>
        <v>1</v>
      </c>
      <c r="AY14" s="159">
        <f>COUNTIFS($D14:$Y14,$AJ14,Results_2019!$T$81:$AO$81,AY$1)/(COUNTIF(Results_2019!$T$81:$AO$81,AY$1))</f>
        <v>0.75</v>
      </c>
      <c r="AZ14" s="159">
        <f>COUNTIFS($D14:$Y14,$AJ14,Results_2019!$T$81:$AO$81,AZ$1)/(COUNTIF(Results_2019!$T$81:$AO$81,AZ$1))</f>
        <v>1</v>
      </c>
      <c r="BA14" s="159">
        <f>COUNTIFS($D14:$Y14,$AJ14,Results_2019!$T$81:$AO$81,BA$1)/(COUNTIF(Results_2019!$T$81:$AO$81,BA$1))</f>
        <v>0.88888888888888884</v>
      </c>
      <c r="BB14" s="60"/>
      <c r="BC14" s="60"/>
      <c r="BD14" s="60"/>
      <c r="BE14" s="60"/>
      <c r="BF14" s="60"/>
      <c r="BG14" s="60"/>
      <c r="BH14" s="18"/>
    </row>
    <row r="15" spans="1:60" x14ac:dyDescent="0.3">
      <c r="A15" s="83" t="s">
        <v>1296</v>
      </c>
      <c r="B15" s="156" t="s">
        <v>46</v>
      </c>
      <c r="C15" s="157" t="s">
        <v>47</v>
      </c>
      <c r="D15" s="82" t="str">
        <f>VLOOKUP($B15,Monitoring_eng!$B:$AT,D$2,FALSE)</f>
        <v>yes</v>
      </c>
      <c r="E15" s="82" t="str">
        <f>VLOOKUP($B15,Monitoring_eng!$B:$AT,E$2,FALSE)</f>
        <v>yes</v>
      </c>
      <c r="F15" s="82" t="str">
        <f>VLOOKUP($B15,Monitoring_eng!$B:$AT,F$2,FALSE)</f>
        <v>yes</v>
      </c>
      <c r="G15" s="82" t="str">
        <f>VLOOKUP($B15,Monitoring_eng!$B:$AT,G$2,FALSE)</f>
        <v>yes</v>
      </c>
      <c r="H15" s="82" t="str">
        <f>VLOOKUP($B15,Monitoring_eng!$B:$AT,H$2,FALSE)</f>
        <v>yes</v>
      </c>
      <c r="I15" s="82" t="str">
        <f>VLOOKUP($B15,Monitoring_eng!$B:$AT,I$2,FALSE)</f>
        <v>yes</v>
      </c>
      <c r="J15" s="82" t="str">
        <f>VLOOKUP($B15,Monitoring_eng!$B:$AT,J$2,FALSE)</f>
        <v>yes</v>
      </c>
      <c r="K15" s="82" t="str">
        <f>VLOOKUP($B15,Monitoring_eng!$B:$AT,K$2,FALSE)</f>
        <v>yes</v>
      </c>
      <c r="L15" s="82" t="str">
        <f>VLOOKUP($B15,Monitoring_eng!$B:$AT,L$2,FALSE)</f>
        <v>yes</v>
      </c>
      <c r="M15" s="82" t="str">
        <f>VLOOKUP($B15,Monitoring_eng!$B:$AT,M$2,FALSE)</f>
        <v>no</v>
      </c>
      <c r="N15" s="82" t="str">
        <f>VLOOKUP($B15,Monitoring_eng!$B:$AT,N$2,FALSE)</f>
        <v>yes</v>
      </c>
      <c r="O15" s="82" t="str">
        <f>VLOOKUP($B15,Monitoring_eng!$B:$AT,O$2,FALSE)</f>
        <v>yes</v>
      </c>
      <c r="P15" s="82" t="str">
        <f>VLOOKUP($B15,Monitoring_eng!$B:$AT,P$2,FALSE)</f>
        <v>yes</v>
      </c>
      <c r="Q15" s="82" t="str">
        <f>VLOOKUP($B15,Monitoring_eng!$B:$AT,Q$2,FALSE)</f>
        <v>yes</v>
      </c>
      <c r="R15" s="82" t="str">
        <f>VLOOKUP($B15,Monitoring_eng!$B:$AT,R$2,FALSE)</f>
        <v>yes</v>
      </c>
      <c r="S15" s="82" t="str">
        <f>VLOOKUP($B15,Monitoring_eng!$B:$AT,S$2,FALSE)</f>
        <v>yes</v>
      </c>
      <c r="T15" s="82" t="str">
        <f>VLOOKUP($B15,Monitoring_eng!$B:$AT,T$2,FALSE)</f>
        <v>no</v>
      </c>
      <c r="U15" s="82" t="str">
        <f>VLOOKUP($B15,Monitoring_eng!$B:$AT,U$2,FALSE)</f>
        <v>yes</v>
      </c>
      <c r="V15" s="82" t="str">
        <f>VLOOKUP($B15,Monitoring_eng!$B:$AT,V$2,FALSE)</f>
        <v>yes</v>
      </c>
      <c r="W15" s="82" t="str">
        <f>VLOOKUP($B15,Monitoring_eng!$B:$AT,W$2,FALSE)</f>
        <v>yes</v>
      </c>
      <c r="X15" s="82" t="str">
        <f>VLOOKUP($B15,Monitoring_eng!$B:$AT,X$2,FALSE)</f>
        <v>yes</v>
      </c>
      <c r="Y15" s="82" t="str">
        <f>VLOOKUP($B15,Monitoring_eng!$B:$AT,Y$2,FALSE)</f>
        <v>yes</v>
      </c>
      <c r="Z15" s="156" t="str">
        <f>IF(VLOOKUP(Analysis_2019!B3,Analysis_2019!B:C,2,FALSE)=VLOOKUP(Monitoring_eng!B2,Monitoring_eng!B:C,2,FALSE),"OK","ERROR")</f>
        <v>ERROR</v>
      </c>
      <c r="AA15" s="156" t="s">
        <v>49</v>
      </c>
      <c r="AB15" s="156">
        <f t="shared" si="0"/>
        <v>20</v>
      </c>
      <c r="AC15" s="156" t="s">
        <v>48</v>
      </c>
      <c r="AD15" s="156">
        <f t="shared" si="1"/>
        <v>2</v>
      </c>
      <c r="AE15" s="156" t="s">
        <v>108</v>
      </c>
      <c r="AF15" s="156">
        <f t="shared" si="2"/>
        <v>0</v>
      </c>
      <c r="AG15" s="156" t="s">
        <v>432</v>
      </c>
      <c r="AH15" s="156">
        <f t="shared" si="3"/>
        <v>0</v>
      </c>
      <c r="AI15" s="156">
        <f t="shared" si="4"/>
        <v>22</v>
      </c>
      <c r="AJ15" s="156" t="str">
        <f t="shared" si="5"/>
        <v>yes</v>
      </c>
      <c r="AK15" s="156" t="str">
        <f t="shared" si="6"/>
        <v>no</v>
      </c>
      <c r="AL15" s="156">
        <f t="shared" si="7"/>
        <v>20</v>
      </c>
      <c r="AM15" s="156">
        <f t="shared" si="8"/>
        <v>2</v>
      </c>
      <c r="AN15" s="158">
        <f t="shared" si="9"/>
        <v>0.90909090909090906</v>
      </c>
      <c r="AO15" s="158">
        <f t="shared" si="10"/>
        <v>9.0909090909090912E-2</v>
      </c>
      <c r="AP15" s="158">
        <f>VLOOKUP($A15,Analysis_2016!$A:$AN,39,FALSE)</f>
        <v>0.63636363636363635</v>
      </c>
      <c r="AQ15" s="158">
        <f>VLOOKUP($A15,Analysis_2016!$A:$AN,40,FALSE)</f>
        <v>0.36363636363636365</v>
      </c>
      <c r="AR15" s="158">
        <f t="shared" si="11"/>
        <v>0.27272727272727271</v>
      </c>
      <c r="AS15" s="158">
        <f t="shared" si="12"/>
        <v>-0.27272727272727271</v>
      </c>
      <c r="AT15" s="159">
        <f>COUNTIFS($D15:$Y15,$AJ15,Results_2019!$T$78:$AO$78,AT$1)/(COUNTIF(Results_2019!$T$78:$AO$78,AT$1))</f>
        <v>1</v>
      </c>
      <c r="AU15" s="159">
        <f>COUNTIFS($D15:$Y15,$AJ15,Results_2019!$T$78:$AO$78,AU$1)/(COUNTIF(Results_2019!$T$78:$AO$78,AU$1))</f>
        <v>0.875</v>
      </c>
      <c r="AV15" s="159">
        <f>COUNTIFS($D15:$Y15,$AJ15,Results_2019!$T$78:$AO$78,AV$1)/(COUNTIF(Results_2019!$T$78:$AO$78,AV$1))</f>
        <v>0</v>
      </c>
      <c r="AW15" s="159">
        <f>COUNTIFS($D15:$Y15,$AJ15,Results_2019!$T$78:$AO$78,AW$1)/(COUNTIF(Results_2019!$T$78:$AO$78,AW$1))</f>
        <v>1</v>
      </c>
      <c r="AX15" s="159">
        <f>COUNTIFS($D15:$Y15,$AJ15,Results_2019!$T$78:$AO$78,AX$1)/(COUNTIF(Results_2019!$T$78:$AO$78,AX$1))</f>
        <v>1</v>
      </c>
      <c r="AY15" s="159">
        <f>COUNTIFS($D15:$Y15,$AJ15,Results_2019!$T$81:$AO$81,AY$1)/(COUNTIF(Results_2019!$T$81:$AO$81,AY$1))</f>
        <v>0.5</v>
      </c>
      <c r="AZ15" s="159">
        <f>COUNTIFS($D15:$Y15,$AJ15,Results_2019!$T$81:$AO$81,AZ$1)/(COUNTIF(Results_2019!$T$81:$AO$81,AZ$1))</f>
        <v>1</v>
      </c>
      <c r="BA15" s="159">
        <f>COUNTIFS($D15:$Y15,$AJ15,Results_2019!$T$81:$AO$81,BA$1)/(COUNTIF(Results_2019!$T$81:$AO$81,BA$1))</f>
        <v>1</v>
      </c>
      <c r="BB15" s="60"/>
      <c r="BC15" s="60"/>
      <c r="BD15" s="60"/>
      <c r="BE15" s="60"/>
      <c r="BF15" s="60"/>
      <c r="BG15" s="60"/>
      <c r="BH15" s="18"/>
    </row>
    <row r="16" spans="1:60" x14ac:dyDescent="0.3">
      <c r="A16" s="83" t="s">
        <v>1361</v>
      </c>
      <c r="B16" s="156" t="s">
        <v>282</v>
      </c>
      <c r="C16" s="28" t="s">
        <v>283</v>
      </c>
      <c r="D16" s="82" t="str">
        <f>VLOOKUP($B16,Monitoring_eng!$B:$AT,D$2,FALSE)</f>
        <v>yes</v>
      </c>
      <c r="E16" s="82" t="str">
        <f>VLOOKUP($B16,Monitoring_eng!$B:$AT,E$2,FALSE)</f>
        <v>yes</v>
      </c>
      <c r="F16" s="82" t="str">
        <f>VLOOKUP($B16,Monitoring_eng!$B:$AT,F$2,FALSE)</f>
        <v>yes</v>
      </c>
      <c r="G16" s="82" t="str">
        <f>VLOOKUP($B16,Monitoring_eng!$B:$AT,G$2,FALSE)</f>
        <v>yes</v>
      </c>
      <c r="H16" s="82" t="str">
        <f>VLOOKUP($B16,Monitoring_eng!$B:$AT,H$2,FALSE)</f>
        <v>yes</v>
      </c>
      <c r="I16" s="82" t="str">
        <f>VLOOKUP($B16,Monitoring_eng!$B:$AT,I$2,FALSE)</f>
        <v>yes</v>
      </c>
      <c r="J16" s="82" t="str">
        <f>VLOOKUP($B16,Monitoring_eng!$B:$AT,J$2,FALSE)</f>
        <v>yes</v>
      </c>
      <c r="K16" s="82" t="str">
        <f>VLOOKUP($B16,Monitoring_eng!$B:$AT,K$2,FALSE)</f>
        <v>yes</v>
      </c>
      <c r="L16" s="82" t="str">
        <f>VLOOKUP($B16,Monitoring_eng!$B:$AT,L$2,FALSE)</f>
        <v>yes</v>
      </c>
      <c r="M16" s="82" t="str">
        <f>VLOOKUP($B16,Monitoring_eng!$B:$AT,M$2,FALSE)</f>
        <v>yes</v>
      </c>
      <c r="N16" s="82" t="str">
        <f>VLOOKUP($B16,Monitoring_eng!$B:$AT,N$2,FALSE)</f>
        <v>yes</v>
      </c>
      <c r="O16" s="82" t="str">
        <f>VLOOKUP($B16,Monitoring_eng!$B:$AT,O$2,FALSE)</f>
        <v>yes</v>
      </c>
      <c r="P16" s="82" t="str">
        <f>VLOOKUP($B16,Monitoring_eng!$B:$AT,P$2,FALSE)</f>
        <v>yes</v>
      </c>
      <c r="Q16" s="82" t="str">
        <f>VLOOKUP($B16,Monitoring_eng!$B:$AT,Q$2,FALSE)</f>
        <v>yes</v>
      </c>
      <c r="R16" s="82" t="str">
        <f>VLOOKUP($B16,Monitoring_eng!$B:$AT,R$2,FALSE)</f>
        <v>yes</v>
      </c>
      <c r="S16" s="82" t="str">
        <f>VLOOKUP($B16,Monitoring_eng!$B:$AT,S$2,FALSE)</f>
        <v>yes</v>
      </c>
      <c r="T16" s="82" t="str">
        <f>VLOOKUP($B16,Monitoring_eng!$B:$AT,T$2,FALSE)</f>
        <v>yes</v>
      </c>
      <c r="U16" s="82" t="str">
        <f>VLOOKUP($B16,Monitoring_eng!$B:$AT,U$2,FALSE)</f>
        <v>yes</v>
      </c>
      <c r="V16" s="82" t="str">
        <f>VLOOKUP($B16,Monitoring_eng!$B:$AT,V$2,FALSE)</f>
        <v>yes</v>
      </c>
      <c r="W16" s="82" t="str">
        <f>VLOOKUP($B16,Monitoring_eng!$B:$AT,W$2,FALSE)</f>
        <v>no</v>
      </c>
      <c r="X16" s="82" t="str">
        <f>VLOOKUP($B16,Monitoring_eng!$B:$AT,X$2,FALSE)</f>
        <v>yes</v>
      </c>
      <c r="Y16" s="82" t="str">
        <f>VLOOKUP($B16,Monitoring_eng!$B:$AT,Y$2,FALSE)</f>
        <v>no</v>
      </c>
      <c r="Z16" s="156" t="str">
        <f>IF(VLOOKUP(Analysis_2019!B68,Analysis_2019!B:C,2,FALSE)=VLOOKUP(Monitoring_eng!B67,Monitoring_eng!B:C,2,FALSE),"OK","ERROR")</f>
        <v>ERROR</v>
      </c>
      <c r="AA16" s="156" t="s">
        <v>49</v>
      </c>
      <c r="AB16" s="156">
        <f t="shared" si="0"/>
        <v>20</v>
      </c>
      <c r="AC16" s="156" t="s">
        <v>48</v>
      </c>
      <c r="AD16" s="156">
        <f t="shared" si="1"/>
        <v>2</v>
      </c>
      <c r="AE16" s="156" t="s">
        <v>108</v>
      </c>
      <c r="AF16" s="156">
        <f t="shared" si="2"/>
        <v>0</v>
      </c>
      <c r="AG16" s="156" t="s">
        <v>432</v>
      </c>
      <c r="AH16" s="156">
        <f t="shared" si="3"/>
        <v>0</v>
      </c>
      <c r="AI16" s="156">
        <f t="shared" si="4"/>
        <v>22</v>
      </c>
      <c r="AJ16" s="156" t="str">
        <f t="shared" si="5"/>
        <v>yes</v>
      </c>
      <c r="AK16" s="156" t="str">
        <f t="shared" si="6"/>
        <v>no</v>
      </c>
      <c r="AL16" s="156">
        <f t="shared" si="7"/>
        <v>20</v>
      </c>
      <c r="AM16" s="156">
        <f t="shared" si="8"/>
        <v>2</v>
      </c>
      <c r="AN16" s="158">
        <f t="shared" si="9"/>
        <v>0.90909090909090906</v>
      </c>
      <c r="AO16" s="158">
        <f t="shared" si="10"/>
        <v>9.0909090909090912E-2</v>
      </c>
      <c r="AP16" s="158">
        <f>VLOOKUP($A16,Analysis_2016!$A:$AN,39,FALSE)</f>
        <v>0.95454545454545459</v>
      </c>
      <c r="AQ16" s="158">
        <f>VLOOKUP($A16,Analysis_2016!$A:$AN,40,FALSE)</f>
        <v>4.5454545454545456E-2</v>
      </c>
      <c r="AR16" s="158">
        <f t="shared" si="11"/>
        <v>-4.5454545454545525E-2</v>
      </c>
      <c r="AS16" s="158">
        <f t="shared" si="12"/>
        <v>4.5454545454545456E-2</v>
      </c>
      <c r="AT16" s="159">
        <f>COUNTIFS($D16:$Y16,$AJ16,Results_2019!$T$78:$AO$78,AT$1)/(COUNTIF(Results_2019!$T$78:$AO$78,AT$1))</f>
        <v>0.875</v>
      </c>
      <c r="AU16" s="159">
        <f>COUNTIFS($D16:$Y16,$AJ16,Results_2019!$T$78:$AO$78,AU$1)/(COUNTIF(Results_2019!$T$78:$AO$78,AU$1))</f>
        <v>1</v>
      </c>
      <c r="AV16" s="159">
        <f>COUNTIFS($D16:$Y16,$AJ16,Results_2019!$T$78:$AO$78,AV$1)/(COUNTIF(Results_2019!$T$78:$AO$78,AV$1))</f>
        <v>1</v>
      </c>
      <c r="AW16" s="159">
        <f>COUNTIFS($D16:$Y16,$AJ16,Results_2019!$T$78:$AO$78,AW$1)/(COUNTIF(Results_2019!$T$78:$AO$78,AW$1))</f>
        <v>1</v>
      </c>
      <c r="AX16" s="159">
        <f>COUNTIFS($D16:$Y16,$AJ16,Results_2019!$T$78:$AO$78,AX$1)/(COUNTIF(Results_2019!$T$78:$AO$78,AX$1))</f>
        <v>0.5</v>
      </c>
      <c r="AY16" s="159">
        <f>COUNTIFS($D16:$Y16,$AJ16,Results_2019!$T$81:$AO$81,AY$1)/(COUNTIF(Results_2019!$T$81:$AO$81,AY$1))</f>
        <v>1</v>
      </c>
      <c r="AZ16" s="159">
        <f>COUNTIFS($D16:$Y16,$AJ16,Results_2019!$T$81:$AO$81,AZ$1)/(COUNTIF(Results_2019!$T$81:$AO$81,AZ$1))</f>
        <v>0.88888888888888884</v>
      </c>
      <c r="BA16" s="159">
        <f>COUNTIFS($D16:$Y16,$AJ16,Results_2019!$T$81:$AO$81,BA$1)/(COUNTIF(Results_2019!$T$81:$AO$81,BA$1))</f>
        <v>0.88888888888888884</v>
      </c>
      <c r="BB16" s="60"/>
      <c r="BC16" s="60"/>
      <c r="BD16" s="60"/>
      <c r="BE16" s="60"/>
      <c r="BF16" s="60"/>
      <c r="BG16" s="60"/>
      <c r="BH16" s="18"/>
    </row>
    <row r="17" spans="1:60" x14ac:dyDescent="0.3">
      <c r="A17" s="83" t="s">
        <v>1315</v>
      </c>
      <c r="B17" s="156" t="s">
        <v>132</v>
      </c>
      <c r="C17" s="160" t="s">
        <v>133</v>
      </c>
      <c r="D17" s="82" t="str">
        <f>VLOOKUP($B17,Monitoring_eng!$B:$AT,D$2,FALSE)</f>
        <v>yes</v>
      </c>
      <c r="E17" s="82" t="str">
        <f>VLOOKUP($B17,Monitoring_eng!$B:$AT,E$2,FALSE)</f>
        <v>yes</v>
      </c>
      <c r="F17" s="82" t="str">
        <f>VLOOKUP($B17,Monitoring_eng!$B:$AT,F$2,FALSE)</f>
        <v>yes</v>
      </c>
      <c r="G17" s="82" t="str">
        <f>VLOOKUP($B17,Monitoring_eng!$B:$AT,G$2,FALSE)</f>
        <v>yes</v>
      </c>
      <c r="H17" s="82" t="str">
        <f>VLOOKUP($B17,Monitoring_eng!$B:$AT,H$2,FALSE)</f>
        <v>yes</v>
      </c>
      <c r="I17" s="82" t="str">
        <f>VLOOKUP($B17,Monitoring_eng!$B:$AT,I$2,FALSE)</f>
        <v>yes</v>
      </c>
      <c r="J17" s="82" t="str">
        <f>VLOOKUP($B17,Monitoring_eng!$B:$AT,J$2,FALSE)</f>
        <v>no</v>
      </c>
      <c r="K17" s="82" t="str">
        <f>VLOOKUP($B17,Monitoring_eng!$B:$AT,K$2,FALSE)</f>
        <v>yes</v>
      </c>
      <c r="L17" s="82" t="str">
        <f>VLOOKUP($B17,Monitoring_eng!$B:$AT,L$2,FALSE)</f>
        <v>yes</v>
      </c>
      <c r="M17" s="82" t="str">
        <f>VLOOKUP($B17,Monitoring_eng!$B:$AT,M$2,FALSE)</f>
        <v>yes</v>
      </c>
      <c r="N17" s="82" t="str">
        <f>VLOOKUP($B17,Monitoring_eng!$B:$AT,N$2,FALSE)</f>
        <v>yes</v>
      </c>
      <c r="O17" s="82" t="str">
        <f>VLOOKUP($B17,Monitoring_eng!$B:$AT,O$2,FALSE)</f>
        <v>yes</v>
      </c>
      <c r="P17" s="82" t="str">
        <f>VLOOKUP($B17,Monitoring_eng!$B:$AT,P$2,FALSE)</f>
        <v>yes</v>
      </c>
      <c r="Q17" s="82" t="str">
        <f>VLOOKUP($B17,Monitoring_eng!$B:$AT,Q$2,FALSE)</f>
        <v>yes</v>
      </c>
      <c r="R17" s="82" t="str">
        <f>VLOOKUP($B17,Monitoring_eng!$B:$AT,R$2,FALSE)</f>
        <v>yes</v>
      </c>
      <c r="S17" s="82" t="str">
        <f>VLOOKUP($B17,Monitoring_eng!$B:$AT,S$2,FALSE)</f>
        <v>yes</v>
      </c>
      <c r="T17" s="82" t="str">
        <f>VLOOKUP($B17,Monitoring_eng!$B:$AT,T$2,FALSE)</f>
        <v>yes</v>
      </c>
      <c r="U17" s="82" t="str">
        <f>VLOOKUP($B17,Monitoring_eng!$B:$AT,U$2,FALSE)</f>
        <v>no</v>
      </c>
      <c r="V17" s="82" t="str">
        <f>VLOOKUP($B17,Monitoring_eng!$B:$AT,V$2,FALSE)</f>
        <v>yes</v>
      </c>
      <c r="W17" s="82" t="str">
        <f>VLOOKUP($B17,Monitoring_eng!$B:$AT,W$2,FALSE)</f>
        <v>yes</v>
      </c>
      <c r="X17" s="82" t="str">
        <f>VLOOKUP($B17,Monitoring_eng!$B:$AT,X$2,FALSE)</f>
        <v>yes</v>
      </c>
      <c r="Y17" s="82" t="str">
        <f>VLOOKUP($B17,Monitoring_eng!$B:$AT,Y$2,FALSE)</f>
        <v>yes</v>
      </c>
      <c r="Z17" s="156" t="str">
        <f>IF(VLOOKUP(Analysis_2019!B22,Analysis_2019!B:C,2,FALSE)=VLOOKUP(Monitoring_eng!B21,Monitoring_eng!B:C,2,FALSE),"OK","ERROR")</f>
        <v>ERROR</v>
      </c>
      <c r="AA17" s="156" t="s">
        <v>49</v>
      </c>
      <c r="AB17" s="156">
        <f t="shared" si="0"/>
        <v>20</v>
      </c>
      <c r="AC17" s="156" t="s">
        <v>48</v>
      </c>
      <c r="AD17" s="156">
        <f t="shared" si="1"/>
        <v>2</v>
      </c>
      <c r="AE17" s="156" t="s">
        <v>108</v>
      </c>
      <c r="AF17" s="156">
        <f t="shared" si="2"/>
        <v>0</v>
      </c>
      <c r="AG17" s="156" t="s">
        <v>432</v>
      </c>
      <c r="AH17" s="156">
        <f t="shared" si="3"/>
        <v>0</v>
      </c>
      <c r="AI17" s="156">
        <f t="shared" si="4"/>
        <v>22</v>
      </c>
      <c r="AJ17" s="156" t="str">
        <f t="shared" si="5"/>
        <v>yes</v>
      </c>
      <c r="AK17" s="156" t="str">
        <f t="shared" si="6"/>
        <v>no</v>
      </c>
      <c r="AL17" s="156">
        <f t="shared" si="7"/>
        <v>20</v>
      </c>
      <c r="AM17" s="156">
        <f t="shared" si="8"/>
        <v>2</v>
      </c>
      <c r="AN17" s="158">
        <f t="shared" si="9"/>
        <v>0.90909090909090906</v>
      </c>
      <c r="AO17" s="158">
        <f t="shared" si="10"/>
        <v>9.0909090909090912E-2</v>
      </c>
      <c r="AP17" s="158">
        <f>VLOOKUP($A17,Analysis_2016!$A:$AN,39,FALSE)</f>
        <v>1</v>
      </c>
      <c r="AQ17" s="158">
        <f>VLOOKUP($A17,Analysis_2016!$A:$AN,40,FALSE)</f>
        <v>0</v>
      </c>
      <c r="AR17" s="158">
        <f t="shared" si="11"/>
        <v>-9.0909090909090939E-2</v>
      </c>
      <c r="AS17" s="158">
        <f t="shared" si="12"/>
        <v>9.0909090909090912E-2</v>
      </c>
      <c r="AT17" s="159">
        <f>COUNTIFS($D17:$Y17,$AJ17,Results_2019!$T$78:$AO$78,AT$1)/(COUNTIF(Results_2019!$T$78:$AO$78,AT$1))</f>
        <v>1</v>
      </c>
      <c r="AU17" s="159">
        <f>COUNTIFS($D17:$Y17,$AJ17,Results_2019!$T$78:$AO$78,AU$1)/(COUNTIF(Results_2019!$T$78:$AO$78,AU$1))</f>
        <v>0.875</v>
      </c>
      <c r="AV17" s="159">
        <f>COUNTIFS($D17:$Y17,$AJ17,Results_2019!$T$78:$AO$78,AV$1)/(COUNTIF(Results_2019!$T$78:$AO$78,AV$1))</f>
        <v>1</v>
      </c>
      <c r="AW17" s="159">
        <f>COUNTIFS($D17:$Y17,$AJ17,Results_2019!$T$78:$AO$78,AW$1)/(COUNTIF(Results_2019!$T$78:$AO$78,AW$1))</f>
        <v>0.66666666666666663</v>
      </c>
      <c r="AX17" s="159">
        <f>COUNTIFS($D17:$Y17,$AJ17,Results_2019!$T$78:$AO$78,AX$1)/(COUNTIF(Results_2019!$T$78:$AO$78,AX$1))</f>
        <v>1</v>
      </c>
      <c r="AY17" s="159">
        <f>COUNTIFS($D17:$Y17,$AJ17,Results_2019!$T$81:$AO$81,AY$1)/(COUNTIF(Results_2019!$T$81:$AO$81,AY$1))</f>
        <v>1</v>
      </c>
      <c r="AZ17" s="159">
        <f>COUNTIFS($D17:$Y17,$AJ17,Results_2019!$T$81:$AO$81,AZ$1)/(COUNTIF(Results_2019!$T$81:$AO$81,AZ$1))</f>
        <v>0.88888888888888884</v>
      </c>
      <c r="BA17" s="159">
        <f>COUNTIFS($D17:$Y17,$AJ17,Results_2019!$T$81:$AO$81,BA$1)/(COUNTIF(Results_2019!$T$81:$AO$81,BA$1))</f>
        <v>0.88888888888888884</v>
      </c>
      <c r="BB17" s="60"/>
      <c r="BC17" s="60"/>
      <c r="BD17" s="60"/>
      <c r="BE17" s="60"/>
      <c r="BF17" s="60"/>
      <c r="BG17" s="60"/>
      <c r="BH17" s="18"/>
    </row>
    <row r="18" spans="1:60" x14ac:dyDescent="0.3">
      <c r="A18" s="83" t="s">
        <v>1335</v>
      </c>
      <c r="B18" s="156" t="s">
        <v>210</v>
      </c>
      <c r="C18" s="28" t="s">
        <v>211</v>
      </c>
      <c r="D18" s="82" t="str">
        <f>VLOOKUP($B18,Monitoring_eng!$B:$AT,D$2,FALSE)</f>
        <v>yes</v>
      </c>
      <c r="E18" s="82" t="str">
        <f>VLOOKUP($B18,Monitoring_eng!$B:$AT,E$2,FALSE)</f>
        <v>yes</v>
      </c>
      <c r="F18" s="82" t="str">
        <f>VLOOKUP($B18,Monitoring_eng!$B:$AT,F$2,FALSE)</f>
        <v>yes</v>
      </c>
      <c r="G18" s="82" t="str">
        <f>VLOOKUP($B18,Monitoring_eng!$B:$AT,G$2,FALSE)</f>
        <v>yes</v>
      </c>
      <c r="H18" s="82" t="str">
        <f>VLOOKUP($B18,Monitoring_eng!$B:$AT,H$2,FALSE)</f>
        <v>yes</v>
      </c>
      <c r="I18" s="82" t="str">
        <f>VLOOKUP($B18,Monitoring_eng!$B:$AT,I$2,FALSE)</f>
        <v>yes</v>
      </c>
      <c r="J18" s="82" t="str">
        <f>VLOOKUP($B18,Monitoring_eng!$B:$AT,J$2,FALSE)</f>
        <v>yes</v>
      </c>
      <c r="K18" s="82" t="str">
        <f>VLOOKUP($B18,Monitoring_eng!$B:$AT,K$2,FALSE)</f>
        <v>yes</v>
      </c>
      <c r="L18" s="82" t="str">
        <f>VLOOKUP($B18,Monitoring_eng!$B:$AT,L$2,FALSE)</f>
        <v>yes</v>
      </c>
      <c r="M18" s="82" t="str">
        <f>VLOOKUP($B18,Monitoring_eng!$B:$AT,M$2,FALSE)</f>
        <v>no</v>
      </c>
      <c r="N18" s="82" t="str">
        <f>VLOOKUP($B18,Monitoring_eng!$B:$AT,N$2,FALSE)</f>
        <v>yes</v>
      </c>
      <c r="O18" s="82" t="str">
        <f>VLOOKUP($B18,Monitoring_eng!$B:$AT,O$2,FALSE)</f>
        <v>yes</v>
      </c>
      <c r="P18" s="82" t="str">
        <f>VLOOKUP($B18,Monitoring_eng!$B:$AT,P$2,FALSE)</f>
        <v>no</v>
      </c>
      <c r="Q18" s="82" t="str">
        <f>VLOOKUP($B18,Monitoring_eng!$B:$AT,Q$2,FALSE)</f>
        <v>yes</v>
      </c>
      <c r="R18" s="82" t="str">
        <f>VLOOKUP($B18,Monitoring_eng!$B:$AT,R$2,FALSE)</f>
        <v>yes</v>
      </c>
      <c r="S18" s="82" t="str">
        <f>VLOOKUP($B18,Monitoring_eng!$B:$AT,S$2,FALSE)</f>
        <v>yes</v>
      </c>
      <c r="T18" s="82" t="str">
        <f>VLOOKUP($B18,Monitoring_eng!$B:$AT,T$2,FALSE)</f>
        <v>yes</v>
      </c>
      <c r="U18" s="82" t="str">
        <f>VLOOKUP($B18,Monitoring_eng!$B:$AT,U$2,FALSE)</f>
        <v>no</v>
      </c>
      <c r="V18" s="82" t="str">
        <f>VLOOKUP($B18,Monitoring_eng!$B:$AT,V$2,FALSE)</f>
        <v>yes</v>
      </c>
      <c r="W18" s="82" t="str">
        <f>VLOOKUP($B18,Monitoring_eng!$B:$AT,W$2,FALSE)</f>
        <v>yes</v>
      </c>
      <c r="X18" s="82" t="str">
        <f>VLOOKUP($B18,Monitoring_eng!$B:$AT,X$2,FALSE)</f>
        <v>no</v>
      </c>
      <c r="Y18" s="82" t="str">
        <f>VLOOKUP($B18,Monitoring_eng!$B:$AT,Y$2,FALSE)</f>
        <v>yes</v>
      </c>
      <c r="Z18" s="156" t="str">
        <f>IF(VLOOKUP(Analysis_2019!B42,Analysis_2019!B:C,2,FALSE)=VLOOKUP(Monitoring_eng!B41,Monitoring_eng!B:C,2,FALSE),"OK","ERROR")</f>
        <v>ERROR</v>
      </c>
      <c r="AA18" s="156" t="s">
        <v>49</v>
      </c>
      <c r="AB18" s="156">
        <f t="shared" si="0"/>
        <v>18</v>
      </c>
      <c r="AC18" s="156" t="s">
        <v>48</v>
      </c>
      <c r="AD18" s="156">
        <f t="shared" si="1"/>
        <v>4</v>
      </c>
      <c r="AE18" s="156" t="s">
        <v>108</v>
      </c>
      <c r="AF18" s="156">
        <f t="shared" si="2"/>
        <v>0</v>
      </c>
      <c r="AG18" s="156" t="s">
        <v>432</v>
      </c>
      <c r="AH18" s="156">
        <f t="shared" si="3"/>
        <v>0</v>
      </c>
      <c r="AI18" s="156">
        <f t="shared" si="4"/>
        <v>22</v>
      </c>
      <c r="AJ18" s="156" t="str">
        <f t="shared" si="5"/>
        <v>yes</v>
      </c>
      <c r="AK18" s="156" t="str">
        <f t="shared" si="6"/>
        <v>no</v>
      </c>
      <c r="AL18" s="156">
        <f t="shared" si="7"/>
        <v>18</v>
      </c>
      <c r="AM18" s="156">
        <f t="shared" si="8"/>
        <v>4</v>
      </c>
      <c r="AN18" s="158">
        <f t="shared" si="9"/>
        <v>0.81818181818181823</v>
      </c>
      <c r="AO18" s="158">
        <f t="shared" si="10"/>
        <v>0.18181818181818182</v>
      </c>
      <c r="AP18" s="158">
        <f>VLOOKUP($A18,Analysis_2016!$A:$AN,39,FALSE)</f>
        <v>0.31818181818181818</v>
      </c>
      <c r="AQ18" s="158">
        <f>VLOOKUP($A18,Analysis_2016!$A:$AN,40,FALSE)</f>
        <v>0.68181818181818177</v>
      </c>
      <c r="AR18" s="158">
        <f t="shared" si="11"/>
        <v>0.5</v>
      </c>
      <c r="AS18" s="158">
        <f t="shared" si="12"/>
        <v>-0.49999999999999994</v>
      </c>
      <c r="AT18" s="159">
        <f>COUNTIFS($D18:$Y18,$AJ18,Results_2019!$T$78:$AO$78,AT$1)/(COUNTIF(Results_2019!$T$78:$AO$78,AT$1))</f>
        <v>0.875</v>
      </c>
      <c r="AU18" s="159">
        <f>COUNTIFS($D18:$Y18,$AJ18,Results_2019!$T$78:$AO$78,AU$1)/(COUNTIF(Results_2019!$T$78:$AO$78,AU$1))</f>
        <v>0.75</v>
      </c>
      <c r="AV18" s="159">
        <f>COUNTIFS($D18:$Y18,$AJ18,Results_2019!$T$78:$AO$78,AV$1)/(COUNTIF(Results_2019!$T$78:$AO$78,AV$1))</f>
        <v>1</v>
      </c>
      <c r="AW18" s="159">
        <f>COUNTIFS($D18:$Y18,$AJ18,Results_2019!$T$78:$AO$78,AW$1)/(COUNTIF(Results_2019!$T$78:$AO$78,AW$1))</f>
        <v>0.66666666666666663</v>
      </c>
      <c r="AX18" s="159">
        <f>COUNTIFS($D18:$Y18,$AJ18,Results_2019!$T$78:$AO$78,AX$1)/(COUNTIF(Results_2019!$T$78:$AO$78,AX$1))</f>
        <v>1</v>
      </c>
      <c r="AY18" s="159">
        <f>COUNTIFS($D18:$Y18,$AJ18,Results_2019!$T$81:$AO$81,AY$1)/(COUNTIF(Results_2019!$T$81:$AO$81,AY$1))</f>
        <v>0.75</v>
      </c>
      <c r="AZ18" s="159">
        <f>COUNTIFS($D18:$Y18,$AJ18,Results_2019!$T$81:$AO$81,AZ$1)/(COUNTIF(Results_2019!$T$81:$AO$81,AZ$1))</f>
        <v>0.88888888888888884</v>
      </c>
      <c r="BA18" s="159">
        <f>COUNTIFS($D18:$Y18,$AJ18,Results_2019!$T$81:$AO$81,BA$1)/(COUNTIF(Results_2019!$T$81:$AO$81,BA$1))</f>
        <v>0.77777777777777779</v>
      </c>
      <c r="BB18" s="60"/>
      <c r="BC18" s="60"/>
      <c r="BD18" s="60"/>
      <c r="BE18" s="60"/>
      <c r="BF18" s="60"/>
      <c r="BG18" s="60"/>
      <c r="BH18" s="18"/>
    </row>
    <row r="19" spans="1:60" x14ac:dyDescent="0.3">
      <c r="A19" s="83" t="s">
        <v>1350</v>
      </c>
      <c r="B19" s="156" t="s">
        <v>249</v>
      </c>
      <c r="C19" s="25" t="s">
        <v>250</v>
      </c>
      <c r="D19" s="82" t="str">
        <f>VLOOKUP($B19,Monitoring_eng!$B:$AT,D$2,FALSE)</f>
        <v>yes</v>
      </c>
      <c r="E19" s="82" t="str">
        <f>VLOOKUP($B19,Monitoring_eng!$B:$AT,E$2,FALSE)</f>
        <v>yes</v>
      </c>
      <c r="F19" s="82" t="str">
        <f>VLOOKUP($B19,Monitoring_eng!$B:$AT,F$2,FALSE)</f>
        <v>no</v>
      </c>
      <c r="G19" s="82" t="str">
        <f>VLOOKUP($B19,Monitoring_eng!$B:$AT,G$2,FALSE)</f>
        <v>yes</v>
      </c>
      <c r="H19" s="82" t="str">
        <f>VLOOKUP($B19,Monitoring_eng!$B:$AT,H$2,FALSE)</f>
        <v>yes</v>
      </c>
      <c r="I19" s="82" t="str">
        <f>VLOOKUP($B19,Monitoring_eng!$B:$AT,I$2,FALSE)</f>
        <v>yes</v>
      </c>
      <c r="J19" s="82" t="str">
        <f>VLOOKUP($B19,Monitoring_eng!$B:$AT,J$2,FALSE)</f>
        <v>no</v>
      </c>
      <c r="K19" s="82" t="str">
        <f>VLOOKUP($B19,Monitoring_eng!$B:$AT,K$2,FALSE)</f>
        <v>yes</v>
      </c>
      <c r="L19" s="82" t="str">
        <f>VLOOKUP($B19,Monitoring_eng!$B:$AT,L$2,FALSE)</f>
        <v>yes</v>
      </c>
      <c r="M19" s="82" t="str">
        <f>VLOOKUP($B19,Monitoring_eng!$B:$AT,M$2,FALSE)</f>
        <v>yes</v>
      </c>
      <c r="N19" s="82" t="str">
        <f>VLOOKUP($B19,Monitoring_eng!$B:$AT,N$2,FALSE)</f>
        <v>yes</v>
      </c>
      <c r="O19" s="82" t="str">
        <f>VLOOKUP($B19,Monitoring_eng!$B:$AT,O$2,FALSE)</f>
        <v>yes</v>
      </c>
      <c r="P19" s="82" t="str">
        <f>VLOOKUP($B19,Monitoring_eng!$B:$AT,P$2,FALSE)</f>
        <v>yes</v>
      </c>
      <c r="Q19" s="82" t="str">
        <f>VLOOKUP($B19,Monitoring_eng!$B:$AT,Q$2,FALSE)</f>
        <v>yes</v>
      </c>
      <c r="R19" s="82" t="str">
        <f>VLOOKUP($B19,Monitoring_eng!$B:$AT,R$2,FALSE)</f>
        <v>yes</v>
      </c>
      <c r="S19" s="82" t="str">
        <f>VLOOKUP($B19,Monitoring_eng!$B:$AT,S$2,FALSE)</f>
        <v>no</v>
      </c>
      <c r="T19" s="82" t="str">
        <f>VLOOKUP($B19,Monitoring_eng!$B:$AT,T$2,FALSE)</f>
        <v>yes</v>
      </c>
      <c r="U19" s="82" t="str">
        <f>VLOOKUP($B19,Monitoring_eng!$B:$AT,U$2,FALSE)</f>
        <v>yes</v>
      </c>
      <c r="V19" s="82" t="str">
        <f>VLOOKUP($B19,Monitoring_eng!$B:$AT,V$2,FALSE)</f>
        <v>yes</v>
      </c>
      <c r="W19" s="82" t="str">
        <f>VLOOKUP($B19,Monitoring_eng!$B:$AT,W$2,FALSE)</f>
        <v>yes</v>
      </c>
      <c r="X19" s="82" t="str">
        <f>VLOOKUP($B19,Monitoring_eng!$B:$AT,X$2,FALSE)</f>
        <v>no</v>
      </c>
      <c r="Y19" s="82" t="str">
        <f>VLOOKUP($B19,Monitoring_eng!$B:$AT,Y$2,FALSE)</f>
        <v>yes</v>
      </c>
      <c r="Z19" s="156" t="str">
        <f>IF(VLOOKUP(Analysis_2019!B57,Analysis_2019!B:C,2,FALSE)=VLOOKUP(Monitoring_eng!B56,Monitoring_eng!B:C,2,FALSE),"OK","ERROR")</f>
        <v>ERROR</v>
      </c>
      <c r="AA19" s="156" t="s">
        <v>49</v>
      </c>
      <c r="AB19" s="156">
        <f t="shared" si="0"/>
        <v>18</v>
      </c>
      <c r="AC19" s="156" t="s">
        <v>48</v>
      </c>
      <c r="AD19" s="156">
        <f t="shared" si="1"/>
        <v>4</v>
      </c>
      <c r="AE19" s="156" t="s">
        <v>108</v>
      </c>
      <c r="AF19" s="156">
        <f t="shared" si="2"/>
        <v>0</v>
      </c>
      <c r="AG19" s="156" t="s">
        <v>432</v>
      </c>
      <c r="AH19" s="156">
        <f t="shared" si="3"/>
        <v>0</v>
      </c>
      <c r="AI19" s="156">
        <f t="shared" si="4"/>
        <v>22</v>
      </c>
      <c r="AJ19" s="156" t="str">
        <f t="shared" si="5"/>
        <v>yes</v>
      </c>
      <c r="AK19" s="156" t="str">
        <f t="shared" si="6"/>
        <v>no</v>
      </c>
      <c r="AL19" s="156">
        <f t="shared" si="7"/>
        <v>18</v>
      </c>
      <c r="AM19" s="156">
        <f t="shared" si="8"/>
        <v>4</v>
      </c>
      <c r="AN19" s="158">
        <f t="shared" si="9"/>
        <v>0.81818181818181823</v>
      </c>
      <c r="AO19" s="158">
        <f t="shared" si="10"/>
        <v>0.18181818181818182</v>
      </c>
      <c r="AP19" s="158">
        <f>VLOOKUP($A19,Analysis_2016!$A:$AN,39,FALSE)</f>
        <v>0.63636363636363635</v>
      </c>
      <c r="AQ19" s="158">
        <f>VLOOKUP($A19,Analysis_2016!$A:$AN,40,FALSE)</f>
        <v>0.31818181818181818</v>
      </c>
      <c r="AR19" s="158">
        <f t="shared" si="11"/>
        <v>0.18181818181818188</v>
      </c>
      <c r="AS19" s="158">
        <f t="shared" si="12"/>
        <v>-0.13636363636363635</v>
      </c>
      <c r="AT19" s="159">
        <f>COUNTIFS($D19:$Y19,$AJ19,Results_2019!$T$78:$AO$78,AT$1)/(COUNTIF(Results_2019!$T$78:$AO$78,AT$1))</f>
        <v>0.875</v>
      </c>
      <c r="AU19" s="159">
        <f>COUNTIFS($D19:$Y19,$AJ19,Results_2019!$T$78:$AO$78,AU$1)/(COUNTIF(Results_2019!$T$78:$AO$78,AU$1))</f>
        <v>0.625</v>
      </c>
      <c r="AV19" s="159">
        <f>COUNTIFS($D19:$Y19,$AJ19,Results_2019!$T$78:$AO$78,AV$1)/(COUNTIF(Results_2019!$T$78:$AO$78,AV$1))</f>
        <v>1</v>
      </c>
      <c r="AW19" s="159">
        <f>COUNTIFS($D19:$Y19,$AJ19,Results_2019!$T$78:$AO$78,AW$1)/(COUNTIF(Results_2019!$T$78:$AO$78,AW$1))</f>
        <v>1</v>
      </c>
      <c r="AX19" s="159">
        <f>COUNTIFS($D19:$Y19,$AJ19,Results_2019!$T$78:$AO$78,AX$1)/(COUNTIF(Results_2019!$T$78:$AO$78,AX$1))</f>
        <v>1</v>
      </c>
      <c r="AY19" s="159">
        <f>COUNTIFS($D19:$Y19,$AJ19,Results_2019!$T$81:$AO$81,AY$1)/(COUNTIF(Results_2019!$T$81:$AO$81,AY$1))</f>
        <v>0.75</v>
      </c>
      <c r="AZ19" s="159">
        <f>COUNTIFS($D19:$Y19,$AJ19,Results_2019!$T$81:$AO$81,AZ$1)/(COUNTIF(Results_2019!$T$81:$AO$81,AZ$1))</f>
        <v>0.88888888888888884</v>
      </c>
      <c r="BA19" s="159">
        <f>COUNTIFS($D19:$Y19,$AJ19,Results_2019!$T$81:$AO$81,BA$1)/(COUNTIF(Results_2019!$T$81:$AO$81,BA$1))</f>
        <v>0.77777777777777779</v>
      </c>
      <c r="BB19" s="60"/>
      <c r="BC19" s="60"/>
      <c r="BD19" s="60"/>
      <c r="BE19" s="60"/>
      <c r="BF19" s="60"/>
      <c r="BG19" s="60"/>
      <c r="BH19" s="18"/>
    </row>
    <row r="20" spans="1:60" x14ac:dyDescent="0.3">
      <c r="A20" s="83" t="s">
        <v>1330</v>
      </c>
      <c r="B20" s="156" t="s">
        <v>194</v>
      </c>
      <c r="C20" s="44" t="s">
        <v>195</v>
      </c>
      <c r="D20" s="82" t="str">
        <f>VLOOKUP($B20,Monitoring_eng!$B:$AT,D$2,FALSE)</f>
        <v>no</v>
      </c>
      <c r="E20" s="82" t="str">
        <f>VLOOKUP($B20,Monitoring_eng!$B:$AT,E$2,FALSE)</f>
        <v>yes</v>
      </c>
      <c r="F20" s="82" t="str">
        <f>VLOOKUP($B20,Monitoring_eng!$B:$AT,F$2,FALSE)</f>
        <v>no</v>
      </c>
      <c r="G20" s="82" t="str">
        <f>VLOOKUP($B20,Monitoring_eng!$B:$AT,G$2,FALSE)</f>
        <v>yes</v>
      </c>
      <c r="H20" s="82" t="str">
        <f>VLOOKUP($B20,Monitoring_eng!$B:$AT,H$2,FALSE)</f>
        <v>yes</v>
      </c>
      <c r="I20" s="82" t="str">
        <f>VLOOKUP($B20,Monitoring_eng!$B:$AT,I$2,FALSE)</f>
        <v>yes</v>
      </c>
      <c r="J20" s="82" t="str">
        <f>VLOOKUP($B20,Monitoring_eng!$B:$AT,J$2,FALSE)</f>
        <v>yes</v>
      </c>
      <c r="K20" s="82" t="str">
        <f>VLOOKUP($B20,Monitoring_eng!$B:$AT,K$2,FALSE)</f>
        <v>yes</v>
      </c>
      <c r="L20" s="82" t="str">
        <f>VLOOKUP($B20,Monitoring_eng!$B:$AT,L$2,FALSE)</f>
        <v>yes</v>
      </c>
      <c r="M20" s="82" t="str">
        <f>VLOOKUP($B20,Monitoring_eng!$B:$AT,M$2,FALSE)</f>
        <v>yes</v>
      </c>
      <c r="N20" s="82" t="str">
        <f>VLOOKUP($B20,Monitoring_eng!$B:$AT,N$2,FALSE)</f>
        <v>no</v>
      </c>
      <c r="O20" s="82" t="str">
        <f>VLOOKUP($B20,Monitoring_eng!$B:$AT,O$2,FALSE)</f>
        <v>yes</v>
      </c>
      <c r="P20" s="82" t="str">
        <f>VLOOKUP($B20,Monitoring_eng!$B:$AT,P$2,FALSE)</f>
        <v>yes</v>
      </c>
      <c r="Q20" s="82" t="str">
        <f>VLOOKUP($B20,Monitoring_eng!$B:$AT,Q$2,FALSE)</f>
        <v>yes</v>
      </c>
      <c r="R20" s="82" t="str">
        <f>VLOOKUP($B20,Monitoring_eng!$B:$AT,R$2,FALSE)</f>
        <v>yes</v>
      </c>
      <c r="S20" s="82" t="str">
        <f>VLOOKUP($B20,Monitoring_eng!$B:$AT,S$2,FALSE)</f>
        <v>no</v>
      </c>
      <c r="T20" s="82" t="str">
        <f>VLOOKUP($B20,Monitoring_eng!$B:$AT,T$2,FALSE)</f>
        <v>yes</v>
      </c>
      <c r="U20" s="82" t="str">
        <f>VLOOKUP($B20,Monitoring_eng!$B:$AT,U$2,FALSE)</f>
        <v>yes</v>
      </c>
      <c r="V20" s="82" t="str">
        <f>VLOOKUP($B20,Monitoring_eng!$B:$AT,V$2,FALSE)</f>
        <v>yes</v>
      </c>
      <c r="W20" s="82" t="str">
        <f>VLOOKUP($B20,Monitoring_eng!$B:$AT,W$2,FALSE)</f>
        <v>yes</v>
      </c>
      <c r="X20" s="82" t="str">
        <f>VLOOKUP($B20,Monitoring_eng!$B:$AT,X$2,FALSE)</f>
        <v>yes</v>
      </c>
      <c r="Y20" s="82" t="str">
        <f>VLOOKUP($B20,Monitoring_eng!$B:$AT,Y$2,FALSE)</f>
        <v>yes</v>
      </c>
      <c r="Z20" s="156" t="str">
        <f>IF(VLOOKUP(Analysis_2019!B37,Analysis_2019!B:C,2,FALSE)=VLOOKUP(Monitoring_eng!B36,Monitoring_eng!B:C,2,FALSE),"OK","ERROR")</f>
        <v>ERROR</v>
      </c>
      <c r="AA20" s="156" t="s">
        <v>49</v>
      </c>
      <c r="AB20" s="156">
        <f t="shared" si="0"/>
        <v>18</v>
      </c>
      <c r="AC20" s="156" t="s">
        <v>48</v>
      </c>
      <c r="AD20" s="156">
        <f t="shared" si="1"/>
        <v>4</v>
      </c>
      <c r="AE20" s="156" t="s">
        <v>108</v>
      </c>
      <c r="AF20" s="156">
        <f t="shared" si="2"/>
        <v>0</v>
      </c>
      <c r="AG20" s="156" t="s">
        <v>432</v>
      </c>
      <c r="AH20" s="156">
        <f t="shared" si="3"/>
        <v>0</v>
      </c>
      <c r="AI20" s="156">
        <f t="shared" si="4"/>
        <v>22</v>
      </c>
      <c r="AJ20" s="156" t="str">
        <f t="shared" si="5"/>
        <v>yes</v>
      </c>
      <c r="AK20" s="156" t="str">
        <f t="shared" si="6"/>
        <v>no</v>
      </c>
      <c r="AL20" s="156">
        <f t="shared" si="7"/>
        <v>18</v>
      </c>
      <c r="AM20" s="156">
        <f t="shared" si="8"/>
        <v>4</v>
      </c>
      <c r="AN20" s="158">
        <f t="shared" si="9"/>
        <v>0.81818181818181823</v>
      </c>
      <c r="AO20" s="158">
        <f t="shared" si="10"/>
        <v>0.18181818181818182</v>
      </c>
      <c r="AP20" s="158">
        <f>VLOOKUP($A20,Analysis_2016!$A:$AN,39,FALSE)</f>
        <v>0.68181818181818177</v>
      </c>
      <c r="AQ20" s="158">
        <f>VLOOKUP($A20,Analysis_2016!$A:$AN,40,FALSE)</f>
        <v>0.27272727272727271</v>
      </c>
      <c r="AR20" s="158">
        <f t="shared" si="11"/>
        <v>0.13636363636363646</v>
      </c>
      <c r="AS20" s="158">
        <f t="shared" si="12"/>
        <v>-9.0909090909090884E-2</v>
      </c>
      <c r="AT20" s="159">
        <f>COUNTIFS($D20:$Y20,$AJ20,Results_2019!$T$78:$AO$78,AT$1)/(COUNTIF(Results_2019!$T$78:$AO$78,AT$1))</f>
        <v>0.75</v>
      </c>
      <c r="AU20" s="159">
        <f>COUNTIFS($D20:$Y20,$AJ20,Results_2019!$T$78:$AO$78,AU$1)/(COUNTIF(Results_2019!$T$78:$AO$78,AU$1))</f>
        <v>0.875</v>
      </c>
      <c r="AV20" s="159">
        <f>COUNTIFS($D20:$Y20,$AJ20,Results_2019!$T$78:$AO$78,AV$1)/(COUNTIF(Results_2019!$T$78:$AO$78,AV$1))</f>
        <v>1</v>
      </c>
      <c r="AW20" s="159">
        <f>COUNTIFS($D20:$Y20,$AJ20,Results_2019!$T$78:$AO$78,AW$1)/(COUNTIF(Results_2019!$T$78:$AO$78,AW$1))</f>
        <v>0.66666666666666663</v>
      </c>
      <c r="AX20" s="159">
        <f>COUNTIFS($D20:$Y20,$AJ20,Results_2019!$T$78:$AO$78,AX$1)/(COUNTIF(Results_2019!$T$78:$AO$78,AX$1))</f>
        <v>1</v>
      </c>
      <c r="AY20" s="159">
        <f>COUNTIFS($D20:$Y20,$AJ20,Results_2019!$T$81:$AO$81,AY$1)/(COUNTIF(Results_2019!$T$81:$AO$81,AY$1))</f>
        <v>0.75</v>
      </c>
      <c r="AZ20" s="159">
        <f>COUNTIFS($D20:$Y20,$AJ20,Results_2019!$T$81:$AO$81,AZ$1)/(COUNTIF(Results_2019!$T$81:$AO$81,AZ$1))</f>
        <v>0.88888888888888884</v>
      </c>
      <c r="BA20" s="159">
        <f>COUNTIFS($D20:$Y20,$AJ20,Results_2019!$T$81:$AO$81,BA$1)/(COUNTIF(Results_2019!$T$81:$AO$81,BA$1))</f>
        <v>0.77777777777777779</v>
      </c>
      <c r="BB20" s="60"/>
      <c r="BC20" s="60"/>
      <c r="BD20" s="60"/>
      <c r="BE20" s="60"/>
      <c r="BF20" s="60"/>
      <c r="BG20" s="60"/>
      <c r="BH20" s="18"/>
    </row>
    <row r="21" spans="1:60" x14ac:dyDescent="0.3">
      <c r="A21" s="83" t="s">
        <v>1317</v>
      </c>
      <c r="B21" s="156" t="s">
        <v>145</v>
      </c>
      <c r="C21" s="160" t="s">
        <v>146</v>
      </c>
      <c r="D21" s="82" t="str">
        <f>VLOOKUP($B21,Monitoring_eng!$B:$AT,D$2,FALSE)</f>
        <v>yes</v>
      </c>
      <c r="E21" s="82" t="str">
        <f>VLOOKUP($B21,Monitoring_eng!$B:$AT,E$2,FALSE)</f>
        <v>yes</v>
      </c>
      <c r="F21" s="82" t="str">
        <f>VLOOKUP($B21,Monitoring_eng!$B:$AT,F$2,FALSE)</f>
        <v>yes</v>
      </c>
      <c r="G21" s="82" t="str">
        <f>VLOOKUP($B21,Monitoring_eng!$B:$AT,G$2,FALSE)</f>
        <v>yes</v>
      </c>
      <c r="H21" s="82" t="str">
        <f>VLOOKUP($B21,Monitoring_eng!$B:$AT,H$2,FALSE)</f>
        <v>no</v>
      </c>
      <c r="I21" s="82" t="str">
        <f>VLOOKUP($B21,Monitoring_eng!$B:$AT,I$2,FALSE)</f>
        <v>yes</v>
      </c>
      <c r="J21" s="82" t="str">
        <f>VLOOKUP($B21,Monitoring_eng!$B:$AT,J$2,FALSE)</f>
        <v>yes</v>
      </c>
      <c r="K21" s="82" t="str">
        <f>VLOOKUP($B21,Monitoring_eng!$B:$AT,K$2,FALSE)</f>
        <v>yes</v>
      </c>
      <c r="L21" s="82" t="str">
        <f>VLOOKUP($B21,Monitoring_eng!$B:$AT,L$2,FALSE)</f>
        <v>yes</v>
      </c>
      <c r="M21" s="82" t="str">
        <f>VLOOKUP($B21,Monitoring_eng!$B:$AT,M$2,FALSE)</f>
        <v>yes</v>
      </c>
      <c r="N21" s="82" t="str">
        <f>VLOOKUP($B21,Monitoring_eng!$B:$AT,N$2,FALSE)</f>
        <v>yes</v>
      </c>
      <c r="O21" s="82" t="str">
        <f>VLOOKUP($B21,Monitoring_eng!$B:$AT,O$2,FALSE)</f>
        <v>no</v>
      </c>
      <c r="P21" s="82" t="str">
        <f>VLOOKUP($B21,Monitoring_eng!$B:$AT,P$2,FALSE)</f>
        <v>no</v>
      </c>
      <c r="Q21" s="82" t="str">
        <f>VLOOKUP($B21,Monitoring_eng!$B:$AT,Q$2,FALSE)</f>
        <v>yes</v>
      </c>
      <c r="R21" s="82" t="str">
        <f>VLOOKUP($B21,Monitoring_eng!$B:$AT,R$2,FALSE)</f>
        <v>yes</v>
      </c>
      <c r="S21" s="82" t="str">
        <f>VLOOKUP($B21,Monitoring_eng!$B:$AT,S$2,FALSE)</f>
        <v>yes</v>
      </c>
      <c r="T21" s="82" t="str">
        <f>VLOOKUP($B21,Monitoring_eng!$B:$AT,T$2,FALSE)</f>
        <v>yes</v>
      </c>
      <c r="U21" s="82" t="str">
        <f>VLOOKUP($B21,Monitoring_eng!$B:$AT,U$2,FALSE)</f>
        <v>yes</v>
      </c>
      <c r="V21" s="82" t="str">
        <f>VLOOKUP($B21,Monitoring_eng!$B:$AT,V$2,FALSE)</f>
        <v>yes</v>
      </c>
      <c r="W21" s="82" t="str">
        <f>VLOOKUP($B21,Monitoring_eng!$B:$AT,W$2,FALSE)</f>
        <v>yes</v>
      </c>
      <c r="X21" s="82" t="str">
        <f>VLOOKUP($B21,Monitoring_eng!$B:$AT,X$2,FALSE)</f>
        <v>no</v>
      </c>
      <c r="Y21" s="82" t="str">
        <f>VLOOKUP($B21,Monitoring_eng!$B:$AT,Y$2,FALSE)</f>
        <v>yes</v>
      </c>
      <c r="Z21" s="156" t="str">
        <f>IF(VLOOKUP(Analysis_2019!B24,Analysis_2019!B:C,2,FALSE)=VLOOKUP(Monitoring_eng!B23,Monitoring_eng!B:C,2,FALSE),"OK","ERROR")</f>
        <v>ERROR</v>
      </c>
      <c r="AA21" s="156" t="s">
        <v>49</v>
      </c>
      <c r="AB21" s="156">
        <f t="shared" si="0"/>
        <v>18</v>
      </c>
      <c r="AC21" s="156" t="s">
        <v>48</v>
      </c>
      <c r="AD21" s="156">
        <f t="shared" si="1"/>
        <v>4</v>
      </c>
      <c r="AE21" s="156" t="s">
        <v>108</v>
      </c>
      <c r="AF21" s="156">
        <f t="shared" si="2"/>
        <v>0</v>
      </c>
      <c r="AG21" s="156" t="s">
        <v>432</v>
      </c>
      <c r="AH21" s="156">
        <f t="shared" si="3"/>
        <v>0</v>
      </c>
      <c r="AI21" s="156">
        <f t="shared" si="4"/>
        <v>22</v>
      </c>
      <c r="AJ21" s="156" t="str">
        <f t="shared" si="5"/>
        <v>yes</v>
      </c>
      <c r="AK21" s="156" t="str">
        <f t="shared" si="6"/>
        <v>no</v>
      </c>
      <c r="AL21" s="156">
        <f t="shared" si="7"/>
        <v>18</v>
      </c>
      <c r="AM21" s="156">
        <f t="shared" si="8"/>
        <v>4</v>
      </c>
      <c r="AN21" s="158">
        <f t="shared" si="9"/>
        <v>0.81818181818181823</v>
      </c>
      <c r="AO21" s="158">
        <f t="shared" si="10"/>
        <v>0.18181818181818182</v>
      </c>
      <c r="AP21" s="158">
        <f>VLOOKUP($A21,Analysis_2016!$A:$AN,39,FALSE)</f>
        <v>0.72727272727272729</v>
      </c>
      <c r="AQ21" s="158">
        <f>VLOOKUP($A21,Analysis_2016!$A:$AN,40,FALSE)</f>
        <v>0.27272727272727271</v>
      </c>
      <c r="AR21" s="158">
        <f t="shared" si="11"/>
        <v>9.0909090909090939E-2</v>
      </c>
      <c r="AS21" s="158">
        <f t="shared" si="12"/>
        <v>-9.0909090909090884E-2</v>
      </c>
      <c r="AT21" s="159">
        <f>COUNTIFS($D21:$Y21,$AJ21,Results_2019!$T$78:$AO$78,AT$1)/(COUNTIF(Results_2019!$T$78:$AO$78,AT$1))</f>
        <v>0.875</v>
      </c>
      <c r="AU21" s="159">
        <f>COUNTIFS($D21:$Y21,$AJ21,Results_2019!$T$78:$AO$78,AU$1)/(COUNTIF(Results_2019!$T$78:$AO$78,AU$1))</f>
        <v>0.75</v>
      </c>
      <c r="AV21" s="159">
        <f>COUNTIFS($D21:$Y21,$AJ21,Results_2019!$T$78:$AO$78,AV$1)/(COUNTIF(Results_2019!$T$78:$AO$78,AV$1))</f>
        <v>1</v>
      </c>
      <c r="AW21" s="159">
        <f>COUNTIFS($D21:$Y21,$AJ21,Results_2019!$T$78:$AO$78,AW$1)/(COUNTIF(Results_2019!$T$78:$AO$78,AW$1))</f>
        <v>0.66666666666666663</v>
      </c>
      <c r="AX21" s="159">
        <f>COUNTIFS($D21:$Y21,$AJ21,Results_2019!$T$78:$AO$78,AX$1)/(COUNTIF(Results_2019!$T$78:$AO$78,AX$1))</f>
        <v>1</v>
      </c>
      <c r="AY21" s="159">
        <f>COUNTIFS($D21:$Y21,$AJ21,Results_2019!$T$81:$AO$81,AY$1)/(COUNTIF(Results_2019!$T$81:$AO$81,AY$1))</f>
        <v>0.75</v>
      </c>
      <c r="AZ21" s="159">
        <f>COUNTIFS($D21:$Y21,$AJ21,Results_2019!$T$81:$AO$81,AZ$1)/(COUNTIF(Results_2019!$T$81:$AO$81,AZ$1))</f>
        <v>0.77777777777777779</v>
      </c>
      <c r="BA21" s="159">
        <f>COUNTIFS($D21:$Y21,$AJ21,Results_2019!$T$81:$AO$81,BA$1)/(COUNTIF(Results_2019!$T$81:$AO$81,BA$1))</f>
        <v>0.88888888888888884</v>
      </c>
      <c r="BB21" s="60"/>
      <c r="BC21" s="60"/>
      <c r="BD21" s="60"/>
      <c r="BE21" s="60"/>
      <c r="BF21" s="60"/>
      <c r="BG21" s="60"/>
      <c r="BH21" s="18"/>
    </row>
    <row r="22" spans="1:60" x14ac:dyDescent="0.3">
      <c r="A22" s="83" t="s">
        <v>1313</v>
      </c>
      <c r="B22" s="156" t="s">
        <v>123</v>
      </c>
      <c r="C22" s="160" t="s">
        <v>124</v>
      </c>
      <c r="D22" s="82" t="str">
        <f>VLOOKUP($B22,Monitoring_eng!$B:$AT,D$2,FALSE)</f>
        <v>yes</v>
      </c>
      <c r="E22" s="82" t="str">
        <f>VLOOKUP($B22,Monitoring_eng!$B:$AT,E$2,FALSE)</f>
        <v>yes</v>
      </c>
      <c r="F22" s="82" t="str">
        <f>VLOOKUP($B22,Monitoring_eng!$B:$AT,F$2,FALSE)</f>
        <v>yes</v>
      </c>
      <c r="G22" s="82" t="str">
        <f>VLOOKUP($B22,Monitoring_eng!$B:$AT,G$2,FALSE)</f>
        <v>yes</v>
      </c>
      <c r="H22" s="82" t="str">
        <f>VLOOKUP($B22,Monitoring_eng!$B:$AT,H$2,FALSE)</f>
        <v>no</v>
      </c>
      <c r="I22" s="82" t="str">
        <f>VLOOKUP($B22,Monitoring_eng!$B:$AT,I$2,FALSE)</f>
        <v>yes</v>
      </c>
      <c r="J22" s="82" t="str">
        <f>VLOOKUP($B22,Monitoring_eng!$B:$AT,J$2,FALSE)</f>
        <v>yes</v>
      </c>
      <c r="K22" s="82" t="str">
        <f>VLOOKUP($B22,Monitoring_eng!$B:$AT,K$2,FALSE)</f>
        <v>yes</v>
      </c>
      <c r="L22" s="82" t="str">
        <f>VLOOKUP($B22,Monitoring_eng!$B:$AT,L$2,FALSE)</f>
        <v>yes</v>
      </c>
      <c r="M22" s="82" t="str">
        <f>VLOOKUP($B22,Monitoring_eng!$B:$AT,M$2,FALSE)</f>
        <v>yes</v>
      </c>
      <c r="N22" s="82" t="str">
        <f>VLOOKUP($B22,Monitoring_eng!$B:$AT,N$2,FALSE)</f>
        <v>yes</v>
      </c>
      <c r="O22" s="82" t="str">
        <f>VLOOKUP($B22,Monitoring_eng!$B:$AT,O$2,FALSE)</f>
        <v>yes</v>
      </c>
      <c r="P22" s="82" t="str">
        <f>VLOOKUP($B22,Monitoring_eng!$B:$AT,P$2,FALSE)</f>
        <v>yes</v>
      </c>
      <c r="Q22" s="82" t="str">
        <f>VLOOKUP($B22,Monitoring_eng!$B:$AT,Q$2,FALSE)</f>
        <v>yes</v>
      </c>
      <c r="R22" s="82" t="str">
        <f>VLOOKUP($B22,Monitoring_eng!$B:$AT,R$2,FALSE)</f>
        <v>no</v>
      </c>
      <c r="S22" s="82" t="str">
        <f>VLOOKUP($B22,Monitoring_eng!$B:$AT,S$2,FALSE)</f>
        <v>yes</v>
      </c>
      <c r="T22" s="82" t="str">
        <f>VLOOKUP($B22,Monitoring_eng!$B:$AT,T$2,FALSE)</f>
        <v>no</v>
      </c>
      <c r="U22" s="82" t="str">
        <f>VLOOKUP($B22,Monitoring_eng!$B:$AT,U$2,FALSE)</f>
        <v>no</v>
      </c>
      <c r="V22" s="82" t="str">
        <f>VLOOKUP($B22,Monitoring_eng!$B:$AT,V$2,FALSE)</f>
        <v>yes</v>
      </c>
      <c r="W22" s="82" t="str">
        <f>VLOOKUP($B22,Monitoring_eng!$B:$AT,W$2,FALSE)</f>
        <v>yes</v>
      </c>
      <c r="X22" s="82" t="str">
        <f>VLOOKUP($B22,Monitoring_eng!$B:$AT,X$2,FALSE)</f>
        <v>yes</v>
      </c>
      <c r="Y22" s="82" t="str">
        <f>VLOOKUP($B22,Monitoring_eng!$B:$AT,Y$2,FALSE)</f>
        <v>yes</v>
      </c>
      <c r="Z22" s="156" t="str">
        <f>IF(VLOOKUP(Analysis_2019!B20,Analysis_2019!B:C,2,FALSE)=VLOOKUP(Monitoring_eng!B19,Monitoring_eng!B:C,2,FALSE),"OK","ERROR")</f>
        <v>ERROR</v>
      </c>
      <c r="AA22" s="156" t="s">
        <v>49</v>
      </c>
      <c r="AB22" s="156">
        <f t="shared" si="0"/>
        <v>18</v>
      </c>
      <c r="AC22" s="156" t="s">
        <v>48</v>
      </c>
      <c r="AD22" s="156">
        <f t="shared" si="1"/>
        <v>4</v>
      </c>
      <c r="AE22" s="156" t="s">
        <v>108</v>
      </c>
      <c r="AF22" s="156">
        <f t="shared" si="2"/>
        <v>0</v>
      </c>
      <c r="AG22" s="156" t="s">
        <v>432</v>
      </c>
      <c r="AH22" s="156">
        <f t="shared" si="3"/>
        <v>0</v>
      </c>
      <c r="AI22" s="156">
        <f t="shared" si="4"/>
        <v>22</v>
      </c>
      <c r="AJ22" s="156" t="str">
        <f t="shared" si="5"/>
        <v>yes</v>
      </c>
      <c r="AK22" s="156" t="str">
        <f t="shared" si="6"/>
        <v>no</v>
      </c>
      <c r="AL22" s="156">
        <f t="shared" si="7"/>
        <v>18</v>
      </c>
      <c r="AM22" s="156">
        <f t="shared" si="8"/>
        <v>4</v>
      </c>
      <c r="AN22" s="158">
        <f t="shared" si="9"/>
        <v>0.81818181818181823</v>
      </c>
      <c r="AO22" s="158">
        <f t="shared" si="10"/>
        <v>0.18181818181818182</v>
      </c>
      <c r="AP22" s="158">
        <f>VLOOKUP($A22,Analysis_2016!$A:$AN,39,FALSE)</f>
        <v>0.77272727272727271</v>
      </c>
      <c r="AQ22" s="158">
        <f>VLOOKUP($A22,Analysis_2016!$A:$AN,40,FALSE)</f>
        <v>0.22727272727272727</v>
      </c>
      <c r="AR22" s="158">
        <f t="shared" si="11"/>
        <v>4.5454545454545525E-2</v>
      </c>
      <c r="AS22" s="158">
        <f t="shared" si="12"/>
        <v>-4.5454545454545442E-2</v>
      </c>
      <c r="AT22" s="159">
        <f>COUNTIFS($D22:$Y22,$AJ22,Results_2019!$T$78:$AO$78,AT$1)/(COUNTIF(Results_2019!$T$78:$AO$78,AT$1))</f>
        <v>0.875</v>
      </c>
      <c r="AU22" s="159">
        <f>COUNTIFS($D22:$Y22,$AJ22,Results_2019!$T$78:$AO$78,AU$1)/(COUNTIF(Results_2019!$T$78:$AO$78,AU$1))</f>
        <v>0.875</v>
      </c>
      <c r="AV22" s="159">
        <f>COUNTIFS($D22:$Y22,$AJ22,Results_2019!$T$78:$AO$78,AV$1)/(COUNTIF(Results_2019!$T$78:$AO$78,AV$1))</f>
        <v>0</v>
      </c>
      <c r="AW22" s="159">
        <f>COUNTIFS($D22:$Y22,$AJ22,Results_2019!$T$78:$AO$78,AW$1)/(COUNTIF(Results_2019!$T$78:$AO$78,AW$1))</f>
        <v>0.66666666666666663</v>
      </c>
      <c r="AX22" s="159">
        <f>COUNTIFS($D22:$Y22,$AJ22,Results_2019!$T$78:$AO$78,AX$1)/(COUNTIF(Results_2019!$T$78:$AO$78,AX$1))</f>
        <v>1</v>
      </c>
      <c r="AY22" s="159">
        <f>COUNTIFS($D22:$Y22,$AJ22,Results_2019!$T$81:$AO$81,AY$1)/(COUNTIF(Results_2019!$T$81:$AO$81,AY$1))</f>
        <v>0.75</v>
      </c>
      <c r="AZ22" s="159">
        <f>COUNTIFS($D22:$Y22,$AJ22,Results_2019!$T$81:$AO$81,AZ$1)/(COUNTIF(Results_2019!$T$81:$AO$81,AZ$1))</f>
        <v>0.88888888888888884</v>
      </c>
      <c r="BA22" s="159">
        <f>COUNTIFS($D22:$Y22,$AJ22,Results_2019!$T$81:$AO$81,BA$1)/(COUNTIF(Results_2019!$T$81:$AO$81,BA$1))</f>
        <v>0.77777777777777779</v>
      </c>
      <c r="BB22" s="60"/>
      <c r="BC22" s="60"/>
      <c r="BD22" s="60"/>
      <c r="BE22" s="60"/>
      <c r="BF22" s="60"/>
      <c r="BG22" s="60"/>
      <c r="BH22" s="18"/>
    </row>
    <row r="23" spans="1:60" x14ac:dyDescent="0.3">
      <c r="A23" s="83" t="s">
        <v>1334</v>
      </c>
      <c r="B23" s="156" t="s">
        <v>208</v>
      </c>
      <c r="C23" s="28" t="s">
        <v>209</v>
      </c>
      <c r="D23" s="82" t="str">
        <f>VLOOKUP($B23,Monitoring_eng!$B:$AT,D$2,FALSE)</f>
        <v>yes</v>
      </c>
      <c r="E23" s="82" t="str">
        <f>VLOOKUP($B23,Monitoring_eng!$B:$AT,E$2,FALSE)</f>
        <v>yes</v>
      </c>
      <c r="F23" s="82" t="str">
        <f>VLOOKUP($B23,Monitoring_eng!$B:$AT,F$2,FALSE)</f>
        <v>yes</v>
      </c>
      <c r="G23" s="82" t="str">
        <f>VLOOKUP($B23,Monitoring_eng!$B:$AT,G$2,FALSE)</f>
        <v>no</v>
      </c>
      <c r="H23" s="82" t="str">
        <f>VLOOKUP($B23,Monitoring_eng!$B:$AT,H$2,FALSE)</f>
        <v>yes</v>
      </c>
      <c r="I23" s="82" t="str">
        <f>VLOOKUP($B23,Monitoring_eng!$B:$AT,I$2,FALSE)</f>
        <v>yes</v>
      </c>
      <c r="J23" s="82" t="str">
        <f>VLOOKUP($B23,Monitoring_eng!$B:$AT,J$2,FALSE)</f>
        <v>yes</v>
      </c>
      <c r="K23" s="82" t="str">
        <f>VLOOKUP($B23,Monitoring_eng!$B:$AT,K$2,FALSE)</f>
        <v>yes</v>
      </c>
      <c r="L23" s="82" t="str">
        <f>VLOOKUP($B23,Monitoring_eng!$B:$AT,L$2,FALSE)</f>
        <v>yes</v>
      </c>
      <c r="M23" s="82" t="str">
        <f>VLOOKUP($B23,Monitoring_eng!$B:$AT,M$2,FALSE)</f>
        <v>no</v>
      </c>
      <c r="N23" s="82" t="str">
        <f>VLOOKUP($B23,Monitoring_eng!$B:$AT,N$2,FALSE)</f>
        <v>yes</v>
      </c>
      <c r="O23" s="82" t="str">
        <f>VLOOKUP($B23,Monitoring_eng!$B:$AT,O$2,FALSE)</f>
        <v>yes</v>
      </c>
      <c r="P23" s="82" t="str">
        <f>VLOOKUP($B23,Monitoring_eng!$B:$AT,P$2,FALSE)</f>
        <v>yes</v>
      </c>
      <c r="Q23" s="82" t="str">
        <f>VLOOKUP($B23,Monitoring_eng!$B:$AT,Q$2,FALSE)</f>
        <v>yes</v>
      </c>
      <c r="R23" s="82" t="str">
        <f>VLOOKUP($B23,Monitoring_eng!$B:$AT,R$2,FALSE)</f>
        <v>yes</v>
      </c>
      <c r="S23" s="82" t="str">
        <f>VLOOKUP($B23,Monitoring_eng!$B:$AT,S$2,FALSE)</f>
        <v>yes</v>
      </c>
      <c r="T23" s="82" t="str">
        <f>VLOOKUP($B23,Monitoring_eng!$B:$AT,T$2,FALSE)</f>
        <v>no</v>
      </c>
      <c r="U23" s="82" t="str">
        <f>VLOOKUP($B23,Monitoring_eng!$B:$AT,U$2,FALSE)</f>
        <v>no</v>
      </c>
      <c r="V23" s="82" t="str">
        <f>VLOOKUP($B23,Monitoring_eng!$B:$AT,V$2,FALSE)</f>
        <v>yes</v>
      </c>
      <c r="W23" s="82" t="str">
        <f>VLOOKUP($B23,Monitoring_eng!$B:$AT,W$2,FALSE)</f>
        <v>yes</v>
      </c>
      <c r="X23" s="82" t="str">
        <f>VLOOKUP($B23,Monitoring_eng!$B:$AT,X$2,FALSE)</f>
        <v>no</v>
      </c>
      <c r="Y23" s="82" t="str">
        <f>VLOOKUP($B23,Monitoring_eng!$B:$AT,Y$2,FALSE)</f>
        <v>yes</v>
      </c>
      <c r="Z23" s="156" t="str">
        <f>IF(VLOOKUP(Analysis_2019!B41,Analysis_2019!B:C,2,FALSE)=VLOOKUP(Monitoring_eng!B40,Monitoring_eng!B:C,2,FALSE),"OK","ERROR")</f>
        <v>ERROR</v>
      </c>
      <c r="AA23" s="156" t="s">
        <v>49</v>
      </c>
      <c r="AB23" s="156">
        <f t="shared" si="0"/>
        <v>17</v>
      </c>
      <c r="AC23" s="156" t="s">
        <v>48</v>
      </c>
      <c r="AD23" s="156">
        <f t="shared" si="1"/>
        <v>5</v>
      </c>
      <c r="AE23" s="156" t="s">
        <v>108</v>
      </c>
      <c r="AF23" s="156">
        <f t="shared" si="2"/>
        <v>0</v>
      </c>
      <c r="AG23" s="156" t="s">
        <v>432</v>
      </c>
      <c r="AH23" s="156">
        <f t="shared" si="3"/>
        <v>0</v>
      </c>
      <c r="AI23" s="156">
        <f t="shared" si="4"/>
        <v>22</v>
      </c>
      <c r="AJ23" s="156" t="str">
        <f t="shared" si="5"/>
        <v>yes</v>
      </c>
      <c r="AK23" s="156" t="str">
        <f t="shared" si="6"/>
        <v>no</v>
      </c>
      <c r="AL23" s="156">
        <f t="shared" si="7"/>
        <v>17</v>
      </c>
      <c r="AM23" s="156">
        <f t="shared" si="8"/>
        <v>5</v>
      </c>
      <c r="AN23" s="158">
        <f t="shared" si="9"/>
        <v>0.77272727272727271</v>
      </c>
      <c r="AO23" s="158">
        <f t="shared" si="10"/>
        <v>0.22727272727272727</v>
      </c>
      <c r="AP23" s="158">
        <f>VLOOKUP($A23,Analysis_2016!$A:$AN,39,FALSE)</f>
        <v>0.36363636363636365</v>
      </c>
      <c r="AQ23" s="158">
        <f>VLOOKUP($A23,Analysis_2016!$A:$AN,40,FALSE)</f>
        <v>0.63636363636363635</v>
      </c>
      <c r="AR23" s="158">
        <f t="shared" si="11"/>
        <v>0.40909090909090906</v>
      </c>
      <c r="AS23" s="158">
        <f t="shared" si="12"/>
        <v>-0.40909090909090906</v>
      </c>
      <c r="AT23" s="159">
        <f>COUNTIFS($D23:$Y23,$AJ23,Results_2019!$T$78:$AO$78,AT$1)/(COUNTIF(Results_2019!$T$78:$AO$78,AT$1))</f>
        <v>0.875</v>
      </c>
      <c r="AU23" s="159">
        <f>COUNTIFS($D23:$Y23,$AJ23,Results_2019!$T$78:$AO$78,AU$1)/(COUNTIF(Results_2019!$T$78:$AO$78,AU$1))</f>
        <v>0.75</v>
      </c>
      <c r="AV23" s="159">
        <f>COUNTIFS($D23:$Y23,$AJ23,Results_2019!$T$78:$AO$78,AV$1)/(COUNTIF(Results_2019!$T$78:$AO$78,AV$1))</f>
        <v>0</v>
      </c>
      <c r="AW23" s="159">
        <f>COUNTIFS($D23:$Y23,$AJ23,Results_2019!$T$78:$AO$78,AW$1)/(COUNTIF(Results_2019!$T$78:$AO$78,AW$1))</f>
        <v>0.66666666666666663</v>
      </c>
      <c r="AX23" s="159">
        <f>COUNTIFS($D23:$Y23,$AJ23,Results_2019!$T$78:$AO$78,AX$1)/(COUNTIF(Results_2019!$T$78:$AO$78,AX$1))</f>
        <v>1</v>
      </c>
      <c r="AY23" s="159">
        <f>COUNTIFS($D23:$Y23,$AJ23,Results_2019!$T$81:$AO$81,AY$1)/(COUNTIF(Results_2019!$T$81:$AO$81,AY$1))</f>
        <v>0.5</v>
      </c>
      <c r="AZ23" s="159">
        <f>COUNTIFS($D23:$Y23,$AJ23,Results_2019!$T$81:$AO$81,AZ$1)/(COUNTIF(Results_2019!$T$81:$AO$81,AZ$1))</f>
        <v>0.88888888888888884</v>
      </c>
      <c r="BA23" s="159">
        <f>COUNTIFS($D23:$Y23,$AJ23,Results_2019!$T$81:$AO$81,BA$1)/(COUNTIF(Results_2019!$T$81:$AO$81,BA$1))</f>
        <v>0.77777777777777779</v>
      </c>
      <c r="BB23" s="60"/>
      <c r="BC23" s="60"/>
      <c r="BD23" s="60"/>
      <c r="BE23" s="60"/>
      <c r="BF23" s="60"/>
      <c r="BG23" s="60"/>
      <c r="BH23" s="18"/>
    </row>
    <row r="24" spans="1:60" x14ac:dyDescent="0.3">
      <c r="A24" s="83" t="s">
        <v>1333</v>
      </c>
      <c r="B24" s="156" t="s">
        <v>204</v>
      </c>
      <c r="C24" s="28" t="s">
        <v>205</v>
      </c>
      <c r="D24" s="82" t="str">
        <f>VLOOKUP($B24,Monitoring_eng!$B:$AT,D$2,FALSE)</f>
        <v>yes</v>
      </c>
      <c r="E24" s="82" t="str">
        <f>VLOOKUP($B24,Monitoring_eng!$B:$AT,E$2,FALSE)</f>
        <v>yes</v>
      </c>
      <c r="F24" s="82" t="str">
        <f>VLOOKUP($B24,Monitoring_eng!$B:$AT,F$2,FALSE)</f>
        <v>yes</v>
      </c>
      <c r="G24" s="82" t="str">
        <f>VLOOKUP($B24,Monitoring_eng!$B:$AT,G$2,FALSE)</f>
        <v>no</v>
      </c>
      <c r="H24" s="82" t="str">
        <f>VLOOKUP($B24,Monitoring_eng!$B:$AT,H$2,FALSE)</f>
        <v>yes</v>
      </c>
      <c r="I24" s="82" t="str">
        <f>VLOOKUP($B24,Monitoring_eng!$B:$AT,I$2,FALSE)</f>
        <v>yes</v>
      </c>
      <c r="J24" s="82" t="str">
        <f>VLOOKUP($B24,Monitoring_eng!$B:$AT,J$2,FALSE)</f>
        <v>yes</v>
      </c>
      <c r="K24" s="82" t="str">
        <f>VLOOKUP($B24,Monitoring_eng!$B:$AT,K$2,FALSE)</f>
        <v>yes</v>
      </c>
      <c r="L24" s="82" t="str">
        <f>VLOOKUP($B24,Monitoring_eng!$B:$AT,L$2,FALSE)</f>
        <v>yes</v>
      </c>
      <c r="M24" s="82" t="str">
        <f>VLOOKUP($B24,Monitoring_eng!$B:$AT,M$2,FALSE)</f>
        <v>no</v>
      </c>
      <c r="N24" s="82" t="str">
        <f>VLOOKUP($B24,Monitoring_eng!$B:$AT,N$2,FALSE)</f>
        <v>yes</v>
      </c>
      <c r="O24" s="82" t="str">
        <f>VLOOKUP($B24,Monitoring_eng!$B:$AT,O$2,FALSE)</f>
        <v>yes</v>
      </c>
      <c r="P24" s="82" t="str">
        <f>VLOOKUP($B24,Monitoring_eng!$B:$AT,P$2,FALSE)</f>
        <v>yes</v>
      </c>
      <c r="Q24" s="82" t="str">
        <f>VLOOKUP($B24,Monitoring_eng!$B:$AT,Q$2,FALSE)</f>
        <v>yes</v>
      </c>
      <c r="R24" s="82" t="str">
        <f>VLOOKUP($B24,Monitoring_eng!$B:$AT,R$2,FALSE)</f>
        <v>yes</v>
      </c>
      <c r="S24" s="82" t="str">
        <f>VLOOKUP($B24,Monitoring_eng!$B:$AT,S$2,FALSE)</f>
        <v>yes</v>
      </c>
      <c r="T24" s="82" t="str">
        <f>VLOOKUP($B24,Monitoring_eng!$B:$AT,T$2,FALSE)</f>
        <v>no</v>
      </c>
      <c r="U24" s="82" t="str">
        <f>VLOOKUP($B24,Monitoring_eng!$B:$AT,U$2,FALSE)</f>
        <v>yes</v>
      </c>
      <c r="V24" s="82" t="str">
        <f>VLOOKUP($B24,Monitoring_eng!$B:$AT,V$2,FALSE)</f>
        <v>yes</v>
      </c>
      <c r="W24" s="82" t="str">
        <f>VLOOKUP($B24,Monitoring_eng!$B:$AT,W$2,FALSE)</f>
        <v>no</v>
      </c>
      <c r="X24" s="82" t="str">
        <f>VLOOKUP($B24,Monitoring_eng!$B:$AT,X$2,FALSE)</f>
        <v>no</v>
      </c>
      <c r="Y24" s="82" t="str">
        <f>VLOOKUP($B24,Monitoring_eng!$B:$AT,Y$2,FALSE)</f>
        <v>yes</v>
      </c>
      <c r="Z24" s="156" t="str">
        <f>IF(VLOOKUP(Analysis_2019!B40,Analysis_2019!B:C,2,FALSE)=VLOOKUP(Monitoring_eng!B39,Monitoring_eng!B:C,2,FALSE),"OK","ERROR")</f>
        <v>ERROR</v>
      </c>
      <c r="AA24" s="156" t="s">
        <v>49</v>
      </c>
      <c r="AB24" s="156">
        <f t="shared" si="0"/>
        <v>17</v>
      </c>
      <c r="AC24" s="156" t="s">
        <v>48</v>
      </c>
      <c r="AD24" s="156">
        <f t="shared" si="1"/>
        <v>5</v>
      </c>
      <c r="AE24" s="156" t="s">
        <v>108</v>
      </c>
      <c r="AF24" s="156">
        <f t="shared" si="2"/>
        <v>0</v>
      </c>
      <c r="AG24" s="156" t="s">
        <v>432</v>
      </c>
      <c r="AH24" s="156">
        <f t="shared" si="3"/>
        <v>0</v>
      </c>
      <c r="AI24" s="156">
        <f t="shared" si="4"/>
        <v>22</v>
      </c>
      <c r="AJ24" s="156" t="str">
        <f t="shared" si="5"/>
        <v>yes</v>
      </c>
      <c r="AK24" s="156" t="str">
        <f t="shared" si="6"/>
        <v>no</v>
      </c>
      <c r="AL24" s="156">
        <f t="shared" si="7"/>
        <v>17</v>
      </c>
      <c r="AM24" s="156">
        <f t="shared" si="8"/>
        <v>5</v>
      </c>
      <c r="AN24" s="158">
        <f t="shared" si="9"/>
        <v>0.77272727272727271</v>
      </c>
      <c r="AO24" s="158">
        <f t="shared" si="10"/>
        <v>0.22727272727272727</v>
      </c>
      <c r="AP24" s="158">
        <f>VLOOKUP($A24,Analysis_2016!$A:$AN,39,FALSE)</f>
        <v>0.40909090909090912</v>
      </c>
      <c r="AQ24" s="158">
        <f>VLOOKUP($A24,Analysis_2016!$A:$AN,40,FALSE)</f>
        <v>0.54545454545454541</v>
      </c>
      <c r="AR24" s="158">
        <f t="shared" si="11"/>
        <v>0.36363636363636359</v>
      </c>
      <c r="AS24" s="158">
        <f t="shared" si="12"/>
        <v>-0.31818181818181812</v>
      </c>
      <c r="AT24" s="159">
        <f>COUNTIFS($D24:$Y24,$AJ24,Results_2019!$T$78:$AO$78,AT$1)/(COUNTIF(Results_2019!$T$78:$AO$78,AT$1))</f>
        <v>0.75</v>
      </c>
      <c r="AU24" s="159">
        <f>COUNTIFS($D24:$Y24,$AJ24,Results_2019!$T$78:$AO$78,AU$1)/(COUNTIF(Results_2019!$T$78:$AO$78,AU$1))</f>
        <v>0.75</v>
      </c>
      <c r="AV24" s="159">
        <f>COUNTIFS($D24:$Y24,$AJ24,Results_2019!$T$78:$AO$78,AV$1)/(COUNTIF(Results_2019!$T$78:$AO$78,AV$1))</f>
        <v>0</v>
      </c>
      <c r="AW24" s="159">
        <f>COUNTIFS($D24:$Y24,$AJ24,Results_2019!$T$78:$AO$78,AW$1)/(COUNTIF(Results_2019!$T$78:$AO$78,AW$1))</f>
        <v>1</v>
      </c>
      <c r="AX24" s="159">
        <f>COUNTIFS($D24:$Y24,$AJ24,Results_2019!$T$78:$AO$78,AX$1)/(COUNTIF(Results_2019!$T$78:$AO$78,AX$1))</f>
        <v>1</v>
      </c>
      <c r="AY24" s="159">
        <f>COUNTIFS($D24:$Y24,$AJ24,Results_2019!$T$81:$AO$81,AY$1)/(COUNTIF(Results_2019!$T$81:$AO$81,AY$1))</f>
        <v>0.5</v>
      </c>
      <c r="AZ24" s="159">
        <f>COUNTIFS($D24:$Y24,$AJ24,Results_2019!$T$81:$AO$81,AZ$1)/(COUNTIF(Results_2019!$T$81:$AO$81,AZ$1))</f>
        <v>0.77777777777777779</v>
      </c>
      <c r="BA24" s="159">
        <f>COUNTIFS($D24:$Y24,$AJ24,Results_2019!$T$81:$AO$81,BA$1)/(COUNTIF(Results_2019!$T$81:$AO$81,BA$1))</f>
        <v>0.88888888888888884</v>
      </c>
      <c r="BB24" s="60"/>
      <c r="BC24" s="60"/>
      <c r="BD24" s="60"/>
      <c r="BE24" s="60"/>
      <c r="BF24" s="60"/>
      <c r="BG24" s="60"/>
      <c r="BH24" s="18"/>
    </row>
    <row r="25" spans="1:60" x14ac:dyDescent="0.3">
      <c r="A25" s="83" t="s">
        <v>1324</v>
      </c>
      <c r="B25" s="156" t="s">
        <v>170</v>
      </c>
      <c r="C25" s="160" t="s">
        <v>171</v>
      </c>
      <c r="D25" s="82" t="str">
        <f>VLOOKUP($B25,Monitoring_eng!$B:$AT,D$2,FALSE)</f>
        <v>yes</v>
      </c>
      <c r="E25" s="82" t="str">
        <f>VLOOKUP($B25,Monitoring_eng!$B:$AT,E$2,FALSE)</f>
        <v>yes</v>
      </c>
      <c r="F25" s="82" t="str">
        <f>VLOOKUP($B25,Monitoring_eng!$B:$AT,F$2,FALSE)</f>
        <v>yes</v>
      </c>
      <c r="G25" s="82" t="str">
        <f>VLOOKUP($B25,Monitoring_eng!$B:$AT,G$2,FALSE)</f>
        <v>yes</v>
      </c>
      <c r="H25" s="82" t="str">
        <f>VLOOKUP($B25,Monitoring_eng!$B:$AT,H$2,FALSE)</f>
        <v>yes</v>
      </c>
      <c r="I25" s="82" t="str">
        <f>VLOOKUP($B25,Monitoring_eng!$B:$AT,I$2,FALSE)</f>
        <v>no</v>
      </c>
      <c r="J25" s="82" t="str">
        <f>VLOOKUP($B25,Monitoring_eng!$B:$AT,J$2,FALSE)</f>
        <v>no</v>
      </c>
      <c r="K25" s="82" t="str">
        <f>VLOOKUP($B25,Monitoring_eng!$B:$AT,K$2,FALSE)</f>
        <v>yes</v>
      </c>
      <c r="L25" s="82" t="str">
        <f>VLOOKUP($B25,Monitoring_eng!$B:$AT,L$2,FALSE)</f>
        <v>yes</v>
      </c>
      <c r="M25" s="82" t="str">
        <f>VLOOKUP($B25,Monitoring_eng!$B:$AT,M$2,FALSE)</f>
        <v>no</v>
      </c>
      <c r="N25" s="82" t="str">
        <f>VLOOKUP($B25,Monitoring_eng!$B:$AT,N$2,FALSE)</f>
        <v>yes</v>
      </c>
      <c r="O25" s="82" t="str">
        <f>VLOOKUP($B25,Monitoring_eng!$B:$AT,O$2,FALSE)</f>
        <v>yes</v>
      </c>
      <c r="P25" s="82" t="str">
        <f>VLOOKUP($B25,Monitoring_eng!$B:$AT,P$2,FALSE)</f>
        <v>yes</v>
      </c>
      <c r="Q25" s="82" t="str">
        <f>VLOOKUP($B25,Monitoring_eng!$B:$AT,Q$2,FALSE)</f>
        <v>yes</v>
      </c>
      <c r="R25" s="82" t="str">
        <f>VLOOKUP($B25,Monitoring_eng!$B:$AT,R$2,FALSE)</f>
        <v>yes</v>
      </c>
      <c r="S25" s="82" t="str">
        <f>VLOOKUP($B25,Monitoring_eng!$B:$AT,S$2,FALSE)</f>
        <v>yes</v>
      </c>
      <c r="T25" s="82" t="str">
        <f>VLOOKUP($B25,Monitoring_eng!$B:$AT,T$2,FALSE)</f>
        <v>yes</v>
      </c>
      <c r="U25" s="82" t="str">
        <f>VLOOKUP($B25,Monitoring_eng!$B:$AT,U$2,FALSE)</f>
        <v>no</v>
      </c>
      <c r="V25" s="82" t="str">
        <f>VLOOKUP($B25,Monitoring_eng!$B:$AT,V$2,FALSE)</f>
        <v>yes</v>
      </c>
      <c r="W25" s="82" t="str">
        <f>VLOOKUP($B25,Monitoring_eng!$B:$AT,W$2,FALSE)</f>
        <v>no</v>
      </c>
      <c r="X25" s="82" t="str">
        <f>VLOOKUP($B25,Monitoring_eng!$B:$AT,X$2,FALSE)</f>
        <v>yes</v>
      </c>
      <c r="Y25" s="82" t="str">
        <f>VLOOKUP($B25,Monitoring_eng!$B:$AT,Y$2,FALSE)</f>
        <v>yes</v>
      </c>
      <c r="Z25" s="156" t="str">
        <f>IF(VLOOKUP(Analysis_2019!B31,Analysis_2019!B:C,2,FALSE)=VLOOKUP(Monitoring_eng!B30,Monitoring_eng!B:C,2,FALSE),"OK","ERROR")</f>
        <v>ERROR</v>
      </c>
      <c r="AA25" s="156" t="s">
        <v>49</v>
      </c>
      <c r="AB25" s="156">
        <f t="shared" si="0"/>
        <v>17</v>
      </c>
      <c r="AC25" s="156" t="s">
        <v>48</v>
      </c>
      <c r="AD25" s="156">
        <f t="shared" si="1"/>
        <v>5</v>
      </c>
      <c r="AE25" s="156" t="s">
        <v>108</v>
      </c>
      <c r="AF25" s="156">
        <f t="shared" si="2"/>
        <v>0</v>
      </c>
      <c r="AG25" s="156" t="s">
        <v>432</v>
      </c>
      <c r="AH25" s="156">
        <f t="shared" si="3"/>
        <v>0</v>
      </c>
      <c r="AI25" s="156">
        <f t="shared" si="4"/>
        <v>22</v>
      </c>
      <c r="AJ25" s="156" t="str">
        <f t="shared" si="5"/>
        <v>yes</v>
      </c>
      <c r="AK25" s="156" t="str">
        <f t="shared" si="6"/>
        <v>no</v>
      </c>
      <c r="AL25" s="156">
        <f t="shared" si="7"/>
        <v>17</v>
      </c>
      <c r="AM25" s="156">
        <f t="shared" si="8"/>
        <v>5</v>
      </c>
      <c r="AN25" s="158">
        <f t="shared" si="9"/>
        <v>0.77272727272727271</v>
      </c>
      <c r="AO25" s="158">
        <f t="shared" si="10"/>
        <v>0.22727272727272727</v>
      </c>
      <c r="AP25" s="158">
        <f>VLOOKUP($A25,Analysis_2016!$A:$AN,39,FALSE)</f>
        <v>0.5</v>
      </c>
      <c r="AQ25" s="158">
        <f>VLOOKUP($A25,Analysis_2016!$A:$AN,40,FALSE)</f>
        <v>0.36363636363636365</v>
      </c>
      <c r="AR25" s="158">
        <f t="shared" si="11"/>
        <v>0.27272727272727271</v>
      </c>
      <c r="AS25" s="158">
        <f t="shared" si="12"/>
        <v>-0.13636363636363638</v>
      </c>
      <c r="AT25" s="159">
        <f>COUNTIFS($D25:$Y25,$AJ25,Results_2019!$T$78:$AO$78,AT$1)/(COUNTIF(Results_2019!$T$78:$AO$78,AT$1))</f>
        <v>0.75</v>
      </c>
      <c r="AU25" s="159">
        <f>COUNTIFS($D25:$Y25,$AJ25,Results_2019!$T$78:$AO$78,AU$1)/(COUNTIF(Results_2019!$T$78:$AO$78,AU$1))</f>
        <v>0.75</v>
      </c>
      <c r="AV25" s="159">
        <f>COUNTIFS($D25:$Y25,$AJ25,Results_2019!$T$78:$AO$78,AV$1)/(COUNTIF(Results_2019!$T$78:$AO$78,AV$1))</f>
        <v>1</v>
      </c>
      <c r="AW25" s="159">
        <f>COUNTIFS($D25:$Y25,$AJ25,Results_2019!$T$78:$AO$78,AW$1)/(COUNTIF(Results_2019!$T$78:$AO$78,AW$1))</f>
        <v>0.66666666666666663</v>
      </c>
      <c r="AX25" s="159">
        <f>COUNTIFS($D25:$Y25,$AJ25,Results_2019!$T$78:$AO$78,AX$1)/(COUNTIF(Results_2019!$T$78:$AO$78,AX$1))</f>
        <v>1</v>
      </c>
      <c r="AY25" s="159">
        <f>COUNTIFS($D25:$Y25,$AJ25,Results_2019!$T$81:$AO$81,AY$1)/(COUNTIF(Results_2019!$T$81:$AO$81,AY$1))</f>
        <v>0.75</v>
      </c>
      <c r="AZ25" s="159">
        <f>COUNTIFS($D25:$Y25,$AJ25,Results_2019!$T$81:$AO$81,AZ$1)/(COUNTIF(Results_2019!$T$81:$AO$81,AZ$1))</f>
        <v>0.66666666666666663</v>
      </c>
      <c r="BA25" s="159">
        <f>COUNTIFS($D25:$Y25,$AJ25,Results_2019!$T$81:$AO$81,BA$1)/(COUNTIF(Results_2019!$T$81:$AO$81,BA$1))</f>
        <v>0.88888888888888884</v>
      </c>
      <c r="BB25" s="60"/>
      <c r="BC25" s="60"/>
      <c r="BD25" s="60"/>
      <c r="BE25" s="60"/>
      <c r="BF25" s="60"/>
      <c r="BG25" s="60"/>
      <c r="BH25" s="18"/>
    </row>
    <row r="26" spans="1:60" x14ac:dyDescent="0.3">
      <c r="A26" s="83" t="s">
        <v>1343</v>
      </c>
      <c r="B26" s="156" t="s">
        <v>229</v>
      </c>
      <c r="C26" s="161" t="s">
        <v>230</v>
      </c>
      <c r="D26" s="82" t="str">
        <f>VLOOKUP($B26,Monitoring_eng!$B:$AT,D$2,FALSE)</f>
        <v>yes</v>
      </c>
      <c r="E26" s="82" t="str">
        <f>VLOOKUP($B26,Monitoring_eng!$B:$AT,E$2,FALSE)</f>
        <v>yes</v>
      </c>
      <c r="F26" s="82" t="str">
        <f>VLOOKUP($B26,Monitoring_eng!$B:$AT,F$2,FALSE)</f>
        <v>yes</v>
      </c>
      <c r="G26" s="82" t="str">
        <f>VLOOKUP($B26,Monitoring_eng!$B:$AT,G$2,FALSE)</f>
        <v>no</v>
      </c>
      <c r="H26" s="82" t="str">
        <f>VLOOKUP($B26,Monitoring_eng!$B:$AT,H$2,FALSE)</f>
        <v>yes</v>
      </c>
      <c r="I26" s="82" t="str">
        <f>VLOOKUP($B26,Monitoring_eng!$B:$AT,I$2,FALSE)</f>
        <v>yes</v>
      </c>
      <c r="J26" s="82" t="str">
        <f>VLOOKUP($B26,Monitoring_eng!$B:$AT,J$2,FALSE)</f>
        <v>yes</v>
      </c>
      <c r="K26" s="82" t="str">
        <f>VLOOKUP($B26,Monitoring_eng!$B:$AT,K$2,FALSE)</f>
        <v>yes</v>
      </c>
      <c r="L26" s="82" t="str">
        <f>VLOOKUP($B26,Monitoring_eng!$B:$AT,L$2,FALSE)</f>
        <v>no</v>
      </c>
      <c r="M26" s="82" t="str">
        <f>VLOOKUP($B26,Monitoring_eng!$B:$AT,M$2,FALSE)</f>
        <v>yes</v>
      </c>
      <c r="N26" s="82" t="str">
        <f>VLOOKUP($B26,Monitoring_eng!$B:$AT,N$2,FALSE)</f>
        <v>yes</v>
      </c>
      <c r="O26" s="82" t="str">
        <f>VLOOKUP($B26,Monitoring_eng!$B:$AT,O$2,FALSE)</f>
        <v>yes</v>
      </c>
      <c r="P26" s="82" t="str">
        <f>VLOOKUP($B26,Monitoring_eng!$B:$AT,P$2,FALSE)</f>
        <v>no</v>
      </c>
      <c r="Q26" s="82" t="str">
        <f>VLOOKUP($B26,Monitoring_eng!$B:$AT,Q$2,FALSE)</f>
        <v>yes</v>
      </c>
      <c r="R26" s="82" t="str">
        <f>VLOOKUP($B26,Monitoring_eng!$B:$AT,R$2,FALSE)</f>
        <v>yes</v>
      </c>
      <c r="S26" s="82" t="str">
        <f>VLOOKUP($B26,Monitoring_eng!$B:$AT,S$2,FALSE)</f>
        <v>yes</v>
      </c>
      <c r="T26" s="82" t="str">
        <f>VLOOKUP($B26,Monitoring_eng!$B:$AT,T$2,FALSE)</f>
        <v>yes</v>
      </c>
      <c r="U26" s="82" t="str">
        <f>VLOOKUP($B26,Monitoring_eng!$B:$AT,U$2,FALSE)</f>
        <v>no</v>
      </c>
      <c r="V26" s="82" t="str">
        <f>VLOOKUP($B26,Monitoring_eng!$B:$AT,V$2,FALSE)</f>
        <v>yes</v>
      </c>
      <c r="W26" s="82" t="str">
        <f>VLOOKUP($B26,Monitoring_eng!$B:$AT,W$2,FALSE)</f>
        <v>yes</v>
      </c>
      <c r="X26" s="82" t="str">
        <f>VLOOKUP($B26,Monitoring_eng!$B:$AT,X$2,FALSE)</f>
        <v>no</v>
      </c>
      <c r="Y26" s="82" t="str">
        <f>VLOOKUP($B26,Monitoring_eng!$B:$AT,Y$2,FALSE)</f>
        <v>yes</v>
      </c>
      <c r="Z26" s="156" t="str">
        <f>IF(VLOOKUP(Analysis_2019!B50,Analysis_2019!B:C,2,FALSE)=VLOOKUP(Monitoring_eng!B49,Monitoring_eng!B:C,2,FALSE),"OK","ERROR")</f>
        <v>ERROR</v>
      </c>
      <c r="AA26" s="156" t="s">
        <v>49</v>
      </c>
      <c r="AB26" s="156">
        <f t="shared" si="0"/>
        <v>17</v>
      </c>
      <c r="AC26" s="156" t="s">
        <v>48</v>
      </c>
      <c r="AD26" s="156">
        <f t="shared" si="1"/>
        <v>5</v>
      </c>
      <c r="AE26" s="156" t="s">
        <v>108</v>
      </c>
      <c r="AF26" s="156">
        <f t="shared" si="2"/>
        <v>0</v>
      </c>
      <c r="AG26" s="156" t="s">
        <v>432</v>
      </c>
      <c r="AH26" s="156">
        <f t="shared" si="3"/>
        <v>0</v>
      </c>
      <c r="AI26" s="156">
        <f t="shared" si="4"/>
        <v>22</v>
      </c>
      <c r="AJ26" s="156" t="str">
        <f t="shared" si="5"/>
        <v>yes</v>
      </c>
      <c r="AK26" s="156" t="str">
        <f t="shared" si="6"/>
        <v>no</v>
      </c>
      <c r="AL26" s="156">
        <f t="shared" si="7"/>
        <v>17</v>
      </c>
      <c r="AM26" s="156">
        <f t="shared" si="8"/>
        <v>5</v>
      </c>
      <c r="AN26" s="158">
        <f t="shared" si="9"/>
        <v>0.77272727272727271</v>
      </c>
      <c r="AO26" s="158">
        <f t="shared" si="10"/>
        <v>0.22727272727272727</v>
      </c>
      <c r="AP26" s="158">
        <f>VLOOKUP($A26,Analysis_2016!$A:$AN,39,FALSE)</f>
        <v>0.72727272727272729</v>
      </c>
      <c r="AQ26" s="158">
        <f>VLOOKUP($A26,Analysis_2016!$A:$AN,40,FALSE)</f>
        <v>0.27272727272727271</v>
      </c>
      <c r="AR26" s="158">
        <f t="shared" si="11"/>
        <v>4.5454545454545414E-2</v>
      </c>
      <c r="AS26" s="158">
        <f t="shared" si="12"/>
        <v>-4.5454545454545442E-2</v>
      </c>
      <c r="AT26" s="159">
        <f>COUNTIFS($D26:$Y26,$AJ26,Results_2019!$T$78:$AO$78,AT$1)/(COUNTIF(Results_2019!$T$78:$AO$78,AT$1))</f>
        <v>0.625</v>
      </c>
      <c r="AU26" s="159">
        <f>COUNTIFS($D26:$Y26,$AJ26,Results_2019!$T$78:$AO$78,AU$1)/(COUNTIF(Results_2019!$T$78:$AO$78,AU$1))</f>
        <v>0.875</v>
      </c>
      <c r="AV26" s="159">
        <f>COUNTIFS($D26:$Y26,$AJ26,Results_2019!$T$78:$AO$78,AV$1)/(COUNTIF(Results_2019!$T$78:$AO$78,AV$1))</f>
        <v>1</v>
      </c>
      <c r="AW26" s="159">
        <f>COUNTIFS($D26:$Y26,$AJ26,Results_2019!$T$78:$AO$78,AW$1)/(COUNTIF(Results_2019!$T$78:$AO$78,AW$1))</f>
        <v>0.66666666666666663</v>
      </c>
      <c r="AX26" s="159">
        <f>COUNTIFS($D26:$Y26,$AJ26,Results_2019!$T$78:$AO$78,AX$1)/(COUNTIF(Results_2019!$T$78:$AO$78,AX$1))</f>
        <v>1</v>
      </c>
      <c r="AY26" s="159">
        <f>COUNTIFS($D26:$Y26,$AJ26,Results_2019!$T$81:$AO$81,AY$1)/(COUNTIF(Results_2019!$T$81:$AO$81,AY$1))</f>
        <v>1</v>
      </c>
      <c r="AZ26" s="159">
        <f>COUNTIFS($D26:$Y26,$AJ26,Results_2019!$T$81:$AO$81,AZ$1)/(COUNTIF(Results_2019!$T$81:$AO$81,AZ$1))</f>
        <v>0.77777777777777779</v>
      </c>
      <c r="BA26" s="159">
        <f>COUNTIFS($D26:$Y26,$AJ26,Results_2019!$T$81:$AO$81,BA$1)/(COUNTIF(Results_2019!$T$81:$AO$81,BA$1))</f>
        <v>0.66666666666666663</v>
      </c>
      <c r="BB26" s="60"/>
      <c r="BC26" s="60"/>
      <c r="BD26" s="60"/>
      <c r="BE26" s="60"/>
      <c r="BF26" s="60"/>
      <c r="BG26" s="60"/>
      <c r="BH26" s="18"/>
    </row>
    <row r="27" spans="1:60" x14ac:dyDescent="0.3">
      <c r="A27" s="83" t="s">
        <v>1362</v>
      </c>
      <c r="B27" s="156" t="s">
        <v>294</v>
      </c>
      <c r="C27" s="28" t="s">
        <v>295</v>
      </c>
      <c r="D27" s="82" t="str">
        <f>VLOOKUP($B27,Monitoring_eng!$B:$AT,D$2,FALSE)</f>
        <v>yes</v>
      </c>
      <c r="E27" s="82" t="str">
        <f>VLOOKUP($B27,Monitoring_eng!$B:$AT,E$2,FALSE)</f>
        <v>yes</v>
      </c>
      <c r="F27" s="82" t="str">
        <f>VLOOKUP($B27,Monitoring_eng!$B:$AT,F$2,FALSE)</f>
        <v>yes</v>
      </c>
      <c r="G27" s="82" t="str">
        <f>VLOOKUP($B27,Monitoring_eng!$B:$AT,G$2,FALSE)</f>
        <v>yes</v>
      </c>
      <c r="H27" s="82" t="str">
        <f>VLOOKUP($B27,Monitoring_eng!$B:$AT,H$2,FALSE)</f>
        <v>yes</v>
      </c>
      <c r="I27" s="82" t="str">
        <f>VLOOKUP($B27,Monitoring_eng!$B:$AT,I$2,FALSE)</f>
        <v>yes</v>
      </c>
      <c r="J27" s="82" t="str">
        <f>VLOOKUP($B27,Monitoring_eng!$B:$AT,J$2,FALSE)</f>
        <v>yes</v>
      </c>
      <c r="K27" s="82" t="str">
        <f>VLOOKUP($B27,Monitoring_eng!$B:$AT,K$2,FALSE)</f>
        <v>yes</v>
      </c>
      <c r="L27" s="82" t="str">
        <f>VLOOKUP($B27,Monitoring_eng!$B:$AT,L$2,FALSE)</f>
        <v>yes</v>
      </c>
      <c r="M27" s="82" t="str">
        <f>VLOOKUP($B27,Monitoring_eng!$B:$AT,M$2,FALSE)</f>
        <v>yes</v>
      </c>
      <c r="N27" s="82" t="str">
        <f>VLOOKUP($B27,Monitoring_eng!$B:$AT,N$2,FALSE)</f>
        <v>no</v>
      </c>
      <c r="O27" s="82" t="str">
        <f>VLOOKUP($B27,Monitoring_eng!$B:$AT,O$2,FALSE)</f>
        <v>yes</v>
      </c>
      <c r="P27" s="82" t="str">
        <f>VLOOKUP($B27,Monitoring_eng!$B:$AT,P$2,FALSE)</f>
        <v>no</v>
      </c>
      <c r="Q27" s="82" t="str">
        <f>VLOOKUP($B27,Monitoring_eng!$B:$AT,Q$2,FALSE)</f>
        <v>yes</v>
      </c>
      <c r="R27" s="82" t="str">
        <f>VLOOKUP($B27,Monitoring_eng!$B:$AT,R$2,FALSE)</f>
        <v>yes</v>
      </c>
      <c r="S27" s="82" t="str">
        <f>VLOOKUP($B27,Monitoring_eng!$B:$AT,S$2,FALSE)</f>
        <v>yes</v>
      </c>
      <c r="T27" s="82" t="str">
        <f>VLOOKUP($B27,Monitoring_eng!$B:$AT,T$2,FALSE)</f>
        <v>yes</v>
      </c>
      <c r="U27" s="82" t="str">
        <f>VLOOKUP($B27,Monitoring_eng!$B:$AT,U$2,FALSE)</f>
        <v>yes</v>
      </c>
      <c r="V27" s="82" t="str">
        <f>VLOOKUP($B27,Monitoring_eng!$B:$AT,V$2,FALSE)</f>
        <v>yes</v>
      </c>
      <c r="W27" s="82" t="str">
        <f>VLOOKUP($B27,Monitoring_eng!$B:$AT,W$2,FALSE)</f>
        <v>no</v>
      </c>
      <c r="X27" s="82" t="str">
        <f>VLOOKUP($B27,Monitoring_eng!$B:$AT,X$2,FALSE)</f>
        <v>no</v>
      </c>
      <c r="Y27" s="82" t="str">
        <f>VLOOKUP($B27,Monitoring_eng!$B:$AT,Y$2,FALSE)</f>
        <v>no</v>
      </c>
      <c r="Z27" s="156" t="str">
        <f>IF(VLOOKUP(Analysis_2019!B69,Analysis_2019!B:C,2,FALSE)=VLOOKUP(Monitoring_eng!B68,Monitoring_eng!B:C,2,FALSE),"OK","ERROR")</f>
        <v>ERROR</v>
      </c>
      <c r="AA27" s="156" t="s">
        <v>49</v>
      </c>
      <c r="AB27" s="156">
        <f t="shared" si="0"/>
        <v>17</v>
      </c>
      <c r="AC27" s="156" t="s">
        <v>48</v>
      </c>
      <c r="AD27" s="156">
        <f t="shared" si="1"/>
        <v>5</v>
      </c>
      <c r="AE27" s="156" t="s">
        <v>108</v>
      </c>
      <c r="AF27" s="156">
        <f t="shared" si="2"/>
        <v>0</v>
      </c>
      <c r="AG27" s="156" t="s">
        <v>432</v>
      </c>
      <c r="AH27" s="156">
        <f t="shared" si="3"/>
        <v>0</v>
      </c>
      <c r="AI27" s="156">
        <f t="shared" si="4"/>
        <v>22</v>
      </c>
      <c r="AJ27" s="156" t="str">
        <f t="shared" si="5"/>
        <v>yes</v>
      </c>
      <c r="AK27" s="156" t="str">
        <f t="shared" si="6"/>
        <v>no</v>
      </c>
      <c r="AL27" s="156">
        <f t="shared" si="7"/>
        <v>17</v>
      </c>
      <c r="AM27" s="156">
        <f t="shared" si="8"/>
        <v>5</v>
      </c>
      <c r="AN27" s="158">
        <f t="shared" si="9"/>
        <v>0.77272727272727271</v>
      </c>
      <c r="AO27" s="158">
        <f t="shared" si="10"/>
        <v>0.22727272727272727</v>
      </c>
      <c r="AP27" s="158">
        <f>VLOOKUP($A27,Analysis_2016!$A:$AN,39,FALSE)</f>
        <v>0.90909090909090906</v>
      </c>
      <c r="AQ27" s="158">
        <f>VLOOKUP($A27,Analysis_2016!$A:$AN,40,FALSE)</f>
        <v>9.0909090909090912E-2</v>
      </c>
      <c r="AR27" s="158">
        <f t="shared" si="11"/>
        <v>-0.13636363636363635</v>
      </c>
      <c r="AS27" s="158">
        <f t="shared" si="12"/>
        <v>0.13636363636363635</v>
      </c>
      <c r="AT27" s="159">
        <f>COUNTIFS($D27:$Y27,$AJ27,Results_2019!$T$78:$AO$78,AT$1)/(COUNTIF(Results_2019!$T$78:$AO$78,AT$1))</f>
        <v>0.75</v>
      </c>
      <c r="AU27" s="159">
        <f>COUNTIFS($D27:$Y27,$AJ27,Results_2019!$T$78:$AO$78,AU$1)/(COUNTIF(Results_2019!$T$78:$AO$78,AU$1))</f>
        <v>0.875</v>
      </c>
      <c r="AV27" s="159">
        <f>COUNTIFS($D27:$Y27,$AJ27,Results_2019!$T$78:$AO$78,AV$1)/(COUNTIF(Results_2019!$T$78:$AO$78,AV$1))</f>
        <v>1</v>
      </c>
      <c r="AW27" s="159">
        <f>COUNTIFS($D27:$Y27,$AJ27,Results_2019!$T$78:$AO$78,AW$1)/(COUNTIF(Results_2019!$T$78:$AO$78,AW$1))</f>
        <v>0.66666666666666663</v>
      </c>
      <c r="AX27" s="159">
        <f>COUNTIFS($D27:$Y27,$AJ27,Results_2019!$T$78:$AO$78,AX$1)/(COUNTIF(Results_2019!$T$78:$AO$78,AX$1))</f>
        <v>0.5</v>
      </c>
      <c r="AY27" s="159">
        <f>COUNTIFS($D27:$Y27,$AJ27,Results_2019!$T$81:$AO$81,AY$1)/(COUNTIF(Results_2019!$T$81:$AO$81,AY$1))</f>
        <v>1</v>
      </c>
      <c r="AZ27" s="159">
        <f>COUNTIFS($D27:$Y27,$AJ27,Results_2019!$T$81:$AO$81,AZ$1)/(COUNTIF(Results_2019!$T$81:$AO$81,AZ$1))</f>
        <v>0.77777777777777779</v>
      </c>
      <c r="BA27" s="159">
        <f>COUNTIFS($D27:$Y27,$AJ27,Results_2019!$T$81:$AO$81,BA$1)/(COUNTIF(Results_2019!$T$81:$AO$81,BA$1))</f>
        <v>0.66666666666666663</v>
      </c>
      <c r="BB27" s="60"/>
      <c r="BC27" s="60"/>
      <c r="BD27" s="60"/>
      <c r="BE27" s="60"/>
      <c r="BF27" s="60"/>
      <c r="BG27" s="60"/>
      <c r="BH27" s="18"/>
    </row>
    <row r="28" spans="1:60" x14ac:dyDescent="0.3">
      <c r="A28" s="83" t="s">
        <v>1359</v>
      </c>
      <c r="B28" s="156" t="s">
        <v>275</v>
      </c>
      <c r="C28" s="27" t="s">
        <v>276</v>
      </c>
      <c r="D28" s="82" t="str">
        <f>VLOOKUP($B28,Monitoring_eng!$B:$AT,D$2,FALSE)</f>
        <v>yes</v>
      </c>
      <c r="E28" s="82" t="str">
        <f>VLOOKUP($B28,Monitoring_eng!$B:$AT,E$2,FALSE)</f>
        <v>yes</v>
      </c>
      <c r="F28" s="82" t="str">
        <f>VLOOKUP($B28,Monitoring_eng!$B:$AT,F$2,FALSE)</f>
        <v>yes</v>
      </c>
      <c r="G28" s="82" t="str">
        <f>VLOOKUP($B28,Monitoring_eng!$B:$AT,G$2,FALSE)</f>
        <v>no</v>
      </c>
      <c r="H28" s="82" t="str">
        <f>VLOOKUP($B28,Monitoring_eng!$B:$AT,H$2,FALSE)</f>
        <v>no</v>
      </c>
      <c r="I28" s="82" t="str">
        <f>VLOOKUP($B28,Monitoring_eng!$B:$AT,I$2,FALSE)</f>
        <v>yes</v>
      </c>
      <c r="J28" s="82" t="str">
        <f>VLOOKUP($B28,Monitoring_eng!$B:$AT,J$2,FALSE)</f>
        <v>yes</v>
      </c>
      <c r="K28" s="82" t="str">
        <f>VLOOKUP($B28,Monitoring_eng!$B:$AT,K$2,FALSE)</f>
        <v>yes</v>
      </c>
      <c r="L28" s="82" t="str">
        <f>VLOOKUP($B28,Monitoring_eng!$B:$AT,L$2,FALSE)</f>
        <v>no</v>
      </c>
      <c r="M28" s="82" t="str">
        <f>VLOOKUP($B28,Monitoring_eng!$B:$AT,M$2,FALSE)</f>
        <v>yes</v>
      </c>
      <c r="N28" s="82" t="str">
        <f>VLOOKUP($B28,Monitoring_eng!$B:$AT,N$2,FALSE)</f>
        <v>yes</v>
      </c>
      <c r="O28" s="82" t="str">
        <f>VLOOKUP($B28,Monitoring_eng!$B:$AT,O$2,FALSE)</f>
        <v>yes</v>
      </c>
      <c r="P28" s="82" t="str">
        <f>VLOOKUP($B28,Monitoring_eng!$B:$AT,P$2,FALSE)</f>
        <v>no</v>
      </c>
      <c r="Q28" s="82" t="str">
        <f>VLOOKUP($B28,Monitoring_eng!$B:$AT,Q$2,FALSE)</f>
        <v>yes</v>
      </c>
      <c r="R28" s="82" t="str">
        <f>VLOOKUP($B28,Monitoring_eng!$B:$AT,R$2,FALSE)</f>
        <v>yes</v>
      </c>
      <c r="S28" s="82" t="str">
        <f>VLOOKUP($B28,Monitoring_eng!$B:$AT,S$2,FALSE)</f>
        <v>yes</v>
      </c>
      <c r="T28" s="82" t="str">
        <f>VLOOKUP($B28,Monitoring_eng!$B:$AT,T$2,FALSE)</f>
        <v>no</v>
      </c>
      <c r="U28" s="82" t="str">
        <f>VLOOKUP($B28,Monitoring_eng!$B:$AT,U$2,FALSE)</f>
        <v>yes</v>
      </c>
      <c r="V28" s="82" t="str">
        <f>VLOOKUP($B28,Monitoring_eng!$B:$AT,V$2,FALSE)</f>
        <v>yes</v>
      </c>
      <c r="W28" s="82" t="str">
        <f>VLOOKUP($B28,Monitoring_eng!$B:$AT,W$2,FALSE)</f>
        <v>no</v>
      </c>
      <c r="X28" s="82" t="str">
        <f>VLOOKUP($B28,Monitoring_eng!$B:$AT,X$2,FALSE)</f>
        <v>yes</v>
      </c>
      <c r="Y28" s="82" t="str">
        <f>VLOOKUP($B28,Monitoring_eng!$B:$AT,Y$2,FALSE)</f>
        <v>yes</v>
      </c>
      <c r="Z28" s="156" t="str">
        <f>IF(VLOOKUP(Analysis_2019!B66,Analysis_2019!B:C,2,FALSE)=VLOOKUP(Monitoring_eng!B65,Monitoring_eng!B:C,2,FALSE),"OK","ERROR")</f>
        <v>ERROR</v>
      </c>
      <c r="AA28" s="156" t="s">
        <v>49</v>
      </c>
      <c r="AB28" s="156">
        <f t="shared" si="0"/>
        <v>16</v>
      </c>
      <c r="AC28" s="156" t="s">
        <v>48</v>
      </c>
      <c r="AD28" s="156">
        <f t="shared" si="1"/>
        <v>6</v>
      </c>
      <c r="AE28" s="156" t="s">
        <v>108</v>
      </c>
      <c r="AF28" s="156">
        <f t="shared" si="2"/>
        <v>0</v>
      </c>
      <c r="AG28" s="156" t="s">
        <v>432</v>
      </c>
      <c r="AH28" s="156">
        <f t="shared" si="3"/>
        <v>0</v>
      </c>
      <c r="AI28" s="156">
        <f t="shared" si="4"/>
        <v>22</v>
      </c>
      <c r="AJ28" s="156" t="str">
        <f t="shared" si="5"/>
        <v>yes</v>
      </c>
      <c r="AK28" s="156" t="str">
        <f t="shared" si="6"/>
        <v>no</v>
      </c>
      <c r="AL28" s="156">
        <f t="shared" si="7"/>
        <v>16</v>
      </c>
      <c r="AM28" s="156">
        <f t="shared" si="8"/>
        <v>6</v>
      </c>
      <c r="AN28" s="158">
        <f t="shared" si="9"/>
        <v>0.72727272727272729</v>
      </c>
      <c r="AO28" s="158">
        <f t="shared" si="10"/>
        <v>0.27272727272727271</v>
      </c>
      <c r="AP28" s="158">
        <f>VLOOKUP($A28,Analysis_2016!$A:$AN,39,FALSE)</f>
        <v>0</v>
      </c>
      <c r="AQ28" s="158">
        <f>VLOOKUP($A28,Analysis_2016!$A:$AN,40,FALSE)</f>
        <v>1</v>
      </c>
      <c r="AR28" s="158">
        <f t="shared" si="11"/>
        <v>0.72727272727272729</v>
      </c>
      <c r="AS28" s="158">
        <f t="shared" si="12"/>
        <v>-0.72727272727272729</v>
      </c>
      <c r="AT28" s="159">
        <f>COUNTIFS($D28:$Y28,$AJ28,Results_2019!$T$78:$AO$78,AT$1)/(COUNTIF(Results_2019!$T$78:$AO$78,AT$1))</f>
        <v>0.5</v>
      </c>
      <c r="AU28" s="159">
        <f>COUNTIFS($D28:$Y28,$AJ28,Results_2019!$T$78:$AO$78,AU$1)/(COUNTIF(Results_2019!$T$78:$AO$78,AU$1))</f>
        <v>0.875</v>
      </c>
      <c r="AV28" s="159">
        <f>COUNTIFS($D28:$Y28,$AJ28,Results_2019!$T$78:$AO$78,AV$1)/(COUNTIF(Results_2019!$T$78:$AO$78,AV$1))</f>
        <v>0</v>
      </c>
      <c r="AW28" s="159">
        <f>COUNTIFS($D28:$Y28,$AJ28,Results_2019!$T$78:$AO$78,AW$1)/(COUNTIF(Results_2019!$T$78:$AO$78,AW$1))</f>
        <v>1</v>
      </c>
      <c r="AX28" s="159">
        <f>COUNTIFS($D28:$Y28,$AJ28,Results_2019!$T$78:$AO$78,AX$1)/(COUNTIF(Results_2019!$T$78:$AO$78,AX$1))</f>
        <v>1</v>
      </c>
      <c r="AY28" s="159">
        <f>COUNTIFS($D28:$Y28,$AJ28,Results_2019!$T$81:$AO$81,AY$1)/(COUNTIF(Results_2019!$T$81:$AO$81,AY$1))</f>
        <v>0.75</v>
      </c>
      <c r="AZ28" s="159">
        <f>COUNTIFS($D28:$Y28,$AJ28,Results_2019!$T$81:$AO$81,AZ$1)/(COUNTIF(Results_2019!$T$81:$AO$81,AZ$1))</f>
        <v>0.55555555555555558</v>
      </c>
      <c r="BA28" s="159">
        <f>COUNTIFS($D28:$Y28,$AJ28,Results_2019!$T$81:$AO$81,BA$1)/(COUNTIF(Results_2019!$T$81:$AO$81,BA$1))</f>
        <v>0.88888888888888884</v>
      </c>
      <c r="BB28" s="60"/>
      <c r="BC28" s="60"/>
      <c r="BD28" s="60"/>
      <c r="BE28" s="60"/>
      <c r="BF28" s="60"/>
      <c r="BG28" s="60"/>
      <c r="BH28" s="18"/>
    </row>
    <row r="29" spans="1:60" x14ac:dyDescent="0.3">
      <c r="A29" s="83" t="s">
        <v>1316</v>
      </c>
      <c r="B29" s="156" t="s">
        <v>143</v>
      </c>
      <c r="C29" s="160" t="s">
        <v>144</v>
      </c>
      <c r="D29" s="82" t="str">
        <f>VLOOKUP($B29,Monitoring_eng!$B:$AT,D$2,FALSE)</f>
        <v>yes</v>
      </c>
      <c r="E29" s="82" t="str">
        <f>VLOOKUP($B29,Monitoring_eng!$B:$AT,E$2,FALSE)</f>
        <v>yes</v>
      </c>
      <c r="F29" s="82" t="str">
        <f>VLOOKUP($B29,Monitoring_eng!$B:$AT,F$2,FALSE)</f>
        <v>yes</v>
      </c>
      <c r="G29" s="82" t="str">
        <f>VLOOKUP($B29,Monitoring_eng!$B:$AT,G$2,FALSE)</f>
        <v>yes</v>
      </c>
      <c r="H29" s="82" t="str">
        <f>VLOOKUP($B29,Monitoring_eng!$B:$AT,H$2,FALSE)</f>
        <v>yes</v>
      </c>
      <c r="I29" s="82" t="str">
        <f>VLOOKUP($B29,Monitoring_eng!$B:$AT,I$2,FALSE)</f>
        <v>no</v>
      </c>
      <c r="J29" s="82" t="str">
        <f>VLOOKUP($B29,Monitoring_eng!$B:$AT,J$2,FALSE)</f>
        <v>yes</v>
      </c>
      <c r="K29" s="82" t="str">
        <f>VLOOKUP($B29,Monitoring_eng!$B:$AT,K$2,FALSE)</f>
        <v>yes</v>
      </c>
      <c r="L29" s="82" t="str">
        <f>VLOOKUP($B29,Monitoring_eng!$B:$AT,L$2,FALSE)</f>
        <v>no</v>
      </c>
      <c r="M29" s="82" t="str">
        <f>VLOOKUP($B29,Monitoring_eng!$B:$AT,M$2,FALSE)</f>
        <v>no</v>
      </c>
      <c r="N29" s="82" t="str">
        <f>VLOOKUP($B29,Monitoring_eng!$B:$AT,N$2,FALSE)</f>
        <v>no</v>
      </c>
      <c r="O29" s="82" t="str">
        <f>VLOOKUP($B29,Monitoring_eng!$B:$AT,O$2,FALSE)</f>
        <v>yes</v>
      </c>
      <c r="P29" s="82" t="str">
        <f>VLOOKUP($B29,Monitoring_eng!$B:$AT,P$2,FALSE)</f>
        <v>no</v>
      </c>
      <c r="Q29" s="82" t="str">
        <f>VLOOKUP($B29,Monitoring_eng!$B:$AT,Q$2,FALSE)</f>
        <v>yes</v>
      </c>
      <c r="R29" s="82" t="str">
        <f>VLOOKUP($B29,Monitoring_eng!$B:$AT,R$2,FALSE)</f>
        <v>yes</v>
      </c>
      <c r="S29" s="82" t="str">
        <f>VLOOKUP($B29,Monitoring_eng!$B:$AT,S$2,FALSE)</f>
        <v>yes</v>
      </c>
      <c r="T29" s="82" t="str">
        <f>VLOOKUP($B29,Monitoring_eng!$B:$AT,T$2,FALSE)</f>
        <v>yes</v>
      </c>
      <c r="U29" s="82" t="str">
        <f>VLOOKUP($B29,Monitoring_eng!$B:$AT,U$2,FALSE)</f>
        <v>yes</v>
      </c>
      <c r="V29" s="82" t="str">
        <f>VLOOKUP($B29,Monitoring_eng!$B:$AT,V$2,FALSE)</f>
        <v>yes</v>
      </c>
      <c r="W29" s="82" t="str">
        <f>VLOOKUP($B29,Monitoring_eng!$B:$AT,W$2,FALSE)</f>
        <v>yes</v>
      </c>
      <c r="X29" s="82" t="str">
        <f>VLOOKUP($B29,Monitoring_eng!$B:$AT,X$2,FALSE)</f>
        <v>no</v>
      </c>
      <c r="Y29" s="82" t="str">
        <f>VLOOKUP($B29,Monitoring_eng!$B:$AT,Y$2,FALSE)</f>
        <v>yes</v>
      </c>
      <c r="Z29" s="156" t="str">
        <f>IF(VLOOKUP(Analysis_2019!B23,Analysis_2019!B:C,2,FALSE)=VLOOKUP(Monitoring_eng!B22,Monitoring_eng!B:C,2,FALSE),"OK","ERROR")</f>
        <v>ERROR</v>
      </c>
      <c r="AA29" s="156" t="s">
        <v>49</v>
      </c>
      <c r="AB29" s="156">
        <f t="shared" si="0"/>
        <v>16</v>
      </c>
      <c r="AC29" s="156" t="s">
        <v>48</v>
      </c>
      <c r="AD29" s="156">
        <f t="shared" si="1"/>
        <v>6</v>
      </c>
      <c r="AE29" s="156" t="s">
        <v>108</v>
      </c>
      <c r="AF29" s="156">
        <f t="shared" si="2"/>
        <v>0</v>
      </c>
      <c r="AG29" s="156" t="s">
        <v>432</v>
      </c>
      <c r="AH29" s="156">
        <f t="shared" si="3"/>
        <v>0</v>
      </c>
      <c r="AI29" s="156">
        <f t="shared" si="4"/>
        <v>22</v>
      </c>
      <c r="AJ29" s="156" t="str">
        <f t="shared" si="5"/>
        <v>yes</v>
      </c>
      <c r="AK29" s="156" t="str">
        <f t="shared" si="6"/>
        <v>no</v>
      </c>
      <c r="AL29" s="156">
        <f t="shared" si="7"/>
        <v>16</v>
      </c>
      <c r="AM29" s="156">
        <f t="shared" si="8"/>
        <v>6</v>
      </c>
      <c r="AN29" s="158">
        <f t="shared" si="9"/>
        <v>0.72727272727272729</v>
      </c>
      <c r="AO29" s="158">
        <f t="shared" si="10"/>
        <v>0.27272727272727271</v>
      </c>
      <c r="AP29" s="158">
        <f>VLOOKUP($A29,Analysis_2016!$A:$AN,39,FALSE)</f>
        <v>0.13636363636363635</v>
      </c>
      <c r="AQ29" s="158">
        <f>VLOOKUP($A29,Analysis_2016!$A:$AN,40,FALSE)</f>
        <v>0.86363636363636365</v>
      </c>
      <c r="AR29" s="158">
        <f t="shared" si="11"/>
        <v>0.59090909090909094</v>
      </c>
      <c r="AS29" s="158">
        <f t="shared" si="12"/>
        <v>-0.59090909090909094</v>
      </c>
      <c r="AT29" s="159">
        <f>COUNTIFS($D29:$Y29,$AJ29,Results_2019!$T$78:$AO$78,AT$1)/(COUNTIF(Results_2019!$T$78:$AO$78,AT$1))</f>
        <v>0.625</v>
      </c>
      <c r="AU29" s="159">
        <f>COUNTIFS($D29:$Y29,$AJ29,Results_2019!$T$78:$AO$78,AU$1)/(COUNTIF(Results_2019!$T$78:$AO$78,AU$1))</f>
        <v>0.75</v>
      </c>
      <c r="AV29" s="159">
        <f>COUNTIFS($D29:$Y29,$AJ29,Results_2019!$T$78:$AO$78,AV$1)/(COUNTIF(Results_2019!$T$78:$AO$78,AV$1))</f>
        <v>1</v>
      </c>
      <c r="AW29" s="159">
        <f>COUNTIFS($D29:$Y29,$AJ29,Results_2019!$T$78:$AO$78,AW$1)/(COUNTIF(Results_2019!$T$78:$AO$78,AW$1))</f>
        <v>0.66666666666666663</v>
      </c>
      <c r="AX29" s="159">
        <f>COUNTIFS($D29:$Y29,$AJ29,Results_2019!$T$78:$AO$78,AX$1)/(COUNTIF(Results_2019!$T$78:$AO$78,AX$1))</f>
        <v>1</v>
      </c>
      <c r="AY29" s="159">
        <f>COUNTIFS($D29:$Y29,$AJ29,Results_2019!$T$81:$AO$81,AY$1)/(COUNTIF(Results_2019!$T$81:$AO$81,AY$1))</f>
        <v>0.75</v>
      </c>
      <c r="AZ29" s="159">
        <f>COUNTIFS($D29:$Y29,$AJ29,Results_2019!$T$81:$AO$81,AZ$1)/(COUNTIF(Results_2019!$T$81:$AO$81,AZ$1))</f>
        <v>0.77777777777777779</v>
      </c>
      <c r="BA29" s="159">
        <f>COUNTIFS($D29:$Y29,$AJ29,Results_2019!$T$81:$AO$81,BA$1)/(COUNTIF(Results_2019!$T$81:$AO$81,BA$1))</f>
        <v>0.66666666666666663</v>
      </c>
      <c r="BB29" s="60"/>
      <c r="BC29" s="60"/>
      <c r="BD29" s="60"/>
      <c r="BE29" s="60"/>
      <c r="BF29" s="60"/>
      <c r="BG29" s="60"/>
      <c r="BH29" s="18"/>
    </row>
    <row r="30" spans="1:60" x14ac:dyDescent="0.3">
      <c r="A30" s="83" t="s">
        <v>1331</v>
      </c>
      <c r="B30" s="156" t="s">
        <v>198</v>
      </c>
      <c r="C30" s="44" t="s">
        <v>199</v>
      </c>
      <c r="D30" s="82" t="str">
        <f>VLOOKUP($B30,Monitoring_eng!$B:$AT,D$2,FALSE)</f>
        <v>yes</v>
      </c>
      <c r="E30" s="82" t="str">
        <f>VLOOKUP($B30,Monitoring_eng!$B:$AT,E$2,FALSE)</f>
        <v>yes</v>
      </c>
      <c r="F30" s="82" t="str">
        <f>VLOOKUP($B30,Monitoring_eng!$B:$AT,F$2,FALSE)</f>
        <v>no</v>
      </c>
      <c r="G30" s="82" t="str">
        <f>VLOOKUP($B30,Monitoring_eng!$B:$AT,G$2,FALSE)</f>
        <v>no</v>
      </c>
      <c r="H30" s="82" t="str">
        <f>VLOOKUP($B30,Monitoring_eng!$B:$AT,H$2,FALSE)</f>
        <v>yes</v>
      </c>
      <c r="I30" s="82" t="str">
        <f>VLOOKUP($B30,Monitoring_eng!$B:$AT,I$2,FALSE)</f>
        <v>yes</v>
      </c>
      <c r="J30" s="82" t="str">
        <f>VLOOKUP($B30,Monitoring_eng!$B:$AT,J$2,FALSE)</f>
        <v>yes</v>
      </c>
      <c r="K30" s="82" t="str">
        <f>VLOOKUP($B30,Monitoring_eng!$B:$AT,K$2,FALSE)</f>
        <v>yes</v>
      </c>
      <c r="L30" s="82" t="str">
        <f>VLOOKUP($B30,Monitoring_eng!$B:$AT,L$2,FALSE)</f>
        <v>yes</v>
      </c>
      <c r="M30" s="82" t="str">
        <f>VLOOKUP($B30,Monitoring_eng!$B:$AT,M$2,FALSE)</f>
        <v>yes</v>
      </c>
      <c r="N30" s="82" t="str">
        <f>VLOOKUP($B30,Monitoring_eng!$B:$AT,N$2,FALSE)</f>
        <v>no</v>
      </c>
      <c r="O30" s="82" t="str">
        <f>VLOOKUP($B30,Monitoring_eng!$B:$AT,O$2,FALSE)</f>
        <v>yes</v>
      </c>
      <c r="P30" s="82" t="str">
        <f>VLOOKUP($B30,Monitoring_eng!$B:$AT,P$2,FALSE)</f>
        <v>yes</v>
      </c>
      <c r="Q30" s="82" t="str">
        <f>VLOOKUP($B30,Monitoring_eng!$B:$AT,Q$2,FALSE)</f>
        <v>yes</v>
      </c>
      <c r="R30" s="82" t="str">
        <f>VLOOKUP($B30,Monitoring_eng!$B:$AT,R$2,FALSE)</f>
        <v>yes</v>
      </c>
      <c r="S30" s="82" t="str">
        <f>VLOOKUP($B30,Monitoring_eng!$B:$AT,S$2,FALSE)</f>
        <v>no</v>
      </c>
      <c r="T30" s="82" t="str">
        <f>VLOOKUP($B30,Monitoring_eng!$B:$AT,T$2,FALSE)</f>
        <v>no</v>
      </c>
      <c r="U30" s="82" t="str">
        <f>VLOOKUP($B30,Monitoring_eng!$B:$AT,U$2,FALSE)</f>
        <v>yes</v>
      </c>
      <c r="V30" s="82" t="str">
        <f>VLOOKUP($B30,Monitoring_eng!$B:$AT,V$2,FALSE)</f>
        <v>yes</v>
      </c>
      <c r="W30" s="82" t="str">
        <f>VLOOKUP($B30,Monitoring_eng!$B:$AT,W$2,FALSE)</f>
        <v>yes</v>
      </c>
      <c r="X30" s="82" t="str">
        <f>VLOOKUP($B30,Monitoring_eng!$B:$AT,X$2,FALSE)</f>
        <v>no</v>
      </c>
      <c r="Y30" s="82" t="str">
        <f>VLOOKUP($B30,Monitoring_eng!$B:$AT,Y$2,FALSE)</f>
        <v>yes</v>
      </c>
      <c r="Z30" s="156" t="str">
        <f>IF(VLOOKUP(Analysis_2019!B38,Analysis_2019!B:C,2,FALSE)=VLOOKUP(Monitoring_eng!B37,Monitoring_eng!B:C,2,FALSE),"OK","ERROR")</f>
        <v>ERROR</v>
      </c>
      <c r="AA30" s="156" t="s">
        <v>49</v>
      </c>
      <c r="AB30" s="156">
        <f t="shared" si="0"/>
        <v>16</v>
      </c>
      <c r="AC30" s="156" t="s">
        <v>48</v>
      </c>
      <c r="AD30" s="156">
        <f t="shared" si="1"/>
        <v>6</v>
      </c>
      <c r="AE30" s="156" t="s">
        <v>108</v>
      </c>
      <c r="AF30" s="156">
        <f t="shared" si="2"/>
        <v>0</v>
      </c>
      <c r="AG30" s="156" t="s">
        <v>432</v>
      </c>
      <c r="AH30" s="156">
        <f t="shared" si="3"/>
        <v>0</v>
      </c>
      <c r="AI30" s="156">
        <f t="shared" si="4"/>
        <v>22</v>
      </c>
      <c r="AJ30" s="156" t="str">
        <f t="shared" si="5"/>
        <v>yes</v>
      </c>
      <c r="AK30" s="156" t="str">
        <f t="shared" si="6"/>
        <v>no</v>
      </c>
      <c r="AL30" s="156">
        <f t="shared" si="7"/>
        <v>16</v>
      </c>
      <c r="AM30" s="156">
        <f t="shared" si="8"/>
        <v>6</v>
      </c>
      <c r="AN30" s="158">
        <f t="shared" si="9"/>
        <v>0.72727272727272729</v>
      </c>
      <c r="AO30" s="158">
        <f t="shared" si="10"/>
        <v>0.27272727272727271</v>
      </c>
      <c r="AP30" s="158">
        <f>VLOOKUP($A30,Analysis_2016!$A:$AN,39,FALSE)</f>
        <v>0.18181818181818182</v>
      </c>
      <c r="AQ30" s="158">
        <f>VLOOKUP($A30,Analysis_2016!$A:$AN,40,FALSE)</f>
        <v>0.72727272727272729</v>
      </c>
      <c r="AR30" s="158">
        <f t="shared" si="11"/>
        <v>0.54545454545454541</v>
      </c>
      <c r="AS30" s="158">
        <f t="shared" si="12"/>
        <v>-0.45454545454545459</v>
      </c>
      <c r="AT30" s="159">
        <f>COUNTIFS($D30:$Y30,$AJ30,Results_2019!$T$78:$AO$78,AT$1)/(COUNTIF(Results_2019!$T$78:$AO$78,AT$1))</f>
        <v>0.75</v>
      </c>
      <c r="AU30" s="159">
        <f>COUNTIFS($D30:$Y30,$AJ30,Results_2019!$T$78:$AO$78,AU$1)/(COUNTIF(Results_2019!$T$78:$AO$78,AU$1))</f>
        <v>0.75</v>
      </c>
      <c r="AV30" s="159">
        <f>COUNTIFS($D30:$Y30,$AJ30,Results_2019!$T$78:$AO$78,AV$1)/(COUNTIF(Results_2019!$T$78:$AO$78,AV$1))</f>
        <v>0</v>
      </c>
      <c r="AW30" s="159">
        <f>COUNTIFS($D30:$Y30,$AJ30,Results_2019!$T$78:$AO$78,AW$1)/(COUNTIF(Results_2019!$T$78:$AO$78,AW$1))</f>
        <v>0.66666666666666663</v>
      </c>
      <c r="AX30" s="159">
        <f>COUNTIFS($D30:$Y30,$AJ30,Results_2019!$T$78:$AO$78,AX$1)/(COUNTIF(Results_2019!$T$78:$AO$78,AX$1))</f>
        <v>1</v>
      </c>
      <c r="AY30" s="159">
        <f>COUNTIFS($D30:$Y30,$AJ30,Results_2019!$T$81:$AO$81,AY$1)/(COUNTIF(Results_2019!$T$81:$AO$81,AY$1))</f>
        <v>0.5</v>
      </c>
      <c r="AZ30" s="159">
        <f>COUNTIFS($D30:$Y30,$AJ30,Results_2019!$T$81:$AO$81,AZ$1)/(COUNTIF(Results_2019!$T$81:$AO$81,AZ$1))</f>
        <v>0.88888888888888884</v>
      </c>
      <c r="BA30" s="159">
        <f>COUNTIFS($D30:$Y30,$AJ30,Results_2019!$T$81:$AO$81,BA$1)/(COUNTIF(Results_2019!$T$81:$AO$81,BA$1))</f>
        <v>0.66666666666666663</v>
      </c>
      <c r="BB30" s="60"/>
      <c r="BC30" s="60"/>
      <c r="BD30" s="60"/>
      <c r="BE30" s="60"/>
      <c r="BF30" s="60"/>
      <c r="BG30" s="60"/>
      <c r="BH30" s="18"/>
    </row>
    <row r="31" spans="1:60" x14ac:dyDescent="0.3">
      <c r="A31" s="83" t="s">
        <v>1332</v>
      </c>
      <c r="B31" s="156" t="s">
        <v>200</v>
      </c>
      <c r="C31" s="44" t="s">
        <v>201</v>
      </c>
      <c r="D31" s="82" t="str">
        <f>VLOOKUP($B31,Monitoring_eng!$B:$AT,D$2,FALSE)</f>
        <v>yes</v>
      </c>
      <c r="E31" s="82" t="str">
        <f>VLOOKUP($B31,Monitoring_eng!$B:$AT,E$2,FALSE)</f>
        <v>yes</v>
      </c>
      <c r="F31" s="82" t="str">
        <f>VLOOKUP($B31,Monitoring_eng!$B:$AT,F$2,FALSE)</f>
        <v>no</v>
      </c>
      <c r="G31" s="82" t="str">
        <f>VLOOKUP($B31,Monitoring_eng!$B:$AT,G$2,FALSE)</f>
        <v>yes</v>
      </c>
      <c r="H31" s="82" t="str">
        <f>VLOOKUP($B31,Monitoring_eng!$B:$AT,H$2,FALSE)</f>
        <v>yes</v>
      </c>
      <c r="I31" s="82" t="str">
        <f>VLOOKUP($B31,Monitoring_eng!$B:$AT,I$2,FALSE)</f>
        <v>yes</v>
      </c>
      <c r="J31" s="82" t="str">
        <f>VLOOKUP($B31,Monitoring_eng!$B:$AT,J$2,FALSE)</f>
        <v>yes</v>
      </c>
      <c r="K31" s="82" t="str">
        <f>VLOOKUP($B31,Monitoring_eng!$B:$AT,K$2,FALSE)</f>
        <v>yes</v>
      </c>
      <c r="L31" s="82" t="str">
        <f>VLOOKUP($B31,Monitoring_eng!$B:$AT,L$2,FALSE)</f>
        <v>yes</v>
      </c>
      <c r="M31" s="82" t="str">
        <f>VLOOKUP($B31,Monitoring_eng!$B:$AT,M$2,FALSE)</f>
        <v>no</v>
      </c>
      <c r="N31" s="82" t="str">
        <f>VLOOKUP($B31,Monitoring_eng!$B:$AT,N$2,FALSE)</f>
        <v>yes</v>
      </c>
      <c r="O31" s="82" t="str">
        <f>VLOOKUP($B31,Monitoring_eng!$B:$AT,O$2,FALSE)</f>
        <v>yes</v>
      </c>
      <c r="P31" s="82" t="str">
        <f>VLOOKUP($B31,Monitoring_eng!$B:$AT,P$2,FALSE)</f>
        <v>no</v>
      </c>
      <c r="Q31" s="82" t="str">
        <f>VLOOKUP($B31,Monitoring_eng!$B:$AT,Q$2,FALSE)</f>
        <v>yes</v>
      </c>
      <c r="R31" s="82" t="str">
        <f>VLOOKUP($B31,Monitoring_eng!$B:$AT,R$2,FALSE)</f>
        <v>yes</v>
      </c>
      <c r="S31" s="82" t="str">
        <f>VLOOKUP($B31,Monitoring_eng!$B:$AT,S$2,FALSE)</f>
        <v>yes</v>
      </c>
      <c r="T31" s="82" t="str">
        <f>VLOOKUP($B31,Monitoring_eng!$B:$AT,T$2,FALSE)</f>
        <v>no</v>
      </c>
      <c r="U31" s="82" t="str">
        <f>VLOOKUP($B31,Monitoring_eng!$B:$AT,U$2,FALSE)</f>
        <v>no</v>
      </c>
      <c r="V31" s="82" t="str">
        <f>VLOOKUP($B31,Monitoring_eng!$B:$AT,V$2,FALSE)</f>
        <v>yes</v>
      </c>
      <c r="W31" s="82" t="str">
        <f>VLOOKUP($B31,Monitoring_eng!$B:$AT,W$2,FALSE)</f>
        <v>yes</v>
      </c>
      <c r="X31" s="82" t="str">
        <f>VLOOKUP($B31,Monitoring_eng!$B:$AT,X$2,FALSE)</f>
        <v>no</v>
      </c>
      <c r="Y31" s="82" t="str">
        <f>VLOOKUP($B31,Monitoring_eng!$B:$AT,Y$2,FALSE)</f>
        <v>yes</v>
      </c>
      <c r="Z31" s="156" t="str">
        <f>IF(VLOOKUP(Analysis_2019!B39,Analysis_2019!B:C,2,FALSE)=VLOOKUP(Monitoring_eng!B38,Monitoring_eng!B:C,2,FALSE),"OK","ERROR")</f>
        <v>ERROR</v>
      </c>
      <c r="AA31" s="156" t="s">
        <v>49</v>
      </c>
      <c r="AB31" s="156">
        <f t="shared" si="0"/>
        <v>16</v>
      </c>
      <c r="AC31" s="156" t="s">
        <v>48</v>
      </c>
      <c r="AD31" s="156">
        <f t="shared" si="1"/>
        <v>6</v>
      </c>
      <c r="AE31" s="156" t="s">
        <v>108</v>
      </c>
      <c r="AF31" s="156">
        <f t="shared" si="2"/>
        <v>0</v>
      </c>
      <c r="AG31" s="156" t="s">
        <v>432</v>
      </c>
      <c r="AH31" s="156">
        <f t="shared" si="3"/>
        <v>0</v>
      </c>
      <c r="AI31" s="156">
        <f t="shared" si="4"/>
        <v>22</v>
      </c>
      <c r="AJ31" s="156" t="str">
        <f t="shared" si="5"/>
        <v>yes</v>
      </c>
      <c r="AK31" s="156" t="str">
        <f t="shared" si="6"/>
        <v>no</v>
      </c>
      <c r="AL31" s="156">
        <f t="shared" si="7"/>
        <v>16</v>
      </c>
      <c r="AM31" s="156">
        <f t="shared" si="8"/>
        <v>6</v>
      </c>
      <c r="AN31" s="158">
        <f t="shared" si="9"/>
        <v>0.72727272727272729</v>
      </c>
      <c r="AO31" s="158">
        <f t="shared" si="10"/>
        <v>0.27272727272727271</v>
      </c>
      <c r="AP31" s="158">
        <f>VLOOKUP($A31,Analysis_2016!$A:$AN,39,FALSE)</f>
        <v>0.18181818181818182</v>
      </c>
      <c r="AQ31" s="158">
        <f>VLOOKUP($A31,Analysis_2016!$A:$AN,40,FALSE)</f>
        <v>0.72727272727272729</v>
      </c>
      <c r="AR31" s="158">
        <f t="shared" si="11"/>
        <v>0.54545454545454541</v>
      </c>
      <c r="AS31" s="158">
        <f t="shared" si="12"/>
        <v>-0.45454545454545459</v>
      </c>
      <c r="AT31" s="159">
        <f>COUNTIFS($D31:$Y31,$AJ31,Results_2019!$T$78:$AO$78,AT$1)/(COUNTIF(Results_2019!$T$78:$AO$78,AT$1))</f>
        <v>0.75</v>
      </c>
      <c r="AU31" s="159">
        <f>COUNTIFS($D31:$Y31,$AJ31,Results_2019!$T$78:$AO$78,AU$1)/(COUNTIF(Results_2019!$T$78:$AO$78,AU$1))</f>
        <v>0.75</v>
      </c>
      <c r="AV31" s="159">
        <f>COUNTIFS($D31:$Y31,$AJ31,Results_2019!$T$78:$AO$78,AV$1)/(COUNTIF(Results_2019!$T$78:$AO$78,AV$1))</f>
        <v>0</v>
      </c>
      <c r="AW31" s="159">
        <f>COUNTIFS($D31:$Y31,$AJ31,Results_2019!$T$78:$AO$78,AW$1)/(COUNTIF(Results_2019!$T$78:$AO$78,AW$1))</f>
        <v>0.66666666666666663</v>
      </c>
      <c r="AX31" s="159">
        <f>COUNTIFS($D31:$Y31,$AJ31,Results_2019!$T$78:$AO$78,AX$1)/(COUNTIF(Results_2019!$T$78:$AO$78,AX$1))</f>
        <v>1</v>
      </c>
      <c r="AY31" s="159">
        <f>COUNTIFS($D31:$Y31,$AJ31,Results_2019!$T$81:$AO$81,AY$1)/(COUNTIF(Results_2019!$T$81:$AO$81,AY$1))</f>
        <v>0.25</v>
      </c>
      <c r="AZ31" s="159">
        <f>COUNTIFS($D31:$Y31,$AJ31,Results_2019!$T$81:$AO$81,AZ$1)/(COUNTIF(Results_2019!$T$81:$AO$81,AZ$1))</f>
        <v>0.88888888888888884</v>
      </c>
      <c r="BA31" s="159">
        <f>COUNTIFS($D31:$Y31,$AJ31,Results_2019!$T$81:$AO$81,BA$1)/(COUNTIF(Results_2019!$T$81:$AO$81,BA$1))</f>
        <v>0.77777777777777779</v>
      </c>
      <c r="BB31" s="60"/>
      <c r="BC31" s="60"/>
      <c r="BD31" s="60"/>
      <c r="BE31" s="60"/>
      <c r="BF31" s="60"/>
      <c r="BG31" s="60"/>
      <c r="BH31" s="18"/>
    </row>
    <row r="32" spans="1:60" x14ac:dyDescent="0.3">
      <c r="A32" s="83" t="s">
        <v>1321</v>
      </c>
      <c r="B32" s="156" t="s">
        <v>158</v>
      </c>
      <c r="C32" s="160" t="s">
        <v>159</v>
      </c>
      <c r="D32" s="82" t="str">
        <f>VLOOKUP($B32,Monitoring_eng!$B:$AT,D$2,FALSE)</f>
        <v>yes</v>
      </c>
      <c r="E32" s="82" t="str">
        <f>VLOOKUP($B32,Monitoring_eng!$B:$AT,E$2,FALSE)</f>
        <v>yes</v>
      </c>
      <c r="F32" s="82" t="str">
        <f>VLOOKUP($B32,Monitoring_eng!$B:$AT,F$2,FALSE)</f>
        <v>no</v>
      </c>
      <c r="G32" s="82" t="str">
        <f>VLOOKUP($B32,Monitoring_eng!$B:$AT,G$2,FALSE)</f>
        <v>yes</v>
      </c>
      <c r="H32" s="82" t="str">
        <f>VLOOKUP($B32,Monitoring_eng!$B:$AT,H$2,FALSE)</f>
        <v>yes</v>
      </c>
      <c r="I32" s="82" t="str">
        <f>VLOOKUP($B32,Monitoring_eng!$B:$AT,I$2,FALSE)</f>
        <v>yes</v>
      </c>
      <c r="J32" s="82" t="str">
        <f>VLOOKUP($B32,Monitoring_eng!$B:$AT,J$2,FALSE)</f>
        <v>yes</v>
      </c>
      <c r="K32" s="82" t="str">
        <f>VLOOKUP($B32,Monitoring_eng!$B:$AT,K$2,FALSE)</f>
        <v>yes</v>
      </c>
      <c r="L32" s="82" t="str">
        <f>VLOOKUP($B32,Monitoring_eng!$B:$AT,L$2,FALSE)</f>
        <v>yes</v>
      </c>
      <c r="M32" s="82" t="str">
        <f>VLOOKUP($B32,Monitoring_eng!$B:$AT,M$2,FALSE)</f>
        <v>no</v>
      </c>
      <c r="N32" s="82" t="str">
        <f>VLOOKUP($B32,Monitoring_eng!$B:$AT,N$2,FALSE)</f>
        <v>no</v>
      </c>
      <c r="O32" s="82" t="str">
        <f>VLOOKUP($B32,Monitoring_eng!$B:$AT,O$2,FALSE)</f>
        <v>yes</v>
      </c>
      <c r="P32" s="82" t="str">
        <f>VLOOKUP($B32,Monitoring_eng!$B:$AT,P$2,FALSE)</f>
        <v>yes</v>
      </c>
      <c r="Q32" s="82" t="str">
        <f>VLOOKUP($B32,Monitoring_eng!$B:$AT,Q$2,FALSE)</f>
        <v>yes</v>
      </c>
      <c r="R32" s="82" t="str">
        <f>VLOOKUP($B32,Monitoring_eng!$B:$AT,R$2,FALSE)</f>
        <v>yes</v>
      </c>
      <c r="S32" s="82" t="str">
        <f>VLOOKUP($B32,Monitoring_eng!$B:$AT,S$2,FALSE)</f>
        <v>no</v>
      </c>
      <c r="T32" s="82" t="str">
        <f>VLOOKUP($B32,Monitoring_eng!$B:$AT,T$2,FALSE)</f>
        <v>yes</v>
      </c>
      <c r="U32" s="82" t="str">
        <f>VLOOKUP($B32,Monitoring_eng!$B:$AT,U$2,FALSE)</f>
        <v>yes</v>
      </c>
      <c r="V32" s="82" t="str">
        <f>VLOOKUP($B32,Monitoring_eng!$B:$AT,V$2,FALSE)</f>
        <v>yes</v>
      </c>
      <c r="W32" s="82" t="str">
        <f>VLOOKUP($B32,Monitoring_eng!$B:$AT,W$2,FALSE)</f>
        <v>no</v>
      </c>
      <c r="X32" s="82" t="str">
        <f>VLOOKUP($B32,Monitoring_eng!$B:$AT,X$2,FALSE)</f>
        <v>no</v>
      </c>
      <c r="Y32" s="82" t="str">
        <f>VLOOKUP($B32,Monitoring_eng!$B:$AT,Y$2,FALSE)</f>
        <v>yes</v>
      </c>
      <c r="Z32" s="156" t="str">
        <f>IF(VLOOKUP(Analysis_2019!B28,Analysis_2019!B:C,2,FALSE)=VLOOKUP(Monitoring_eng!B27,Monitoring_eng!B:C,2,FALSE),"OK","ERROR")</f>
        <v>ERROR</v>
      </c>
      <c r="AA32" s="156" t="s">
        <v>49</v>
      </c>
      <c r="AB32" s="156">
        <f t="shared" si="0"/>
        <v>16</v>
      </c>
      <c r="AC32" s="156" t="s">
        <v>48</v>
      </c>
      <c r="AD32" s="156">
        <f t="shared" si="1"/>
        <v>6</v>
      </c>
      <c r="AE32" s="156" t="s">
        <v>108</v>
      </c>
      <c r="AF32" s="156">
        <f t="shared" si="2"/>
        <v>0</v>
      </c>
      <c r="AG32" s="156" t="s">
        <v>432</v>
      </c>
      <c r="AH32" s="156">
        <f t="shared" si="3"/>
        <v>0</v>
      </c>
      <c r="AI32" s="156">
        <f t="shared" si="4"/>
        <v>22</v>
      </c>
      <c r="AJ32" s="156" t="str">
        <f t="shared" si="5"/>
        <v>yes</v>
      </c>
      <c r="AK32" s="156" t="str">
        <f t="shared" si="6"/>
        <v>no</v>
      </c>
      <c r="AL32" s="156">
        <f t="shared" si="7"/>
        <v>16</v>
      </c>
      <c r="AM32" s="156">
        <f t="shared" si="8"/>
        <v>6</v>
      </c>
      <c r="AN32" s="158">
        <f t="shared" si="9"/>
        <v>0.72727272727272729</v>
      </c>
      <c r="AO32" s="158">
        <f t="shared" si="10"/>
        <v>0.27272727272727271</v>
      </c>
      <c r="AP32" s="158">
        <f>VLOOKUP($A32,Analysis_2016!$A:$AN,39,FALSE)</f>
        <v>0.40909090909090912</v>
      </c>
      <c r="AQ32" s="158">
        <f>VLOOKUP($A32,Analysis_2016!$A:$AN,40,FALSE)</f>
        <v>0.45454545454545453</v>
      </c>
      <c r="AR32" s="158">
        <f t="shared" si="11"/>
        <v>0.31818181818181818</v>
      </c>
      <c r="AS32" s="158">
        <f t="shared" si="12"/>
        <v>-0.18181818181818182</v>
      </c>
      <c r="AT32" s="159">
        <f>COUNTIFS($D32:$Y32,$AJ32,Results_2019!$T$78:$AO$78,AT$1)/(COUNTIF(Results_2019!$T$78:$AO$78,AT$1))</f>
        <v>0.75</v>
      </c>
      <c r="AU32" s="159">
        <f>COUNTIFS($D32:$Y32,$AJ32,Results_2019!$T$78:$AO$78,AU$1)/(COUNTIF(Results_2019!$T$78:$AO$78,AU$1))</f>
        <v>0.625</v>
      </c>
      <c r="AV32" s="159">
        <f>COUNTIFS($D32:$Y32,$AJ32,Results_2019!$T$78:$AO$78,AV$1)/(COUNTIF(Results_2019!$T$78:$AO$78,AV$1))</f>
        <v>1</v>
      </c>
      <c r="AW32" s="159">
        <f>COUNTIFS($D32:$Y32,$AJ32,Results_2019!$T$78:$AO$78,AW$1)/(COUNTIF(Results_2019!$T$78:$AO$78,AW$1))</f>
        <v>0.66666666666666663</v>
      </c>
      <c r="AX32" s="159">
        <f>COUNTIFS($D32:$Y32,$AJ32,Results_2019!$T$78:$AO$78,AX$1)/(COUNTIF(Results_2019!$T$78:$AO$78,AX$1))</f>
        <v>1</v>
      </c>
      <c r="AY32" s="159">
        <f>COUNTIFS($D32:$Y32,$AJ32,Results_2019!$T$81:$AO$81,AY$1)/(COUNTIF(Results_2019!$T$81:$AO$81,AY$1))</f>
        <v>0.5</v>
      </c>
      <c r="AZ32" s="159">
        <f>COUNTIFS($D32:$Y32,$AJ32,Results_2019!$T$81:$AO$81,AZ$1)/(COUNTIF(Results_2019!$T$81:$AO$81,AZ$1))</f>
        <v>0.88888888888888884</v>
      </c>
      <c r="BA32" s="159">
        <f>COUNTIFS($D32:$Y32,$AJ32,Results_2019!$T$81:$AO$81,BA$1)/(COUNTIF(Results_2019!$T$81:$AO$81,BA$1))</f>
        <v>0.66666666666666663</v>
      </c>
      <c r="BB32" s="60"/>
      <c r="BC32" s="60"/>
      <c r="BD32" s="60"/>
      <c r="BE32" s="60"/>
      <c r="BF32" s="60"/>
      <c r="BG32" s="60"/>
      <c r="BH32" s="18"/>
    </row>
    <row r="33" spans="1:60" x14ac:dyDescent="0.3">
      <c r="A33" s="83" t="s">
        <v>1348</v>
      </c>
      <c r="B33" s="156" t="s">
        <v>240</v>
      </c>
      <c r="C33" s="161" t="s">
        <v>241</v>
      </c>
      <c r="D33" s="82" t="str">
        <f>VLOOKUP($B33,Monitoring_eng!$B:$AT,D$2,FALSE)</f>
        <v>yes</v>
      </c>
      <c r="E33" s="82" t="str">
        <f>VLOOKUP($B33,Monitoring_eng!$B:$AT,E$2,FALSE)</f>
        <v>yes</v>
      </c>
      <c r="F33" s="82" t="str">
        <f>VLOOKUP($B33,Monitoring_eng!$B:$AT,F$2,FALSE)</f>
        <v>no</v>
      </c>
      <c r="G33" s="82" t="str">
        <f>VLOOKUP($B33,Monitoring_eng!$B:$AT,G$2,FALSE)</f>
        <v>no</v>
      </c>
      <c r="H33" s="82" t="str">
        <f>VLOOKUP($B33,Monitoring_eng!$B:$AT,H$2,FALSE)</f>
        <v>yes</v>
      </c>
      <c r="I33" s="82" t="str">
        <f>VLOOKUP($B33,Monitoring_eng!$B:$AT,I$2,FALSE)</f>
        <v>no</v>
      </c>
      <c r="J33" s="82" t="str">
        <f>VLOOKUP($B33,Monitoring_eng!$B:$AT,J$2,FALSE)</f>
        <v>yes</v>
      </c>
      <c r="K33" s="82" t="str">
        <f>VLOOKUP($B33,Monitoring_eng!$B:$AT,K$2,FALSE)</f>
        <v>yes</v>
      </c>
      <c r="L33" s="82" t="str">
        <f>VLOOKUP($B33,Monitoring_eng!$B:$AT,L$2,FALSE)</f>
        <v>no</v>
      </c>
      <c r="M33" s="82" t="str">
        <f>VLOOKUP($B33,Monitoring_eng!$B:$AT,M$2,FALSE)</f>
        <v>yes</v>
      </c>
      <c r="N33" s="82" t="str">
        <f>VLOOKUP($B33,Monitoring_eng!$B:$AT,N$2,FALSE)</f>
        <v>yes</v>
      </c>
      <c r="O33" s="82" t="str">
        <f>VLOOKUP($B33,Monitoring_eng!$B:$AT,O$2,FALSE)</f>
        <v>yes</v>
      </c>
      <c r="P33" s="82" t="str">
        <f>VLOOKUP($B33,Monitoring_eng!$B:$AT,P$2,FALSE)</f>
        <v>no</v>
      </c>
      <c r="Q33" s="82" t="str">
        <f>VLOOKUP($B33,Monitoring_eng!$B:$AT,Q$2,FALSE)</f>
        <v>yes</v>
      </c>
      <c r="R33" s="82" t="str">
        <f>VLOOKUP($B33,Monitoring_eng!$B:$AT,R$2,FALSE)</f>
        <v>no</v>
      </c>
      <c r="S33" s="82" t="str">
        <f>VLOOKUP($B33,Monitoring_eng!$B:$AT,S$2,FALSE)</f>
        <v>yes</v>
      </c>
      <c r="T33" s="82" t="str">
        <f>VLOOKUP($B33,Monitoring_eng!$B:$AT,T$2,FALSE)</f>
        <v>yes</v>
      </c>
      <c r="U33" s="82" t="str">
        <f>VLOOKUP($B33,Monitoring_eng!$B:$AT,U$2,FALSE)</f>
        <v>yes</v>
      </c>
      <c r="V33" s="82" t="str">
        <f>VLOOKUP($B33,Monitoring_eng!$B:$AT,V$2,FALSE)</f>
        <v>yes</v>
      </c>
      <c r="W33" s="82" t="str">
        <f>VLOOKUP($B33,Monitoring_eng!$B:$AT,W$2,FALSE)</f>
        <v>yes</v>
      </c>
      <c r="X33" s="82" t="str">
        <f>VLOOKUP($B33,Monitoring_eng!$B:$AT,X$2,FALSE)</f>
        <v>yes</v>
      </c>
      <c r="Y33" s="82" t="str">
        <f>VLOOKUP($B33,Monitoring_eng!$B:$AT,Y$2,FALSE)</f>
        <v>yes</v>
      </c>
      <c r="Z33" s="156" t="str">
        <f>IF(VLOOKUP(Analysis_2019!B55,Analysis_2019!B:C,2,FALSE)=VLOOKUP(Monitoring_eng!B54,Monitoring_eng!B:C,2,FALSE),"OK","ERROR")</f>
        <v>ERROR</v>
      </c>
      <c r="AA33" s="156" t="s">
        <v>49</v>
      </c>
      <c r="AB33" s="156">
        <f t="shared" si="0"/>
        <v>16</v>
      </c>
      <c r="AC33" s="156" t="s">
        <v>48</v>
      </c>
      <c r="AD33" s="156">
        <f t="shared" si="1"/>
        <v>6</v>
      </c>
      <c r="AE33" s="156" t="s">
        <v>108</v>
      </c>
      <c r="AF33" s="156">
        <f t="shared" si="2"/>
        <v>0</v>
      </c>
      <c r="AG33" s="156" t="s">
        <v>432</v>
      </c>
      <c r="AH33" s="156">
        <f t="shared" si="3"/>
        <v>0</v>
      </c>
      <c r="AI33" s="156">
        <f t="shared" si="4"/>
        <v>22</v>
      </c>
      <c r="AJ33" s="156" t="str">
        <f t="shared" si="5"/>
        <v>yes</v>
      </c>
      <c r="AK33" s="156" t="str">
        <f t="shared" si="6"/>
        <v>no</v>
      </c>
      <c r="AL33" s="156">
        <f t="shared" si="7"/>
        <v>16</v>
      </c>
      <c r="AM33" s="156">
        <f t="shared" si="8"/>
        <v>6</v>
      </c>
      <c r="AN33" s="158">
        <f t="shared" si="9"/>
        <v>0.72727272727272729</v>
      </c>
      <c r="AO33" s="158">
        <f t="shared" si="10"/>
        <v>0.27272727272727271</v>
      </c>
      <c r="AP33" s="158">
        <f>VLOOKUP($A33,Analysis_2016!$A:$AN,39,FALSE)</f>
        <v>0.68181818181818177</v>
      </c>
      <c r="AQ33" s="158">
        <f>VLOOKUP($A33,Analysis_2016!$A:$AN,40,FALSE)</f>
        <v>0.13636363636363635</v>
      </c>
      <c r="AR33" s="158">
        <f t="shared" si="11"/>
        <v>4.5454545454545525E-2</v>
      </c>
      <c r="AS33" s="158">
        <f t="shared" si="12"/>
        <v>0.13636363636363635</v>
      </c>
      <c r="AT33" s="159">
        <f>COUNTIFS($D33:$Y33,$AJ33,Results_2019!$T$78:$AO$78,AT$1)/(COUNTIF(Results_2019!$T$78:$AO$78,AT$1))</f>
        <v>0.25</v>
      </c>
      <c r="AU33" s="159">
        <f>COUNTIFS($D33:$Y33,$AJ33,Results_2019!$T$78:$AO$78,AU$1)/(COUNTIF(Results_2019!$T$78:$AO$78,AU$1))</f>
        <v>1</v>
      </c>
      <c r="AV33" s="159">
        <f>COUNTIFS($D33:$Y33,$AJ33,Results_2019!$T$78:$AO$78,AV$1)/(COUNTIF(Results_2019!$T$78:$AO$78,AV$1))</f>
        <v>1</v>
      </c>
      <c r="AW33" s="159">
        <f>COUNTIFS($D33:$Y33,$AJ33,Results_2019!$T$78:$AO$78,AW$1)/(COUNTIF(Results_2019!$T$78:$AO$78,AW$1))</f>
        <v>1</v>
      </c>
      <c r="AX33" s="159">
        <f>COUNTIFS($D33:$Y33,$AJ33,Results_2019!$T$78:$AO$78,AX$1)/(COUNTIF(Results_2019!$T$78:$AO$78,AX$1))</f>
        <v>1</v>
      </c>
      <c r="AY33" s="159">
        <f>COUNTIFS($D33:$Y33,$AJ33,Results_2019!$T$81:$AO$81,AY$1)/(COUNTIF(Results_2019!$T$81:$AO$81,AY$1))</f>
        <v>0.75</v>
      </c>
      <c r="AZ33" s="159">
        <f>COUNTIFS($D33:$Y33,$AJ33,Results_2019!$T$81:$AO$81,AZ$1)/(COUNTIF(Results_2019!$T$81:$AO$81,AZ$1))</f>
        <v>0.66666666666666663</v>
      </c>
      <c r="BA33" s="159">
        <f>COUNTIFS($D33:$Y33,$AJ33,Results_2019!$T$81:$AO$81,BA$1)/(COUNTIF(Results_2019!$T$81:$AO$81,BA$1))</f>
        <v>0.77777777777777779</v>
      </c>
      <c r="BB33" s="60"/>
      <c r="BC33" s="60"/>
      <c r="BD33" s="60"/>
      <c r="BE33" s="60"/>
      <c r="BF33" s="60"/>
      <c r="BG33" s="60"/>
      <c r="BH33" s="18"/>
    </row>
    <row r="34" spans="1:60" x14ac:dyDescent="0.3">
      <c r="A34" s="83" t="s">
        <v>1307</v>
      </c>
      <c r="B34" s="156" t="s">
        <v>92</v>
      </c>
      <c r="C34" s="157" t="s">
        <v>93</v>
      </c>
      <c r="D34" s="82" t="str">
        <f>VLOOKUP($B34,Monitoring_eng!$B:$AT,D$2,FALSE)</f>
        <v>yes</v>
      </c>
      <c r="E34" s="82" t="str">
        <f>VLOOKUP($B34,Monitoring_eng!$B:$AT,E$2,FALSE)</f>
        <v>yes</v>
      </c>
      <c r="F34" s="82" t="str">
        <f>VLOOKUP($B34,Monitoring_eng!$B:$AT,F$2,FALSE)</f>
        <v>no</v>
      </c>
      <c r="G34" s="82" t="str">
        <f>VLOOKUP($B34,Monitoring_eng!$B:$AT,G$2,FALSE)</f>
        <v>no</v>
      </c>
      <c r="H34" s="82" t="str">
        <f>VLOOKUP($B34,Monitoring_eng!$B:$AT,H$2,FALSE)</f>
        <v>yes</v>
      </c>
      <c r="I34" s="82" t="str">
        <f>VLOOKUP($B34,Monitoring_eng!$B:$AT,I$2,FALSE)</f>
        <v>yes</v>
      </c>
      <c r="J34" s="82" t="str">
        <f>VLOOKUP($B34,Monitoring_eng!$B:$AT,J$2,FALSE)</f>
        <v>yes</v>
      </c>
      <c r="K34" s="82" t="str">
        <f>VLOOKUP($B34,Monitoring_eng!$B:$AT,K$2,FALSE)</f>
        <v>yes</v>
      </c>
      <c r="L34" s="82" t="str">
        <f>VLOOKUP($B34,Monitoring_eng!$B:$AT,L$2,FALSE)</f>
        <v>no</v>
      </c>
      <c r="M34" s="82" t="str">
        <f>VLOOKUP($B34,Monitoring_eng!$B:$AT,M$2,FALSE)</f>
        <v>yes</v>
      </c>
      <c r="N34" s="82" t="str">
        <f>VLOOKUP($B34,Monitoring_eng!$B:$AT,N$2,FALSE)</f>
        <v>no</v>
      </c>
      <c r="O34" s="82" t="str">
        <f>VLOOKUP($B34,Monitoring_eng!$B:$AT,O$2,FALSE)</f>
        <v>yes</v>
      </c>
      <c r="P34" s="82" t="str">
        <f>VLOOKUP($B34,Monitoring_eng!$B:$AT,P$2,FALSE)</f>
        <v>yes</v>
      </c>
      <c r="Q34" s="82" t="str">
        <f>VLOOKUP($B34,Monitoring_eng!$B:$AT,Q$2,FALSE)</f>
        <v>yes</v>
      </c>
      <c r="R34" s="82" t="str">
        <f>VLOOKUP($B34,Monitoring_eng!$B:$AT,R$2,FALSE)</f>
        <v>no</v>
      </c>
      <c r="S34" s="82" t="str">
        <f>VLOOKUP($B34,Monitoring_eng!$B:$AT,S$2,FALSE)</f>
        <v>yes</v>
      </c>
      <c r="T34" s="82" t="str">
        <f>VLOOKUP($B34,Monitoring_eng!$B:$AT,T$2,FALSE)</f>
        <v>yes</v>
      </c>
      <c r="U34" s="82" t="str">
        <f>VLOOKUP($B34,Monitoring_eng!$B:$AT,U$2,FALSE)</f>
        <v>yes</v>
      </c>
      <c r="V34" s="82" t="str">
        <f>VLOOKUP($B34,Monitoring_eng!$B:$AT,V$2,FALSE)</f>
        <v>yes</v>
      </c>
      <c r="W34" s="82" t="str">
        <f>VLOOKUP($B34,Monitoring_eng!$B:$AT,W$2,FALSE)</f>
        <v>yes</v>
      </c>
      <c r="X34" s="82" t="str">
        <f>VLOOKUP($B34,Monitoring_eng!$B:$AT,X$2,FALSE)</f>
        <v>no</v>
      </c>
      <c r="Y34" s="82" t="str">
        <f>VLOOKUP($B34,Monitoring_eng!$B:$AT,Y$2,FALSE)</f>
        <v>yes</v>
      </c>
      <c r="Z34" s="156" t="str">
        <f>IF(VLOOKUP(Analysis_2019!B14,Analysis_2019!B:C,2,FALSE)=VLOOKUP(Monitoring_eng!B13,Monitoring_eng!B:C,2,FALSE),"OK","ERROR")</f>
        <v>ERROR</v>
      </c>
      <c r="AA34" s="156" t="s">
        <v>49</v>
      </c>
      <c r="AB34" s="156">
        <f t="shared" si="0"/>
        <v>16</v>
      </c>
      <c r="AC34" s="156" t="s">
        <v>48</v>
      </c>
      <c r="AD34" s="156">
        <f t="shared" si="1"/>
        <v>6</v>
      </c>
      <c r="AE34" s="156" t="s">
        <v>108</v>
      </c>
      <c r="AF34" s="156">
        <f t="shared" si="2"/>
        <v>0</v>
      </c>
      <c r="AG34" s="156" t="s">
        <v>432</v>
      </c>
      <c r="AH34" s="156">
        <f t="shared" si="3"/>
        <v>0</v>
      </c>
      <c r="AI34" s="156">
        <f t="shared" si="4"/>
        <v>22</v>
      </c>
      <c r="AJ34" s="156" t="str">
        <f t="shared" si="5"/>
        <v>yes</v>
      </c>
      <c r="AK34" s="156" t="str">
        <f t="shared" si="6"/>
        <v>no</v>
      </c>
      <c r="AL34" s="156">
        <f t="shared" si="7"/>
        <v>16</v>
      </c>
      <c r="AM34" s="156">
        <f t="shared" si="8"/>
        <v>6</v>
      </c>
      <c r="AN34" s="158">
        <f t="shared" si="9"/>
        <v>0.72727272727272729</v>
      </c>
      <c r="AO34" s="158">
        <f t="shared" si="10"/>
        <v>0.27272727272727271</v>
      </c>
      <c r="AP34" s="158">
        <f>VLOOKUP($A34,Analysis_2016!$A:$AN,39,FALSE)</f>
        <v>0.90909090909090906</v>
      </c>
      <c r="AQ34" s="158">
        <f>VLOOKUP($A34,Analysis_2016!$A:$AN,40,FALSE)</f>
        <v>9.0909090909090912E-2</v>
      </c>
      <c r="AR34" s="158">
        <f t="shared" si="11"/>
        <v>-0.18181818181818177</v>
      </c>
      <c r="AS34" s="158">
        <f t="shared" si="12"/>
        <v>0.1818181818181818</v>
      </c>
      <c r="AT34" s="159">
        <f>COUNTIFS($D34:$Y34,$AJ34,Results_2019!$T$78:$AO$78,AT$1)/(COUNTIF(Results_2019!$T$78:$AO$78,AT$1))</f>
        <v>0.5</v>
      </c>
      <c r="AU34" s="159">
        <f>COUNTIFS($D34:$Y34,$AJ34,Results_2019!$T$78:$AO$78,AU$1)/(COUNTIF(Results_2019!$T$78:$AO$78,AU$1))</f>
        <v>0.875</v>
      </c>
      <c r="AV34" s="159">
        <f>COUNTIFS($D34:$Y34,$AJ34,Results_2019!$T$78:$AO$78,AV$1)/(COUNTIF(Results_2019!$T$78:$AO$78,AV$1))</f>
        <v>1</v>
      </c>
      <c r="AW34" s="159">
        <f>COUNTIFS($D34:$Y34,$AJ34,Results_2019!$T$78:$AO$78,AW$1)/(COUNTIF(Results_2019!$T$78:$AO$78,AW$1))</f>
        <v>0.66666666666666663</v>
      </c>
      <c r="AX34" s="159">
        <f>COUNTIFS($D34:$Y34,$AJ34,Results_2019!$T$78:$AO$78,AX$1)/(COUNTIF(Results_2019!$T$78:$AO$78,AX$1))</f>
        <v>1</v>
      </c>
      <c r="AY34" s="159">
        <f>COUNTIFS($D34:$Y34,$AJ34,Results_2019!$T$81:$AO$81,AY$1)/(COUNTIF(Results_2019!$T$81:$AO$81,AY$1))</f>
        <v>0.75</v>
      </c>
      <c r="AZ34" s="159">
        <f>COUNTIFS($D34:$Y34,$AJ34,Results_2019!$T$81:$AO$81,AZ$1)/(COUNTIF(Results_2019!$T$81:$AO$81,AZ$1))</f>
        <v>0.88888888888888884</v>
      </c>
      <c r="BA34" s="159">
        <f>COUNTIFS($D34:$Y34,$AJ34,Results_2019!$T$81:$AO$81,BA$1)/(COUNTIF(Results_2019!$T$81:$AO$81,BA$1))</f>
        <v>0.55555555555555558</v>
      </c>
      <c r="BB34" s="60"/>
      <c r="BC34" s="60"/>
      <c r="BD34" s="60"/>
      <c r="BE34" s="60"/>
      <c r="BF34" s="60"/>
      <c r="BG34" s="60"/>
      <c r="BH34" s="18"/>
    </row>
    <row r="35" spans="1:60" x14ac:dyDescent="0.3">
      <c r="A35" s="83" t="s">
        <v>1311</v>
      </c>
      <c r="B35" s="156" t="s">
        <v>111</v>
      </c>
      <c r="C35" s="157" t="s">
        <v>112</v>
      </c>
      <c r="D35" s="82" t="str">
        <f>VLOOKUP($B35,Monitoring_eng!$B:$AT,D$2,FALSE)</f>
        <v>yes</v>
      </c>
      <c r="E35" s="82" t="str">
        <f>VLOOKUP($B35,Monitoring_eng!$B:$AT,E$2,FALSE)</f>
        <v>yes</v>
      </c>
      <c r="F35" s="82" t="str">
        <f>VLOOKUP($B35,Monitoring_eng!$B:$AT,F$2,FALSE)</f>
        <v>yes</v>
      </c>
      <c r="G35" s="82" t="str">
        <f>VLOOKUP($B35,Monitoring_eng!$B:$AT,G$2,FALSE)</f>
        <v>no</v>
      </c>
      <c r="H35" s="82" t="str">
        <f>VLOOKUP($B35,Monitoring_eng!$B:$AT,H$2,FALSE)</f>
        <v>yes</v>
      </c>
      <c r="I35" s="82" t="str">
        <f>VLOOKUP($B35,Monitoring_eng!$B:$AT,I$2,FALSE)</f>
        <v>yes</v>
      </c>
      <c r="J35" s="82" t="str">
        <f>VLOOKUP($B35,Monitoring_eng!$B:$AT,J$2,FALSE)</f>
        <v>yes</v>
      </c>
      <c r="K35" s="82" t="str">
        <f>VLOOKUP($B35,Monitoring_eng!$B:$AT,K$2,FALSE)</f>
        <v>yes</v>
      </c>
      <c r="L35" s="82" t="str">
        <f>VLOOKUP($B35,Monitoring_eng!$B:$AT,L$2,FALSE)</f>
        <v>no</v>
      </c>
      <c r="M35" s="82" t="str">
        <f>VLOOKUP($B35,Monitoring_eng!$B:$AT,M$2,FALSE)</f>
        <v>yes</v>
      </c>
      <c r="N35" s="82" t="str">
        <f>VLOOKUP($B35,Monitoring_eng!$B:$AT,N$2,FALSE)</f>
        <v>no</v>
      </c>
      <c r="O35" s="82" t="str">
        <f>VLOOKUP($B35,Monitoring_eng!$B:$AT,O$2,FALSE)</f>
        <v>yes</v>
      </c>
      <c r="P35" s="82" t="str">
        <f>VLOOKUP($B35,Monitoring_eng!$B:$AT,P$2,FALSE)</f>
        <v>yes</v>
      </c>
      <c r="Q35" s="82" t="str">
        <f>VLOOKUP($B35,Monitoring_eng!$B:$AT,Q$2,FALSE)</f>
        <v>yes</v>
      </c>
      <c r="R35" s="82" t="str">
        <f>VLOOKUP($B35,Monitoring_eng!$B:$AT,R$2,FALSE)</f>
        <v>no</v>
      </c>
      <c r="S35" s="82" t="str">
        <f>VLOOKUP($B35,Monitoring_eng!$B:$AT,S$2,FALSE)</f>
        <v>yes</v>
      </c>
      <c r="T35" s="82" t="str">
        <f>VLOOKUP($B35,Monitoring_eng!$B:$AT,T$2,FALSE)</f>
        <v>no</v>
      </c>
      <c r="U35" s="82" t="str">
        <f>VLOOKUP($B35,Monitoring_eng!$B:$AT,U$2,FALSE)</f>
        <v>yes</v>
      </c>
      <c r="V35" s="82" t="str">
        <f>VLOOKUP($B35,Monitoring_eng!$B:$AT,V$2,FALSE)</f>
        <v>yes</v>
      </c>
      <c r="W35" s="82" t="str">
        <f>VLOOKUP($B35,Monitoring_eng!$B:$AT,W$2,FALSE)</f>
        <v>yes</v>
      </c>
      <c r="X35" s="82" t="str">
        <f>VLOOKUP($B35,Monitoring_eng!$B:$AT,X$2,FALSE)</f>
        <v>no</v>
      </c>
      <c r="Y35" s="82" t="str">
        <f>VLOOKUP($B35,Monitoring_eng!$B:$AT,Y$2,FALSE)</f>
        <v>yes</v>
      </c>
      <c r="Z35" s="156" t="str">
        <f>IF(VLOOKUP(Analysis_2019!B18,Analysis_2019!B:C,2,FALSE)=VLOOKUP(Monitoring_eng!B17,Monitoring_eng!B:C,2,FALSE),"OK","ERROR")</f>
        <v>ERROR</v>
      </c>
      <c r="AA35" s="156" t="s">
        <v>49</v>
      </c>
      <c r="AB35" s="156">
        <f t="shared" ref="AB35:AB69" si="13">COUNTIF($D35:$Y35,$AA35)</f>
        <v>16</v>
      </c>
      <c r="AC35" s="156" t="s">
        <v>48</v>
      </c>
      <c r="AD35" s="156">
        <f t="shared" ref="AD35:AD69" si="14">COUNTIF($D35:$Y35,$AC35)</f>
        <v>6</v>
      </c>
      <c r="AE35" s="156" t="s">
        <v>108</v>
      </c>
      <c r="AF35" s="156">
        <f t="shared" ref="AF35:AF69" si="15">COUNTIF($D35:$Y35,$AE35)</f>
        <v>0</v>
      </c>
      <c r="AG35" s="156" t="s">
        <v>432</v>
      </c>
      <c r="AH35" s="156">
        <f t="shared" ref="AH35:AH69" si="16">COUNTIF($D35:$Y35,$AG35)</f>
        <v>0</v>
      </c>
      <c r="AI35" s="156">
        <f t="shared" ref="AI35:AI66" si="17">AB35+AD35+AF35+AH35</f>
        <v>22</v>
      </c>
      <c r="AJ35" s="156" t="str">
        <f t="shared" ref="AJ35:AJ69" si="18">AA35</f>
        <v>yes</v>
      </c>
      <c r="AK35" s="156" t="str">
        <f t="shared" ref="AK35:AK69" si="19">AC35</f>
        <v>no</v>
      </c>
      <c r="AL35" s="156">
        <f t="shared" ref="AL35:AL69" si="20">AB35</f>
        <v>16</v>
      </c>
      <c r="AM35" s="156">
        <f t="shared" ref="AM35:AM69" si="21">AD35</f>
        <v>6</v>
      </c>
      <c r="AN35" s="158">
        <f t="shared" ref="AN35:AN69" si="22">AL35/22</f>
        <v>0.72727272727272729</v>
      </c>
      <c r="AO35" s="158">
        <f t="shared" ref="AO35:AO69" si="23">AM35/22</f>
        <v>0.27272727272727271</v>
      </c>
      <c r="AP35" s="158">
        <f>VLOOKUP($A35,Analysis_2016!$A:$AN,39,FALSE)</f>
        <v>1</v>
      </c>
      <c r="AQ35" s="158">
        <f>VLOOKUP($A35,Analysis_2016!$A:$AN,40,FALSE)</f>
        <v>0</v>
      </c>
      <c r="AR35" s="158">
        <f t="shared" ref="AR35:AR69" si="24">AN35-AP35</f>
        <v>-0.27272727272727271</v>
      </c>
      <c r="AS35" s="158">
        <f t="shared" ref="AS35:AS69" si="25">AO35-AQ35</f>
        <v>0.27272727272727271</v>
      </c>
      <c r="AT35" s="159">
        <f>COUNTIFS($D35:$Y35,$AJ35,Results_2019!$T$78:$AO$78,AT$1)/(COUNTIF(Results_2019!$T$78:$AO$78,AT$1))</f>
        <v>0.625</v>
      </c>
      <c r="AU35" s="159">
        <f>COUNTIFS($D35:$Y35,$AJ35,Results_2019!$T$78:$AO$78,AU$1)/(COUNTIF(Results_2019!$T$78:$AO$78,AU$1))</f>
        <v>0.875</v>
      </c>
      <c r="AV35" s="159">
        <f>COUNTIFS($D35:$Y35,$AJ35,Results_2019!$T$78:$AO$78,AV$1)/(COUNTIF(Results_2019!$T$78:$AO$78,AV$1))</f>
        <v>0</v>
      </c>
      <c r="AW35" s="159">
        <f>COUNTIFS($D35:$Y35,$AJ35,Results_2019!$T$78:$AO$78,AW$1)/(COUNTIF(Results_2019!$T$78:$AO$78,AW$1))</f>
        <v>0.66666666666666663</v>
      </c>
      <c r="AX35" s="159">
        <f>COUNTIFS($D35:$Y35,$AJ35,Results_2019!$T$78:$AO$78,AX$1)/(COUNTIF(Results_2019!$T$78:$AO$78,AX$1))</f>
        <v>1</v>
      </c>
      <c r="AY35" s="159">
        <f>COUNTIFS($D35:$Y35,$AJ35,Results_2019!$T$81:$AO$81,AY$1)/(COUNTIF(Results_2019!$T$81:$AO$81,AY$1))</f>
        <v>0.75</v>
      </c>
      <c r="AZ35" s="159">
        <f>COUNTIFS($D35:$Y35,$AJ35,Results_2019!$T$81:$AO$81,AZ$1)/(COUNTIF(Results_2019!$T$81:$AO$81,AZ$1))</f>
        <v>0.88888888888888884</v>
      </c>
      <c r="BA35" s="159">
        <f>COUNTIFS($D35:$Y35,$AJ35,Results_2019!$T$81:$AO$81,BA$1)/(COUNTIF(Results_2019!$T$81:$AO$81,BA$1))</f>
        <v>0.55555555555555558</v>
      </c>
      <c r="BB35" s="60"/>
      <c r="BC35" s="60"/>
      <c r="BD35" s="60"/>
      <c r="BE35" s="60"/>
      <c r="BF35" s="60"/>
      <c r="BG35" s="60"/>
      <c r="BH35" s="18"/>
    </row>
    <row r="36" spans="1:60" x14ac:dyDescent="0.3">
      <c r="A36" s="83" t="s">
        <v>1323</v>
      </c>
      <c r="B36" s="156" t="s">
        <v>164</v>
      </c>
      <c r="C36" s="160" t="s">
        <v>165</v>
      </c>
      <c r="D36" s="82" t="str">
        <f>VLOOKUP($B36,Monitoring_eng!$B:$AT,D$2,FALSE)</f>
        <v>yes</v>
      </c>
      <c r="E36" s="82" t="str">
        <f>VLOOKUP($B36,Monitoring_eng!$B:$AT,E$2,FALSE)</f>
        <v>yes</v>
      </c>
      <c r="F36" s="82" t="str">
        <f>VLOOKUP($B36,Monitoring_eng!$B:$AT,F$2,FALSE)</f>
        <v>yes</v>
      </c>
      <c r="G36" s="82" t="str">
        <f>VLOOKUP($B36,Monitoring_eng!$B:$AT,G$2,FALSE)</f>
        <v>no</v>
      </c>
      <c r="H36" s="82" t="str">
        <f>VLOOKUP($B36,Monitoring_eng!$B:$AT,H$2,FALSE)</f>
        <v>yes</v>
      </c>
      <c r="I36" s="82" t="str">
        <f>VLOOKUP($B36,Monitoring_eng!$B:$AT,I$2,FALSE)</f>
        <v>yes</v>
      </c>
      <c r="J36" s="82" t="str">
        <f>VLOOKUP($B36,Monitoring_eng!$B:$AT,J$2,FALSE)</f>
        <v>no</v>
      </c>
      <c r="K36" s="82" t="str">
        <f>VLOOKUP($B36,Monitoring_eng!$B:$AT,K$2,FALSE)</f>
        <v>yes</v>
      </c>
      <c r="L36" s="82" t="str">
        <f>VLOOKUP($B36,Monitoring_eng!$B:$AT,L$2,FALSE)</f>
        <v>yes</v>
      </c>
      <c r="M36" s="82" t="str">
        <f>VLOOKUP($B36,Monitoring_eng!$B:$AT,M$2,FALSE)</f>
        <v>yes</v>
      </c>
      <c r="N36" s="82" t="str">
        <f>VLOOKUP($B36,Monitoring_eng!$B:$AT,N$2,FALSE)</f>
        <v>no</v>
      </c>
      <c r="O36" s="82" t="str">
        <f>VLOOKUP($B36,Monitoring_eng!$B:$AT,O$2,FALSE)</f>
        <v>yes</v>
      </c>
      <c r="P36" s="82" t="str">
        <f>VLOOKUP($B36,Monitoring_eng!$B:$AT,P$2,FALSE)</f>
        <v>yes</v>
      </c>
      <c r="Q36" s="82" t="str">
        <f>VLOOKUP($B36,Monitoring_eng!$B:$AT,Q$2,FALSE)</f>
        <v>yes</v>
      </c>
      <c r="R36" s="82" t="str">
        <f>VLOOKUP($B36,Monitoring_eng!$B:$AT,R$2,FALSE)</f>
        <v>yes</v>
      </c>
      <c r="S36" s="82" t="str">
        <f>VLOOKUP($B36,Monitoring_eng!$B:$AT,S$2,FALSE)</f>
        <v>yes</v>
      </c>
      <c r="T36" s="82" t="str">
        <f>VLOOKUP($B36,Monitoring_eng!$B:$AT,T$2,FALSE)</f>
        <v>yes</v>
      </c>
      <c r="U36" s="82" t="str">
        <f>VLOOKUP($B36,Monitoring_eng!$B:$AT,U$2,FALSE)</f>
        <v>no</v>
      </c>
      <c r="V36" s="82" t="str">
        <f>VLOOKUP($B36,Monitoring_eng!$B:$AT,V$2,FALSE)</f>
        <v>yes</v>
      </c>
      <c r="W36" s="82" t="str">
        <f>VLOOKUP($B36,Monitoring_eng!$B:$AT,W$2,FALSE)</f>
        <v>no</v>
      </c>
      <c r="X36" s="82" t="str">
        <f>VLOOKUP($B36,Monitoring_eng!$B:$AT,X$2,FALSE)</f>
        <v>no</v>
      </c>
      <c r="Y36" s="82" t="str">
        <f>VLOOKUP($B36,Monitoring_eng!$B:$AT,Y$2,FALSE)</f>
        <v>no</v>
      </c>
      <c r="Z36" s="156" t="str">
        <f>IF(VLOOKUP(Analysis_2019!B30,Analysis_2019!B:C,2,FALSE)=VLOOKUP(Monitoring_eng!B29,Monitoring_eng!B:C,2,FALSE),"OK","ERROR")</f>
        <v>ERROR</v>
      </c>
      <c r="AA36" s="156" t="s">
        <v>49</v>
      </c>
      <c r="AB36" s="156">
        <f t="shared" si="13"/>
        <v>15</v>
      </c>
      <c r="AC36" s="156" t="s">
        <v>48</v>
      </c>
      <c r="AD36" s="156">
        <f t="shared" si="14"/>
        <v>7</v>
      </c>
      <c r="AE36" s="156" t="s">
        <v>108</v>
      </c>
      <c r="AF36" s="156">
        <f t="shared" si="15"/>
        <v>0</v>
      </c>
      <c r="AG36" s="156" t="s">
        <v>432</v>
      </c>
      <c r="AH36" s="156">
        <f t="shared" si="16"/>
        <v>0</v>
      </c>
      <c r="AI36" s="156">
        <f t="shared" si="17"/>
        <v>22</v>
      </c>
      <c r="AJ36" s="156" t="str">
        <f t="shared" si="18"/>
        <v>yes</v>
      </c>
      <c r="AK36" s="156" t="str">
        <f t="shared" si="19"/>
        <v>no</v>
      </c>
      <c r="AL36" s="156">
        <f t="shared" si="20"/>
        <v>15</v>
      </c>
      <c r="AM36" s="156">
        <f t="shared" si="21"/>
        <v>7</v>
      </c>
      <c r="AN36" s="158">
        <f t="shared" si="22"/>
        <v>0.68181818181818177</v>
      </c>
      <c r="AO36" s="158">
        <f t="shared" si="23"/>
        <v>0.31818181818181818</v>
      </c>
      <c r="AP36" s="158">
        <f>VLOOKUP($A36,Analysis_2016!$A:$AN,39,FALSE)</f>
        <v>0.59090909090909094</v>
      </c>
      <c r="AQ36" s="158">
        <f>VLOOKUP($A36,Analysis_2016!$A:$AN,40,FALSE)</f>
        <v>0.40909090909090912</v>
      </c>
      <c r="AR36" s="158">
        <f t="shared" si="24"/>
        <v>9.0909090909090828E-2</v>
      </c>
      <c r="AS36" s="158">
        <f t="shared" si="25"/>
        <v>-9.0909090909090939E-2</v>
      </c>
      <c r="AT36" s="159">
        <f>COUNTIFS($D36:$Y36,$AJ36,Results_2019!$T$78:$AO$78,AT$1)/(COUNTIF(Results_2019!$T$78:$AO$78,AT$1))</f>
        <v>0.75</v>
      </c>
      <c r="AU36" s="159">
        <f>COUNTIFS($D36:$Y36,$AJ36,Results_2019!$T$78:$AO$78,AU$1)/(COUNTIF(Results_2019!$T$78:$AO$78,AU$1))</f>
        <v>0.75</v>
      </c>
      <c r="AV36" s="159">
        <f>COUNTIFS($D36:$Y36,$AJ36,Results_2019!$T$78:$AO$78,AV$1)/(COUNTIF(Results_2019!$T$78:$AO$78,AV$1))</f>
        <v>1</v>
      </c>
      <c r="AW36" s="159">
        <f>COUNTIFS($D36:$Y36,$AJ36,Results_2019!$T$78:$AO$78,AW$1)/(COUNTIF(Results_2019!$T$78:$AO$78,AW$1))</f>
        <v>0.33333333333333331</v>
      </c>
      <c r="AX36" s="159">
        <f>COUNTIFS($D36:$Y36,$AJ36,Results_2019!$T$78:$AO$78,AX$1)/(COUNTIF(Results_2019!$T$78:$AO$78,AX$1))</f>
        <v>0.5</v>
      </c>
      <c r="AY36" s="159">
        <f>COUNTIFS($D36:$Y36,$AJ36,Results_2019!$T$81:$AO$81,AY$1)/(COUNTIF(Results_2019!$T$81:$AO$81,AY$1))</f>
        <v>1</v>
      </c>
      <c r="AZ36" s="159">
        <f>COUNTIFS($D36:$Y36,$AJ36,Results_2019!$T$81:$AO$81,AZ$1)/(COUNTIF(Results_2019!$T$81:$AO$81,AZ$1))</f>
        <v>0.66666666666666663</v>
      </c>
      <c r="BA36" s="159">
        <f>COUNTIFS($D36:$Y36,$AJ36,Results_2019!$T$81:$AO$81,BA$1)/(COUNTIF(Results_2019!$T$81:$AO$81,BA$1))</f>
        <v>0.55555555555555558</v>
      </c>
      <c r="BB36" s="60"/>
      <c r="BC36" s="60"/>
      <c r="BD36" s="60"/>
      <c r="BE36" s="60"/>
      <c r="BF36" s="60"/>
      <c r="BG36" s="60"/>
      <c r="BH36" s="18"/>
    </row>
    <row r="37" spans="1:60" x14ac:dyDescent="0.3">
      <c r="A37" s="83" t="s">
        <v>1325</v>
      </c>
      <c r="B37" s="156" t="s">
        <v>174</v>
      </c>
      <c r="C37" s="160" t="s">
        <v>175</v>
      </c>
      <c r="D37" s="82" t="str">
        <f>VLOOKUP($B37,Monitoring_eng!$B:$AT,D$2,FALSE)</f>
        <v>yes</v>
      </c>
      <c r="E37" s="82" t="str">
        <f>VLOOKUP($B37,Monitoring_eng!$B:$AT,E$2,FALSE)</f>
        <v>yes</v>
      </c>
      <c r="F37" s="82" t="str">
        <f>VLOOKUP($B37,Monitoring_eng!$B:$AT,F$2,FALSE)</f>
        <v>no</v>
      </c>
      <c r="G37" s="82" t="str">
        <f>VLOOKUP($B37,Monitoring_eng!$B:$AT,G$2,FALSE)</f>
        <v>yes</v>
      </c>
      <c r="H37" s="82" t="str">
        <f>VLOOKUP($B37,Monitoring_eng!$B:$AT,H$2,FALSE)</f>
        <v>yes</v>
      </c>
      <c r="I37" s="82" t="str">
        <f>VLOOKUP($B37,Monitoring_eng!$B:$AT,I$2,FALSE)</f>
        <v>no</v>
      </c>
      <c r="J37" s="82" t="str">
        <f>VLOOKUP($B37,Monitoring_eng!$B:$AT,J$2,FALSE)</f>
        <v>no</v>
      </c>
      <c r="K37" s="82" t="str">
        <f>VLOOKUP($B37,Monitoring_eng!$B:$AT,K$2,FALSE)</f>
        <v>yes</v>
      </c>
      <c r="L37" s="82" t="str">
        <f>VLOOKUP($B37,Monitoring_eng!$B:$AT,L$2,FALSE)</f>
        <v>yes</v>
      </c>
      <c r="M37" s="82" t="str">
        <f>VLOOKUP($B37,Monitoring_eng!$B:$AT,M$2,FALSE)</f>
        <v>yes</v>
      </c>
      <c r="N37" s="82" t="str">
        <f>VLOOKUP($B37,Monitoring_eng!$B:$AT,N$2,FALSE)</f>
        <v>yes</v>
      </c>
      <c r="O37" s="82" t="str">
        <f>VLOOKUP($B37,Monitoring_eng!$B:$AT,O$2,FALSE)</f>
        <v>yes</v>
      </c>
      <c r="P37" s="82" t="str">
        <f>VLOOKUP($B37,Monitoring_eng!$B:$AT,P$2,FALSE)</f>
        <v>yes</v>
      </c>
      <c r="Q37" s="82" t="str">
        <f>VLOOKUP($B37,Monitoring_eng!$B:$AT,Q$2,FALSE)</f>
        <v>yes</v>
      </c>
      <c r="R37" s="82" t="str">
        <f>VLOOKUP($B37,Monitoring_eng!$B:$AT,R$2,FALSE)</f>
        <v>yes</v>
      </c>
      <c r="S37" s="82" t="str">
        <f>VLOOKUP($B37,Monitoring_eng!$B:$AT,S$2,FALSE)</f>
        <v>yes</v>
      </c>
      <c r="T37" s="82" t="str">
        <f>VLOOKUP($B37,Monitoring_eng!$B:$AT,T$2,FALSE)</f>
        <v>yes</v>
      </c>
      <c r="U37" s="82" t="str">
        <f>VLOOKUP($B37,Monitoring_eng!$B:$AT,U$2,FALSE)</f>
        <v>no</v>
      </c>
      <c r="V37" s="82" t="str">
        <f>VLOOKUP($B37,Monitoring_eng!$B:$AT,V$2,FALSE)</f>
        <v>yes</v>
      </c>
      <c r="W37" s="82" t="str">
        <f>VLOOKUP($B37,Monitoring_eng!$B:$AT,W$2,FALSE)</f>
        <v>no</v>
      </c>
      <c r="X37" s="82" t="str">
        <f>VLOOKUP($B37,Monitoring_eng!$B:$AT,X$2,FALSE)</f>
        <v>no</v>
      </c>
      <c r="Y37" s="82" t="str">
        <f>VLOOKUP($B37,Monitoring_eng!$B:$AT,Y$2,FALSE)</f>
        <v>no</v>
      </c>
      <c r="Z37" s="156" t="str">
        <f>IF(VLOOKUP(Analysis_2019!B32,Analysis_2019!B:C,2,FALSE)=VLOOKUP(Monitoring_eng!B31,Monitoring_eng!B:C,2,FALSE),"OK","ERROR")</f>
        <v>ERROR</v>
      </c>
      <c r="AA37" s="156" t="s">
        <v>49</v>
      </c>
      <c r="AB37" s="156">
        <f t="shared" si="13"/>
        <v>15</v>
      </c>
      <c r="AC37" s="156" t="s">
        <v>48</v>
      </c>
      <c r="AD37" s="156">
        <f t="shared" si="14"/>
        <v>7</v>
      </c>
      <c r="AE37" s="156" t="s">
        <v>108</v>
      </c>
      <c r="AF37" s="156">
        <f t="shared" si="15"/>
        <v>0</v>
      </c>
      <c r="AG37" s="156" t="s">
        <v>432</v>
      </c>
      <c r="AH37" s="156">
        <f t="shared" si="16"/>
        <v>0</v>
      </c>
      <c r="AI37" s="156">
        <f t="shared" si="17"/>
        <v>22</v>
      </c>
      <c r="AJ37" s="156" t="str">
        <f t="shared" si="18"/>
        <v>yes</v>
      </c>
      <c r="AK37" s="156" t="str">
        <f t="shared" si="19"/>
        <v>no</v>
      </c>
      <c r="AL37" s="156">
        <f t="shared" si="20"/>
        <v>15</v>
      </c>
      <c r="AM37" s="156">
        <f t="shared" si="21"/>
        <v>7</v>
      </c>
      <c r="AN37" s="158">
        <f t="shared" si="22"/>
        <v>0.68181818181818177</v>
      </c>
      <c r="AO37" s="158">
        <f t="shared" si="23"/>
        <v>0.31818181818181818</v>
      </c>
      <c r="AP37" s="158">
        <f>VLOOKUP($A37,Analysis_2016!$A:$AN,39,FALSE)</f>
        <v>0.59090909090909094</v>
      </c>
      <c r="AQ37" s="158">
        <f>VLOOKUP($A37,Analysis_2016!$A:$AN,40,FALSE)</f>
        <v>0.40909090909090912</v>
      </c>
      <c r="AR37" s="158">
        <f t="shared" si="24"/>
        <v>9.0909090909090828E-2</v>
      </c>
      <c r="AS37" s="158">
        <f t="shared" si="25"/>
        <v>-9.0909090909090939E-2</v>
      </c>
      <c r="AT37" s="159">
        <f>COUNTIFS($D37:$Y37,$AJ37,Results_2019!$T$78:$AO$78,AT$1)/(COUNTIF(Results_2019!$T$78:$AO$78,AT$1))</f>
        <v>0.625</v>
      </c>
      <c r="AU37" s="159">
        <f>COUNTIFS($D37:$Y37,$AJ37,Results_2019!$T$78:$AO$78,AU$1)/(COUNTIF(Results_2019!$T$78:$AO$78,AU$1))</f>
        <v>0.75</v>
      </c>
      <c r="AV37" s="159">
        <f>COUNTIFS($D37:$Y37,$AJ37,Results_2019!$T$78:$AO$78,AV$1)/(COUNTIF(Results_2019!$T$78:$AO$78,AV$1))</f>
        <v>1</v>
      </c>
      <c r="AW37" s="159">
        <f>COUNTIFS($D37:$Y37,$AJ37,Results_2019!$T$78:$AO$78,AW$1)/(COUNTIF(Results_2019!$T$78:$AO$78,AW$1))</f>
        <v>0.66666666666666663</v>
      </c>
      <c r="AX37" s="159">
        <f>COUNTIFS($D37:$Y37,$AJ37,Results_2019!$T$78:$AO$78,AX$1)/(COUNTIF(Results_2019!$T$78:$AO$78,AX$1))</f>
        <v>0.5</v>
      </c>
      <c r="AY37" s="159">
        <f>COUNTIFS($D37:$Y37,$AJ37,Results_2019!$T$81:$AO$81,AY$1)/(COUNTIF(Results_2019!$T$81:$AO$81,AY$1))</f>
        <v>0.75</v>
      </c>
      <c r="AZ37" s="159">
        <f>COUNTIFS($D37:$Y37,$AJ37,Results_2019!$T$81:$AO$81,AZ$1)/(COUNTIF(Results_2019!$T$81:$AO$81,AZ$1))</f>
        <v>0.66666666666666663</v>
      </c>
      <c r="BA37" s="159">
        <f>COUNTIFS($D37:$Y37,$AJ37,Results_2019!$T$81:$AO$81,BA$1)/(COUNTIF(Results_2019!$T$81:$AO$81,BA$1))</f>
        <v>0.66666666666666663</v>
      </c>
      <c r="BB37" s="60"/>
      <c r="BC37" s="60"/>
      <c r="BD37" s="60"/>
      <c r="BE37" s="60"/>
      <c r="BF37" s="60"/>
      <c r="BG37" s="60"/>
      <c r="BH37" s="18"/>
    </row>
    <row r="38" spans="1:60" x14ac:dyDescent="0.3">
      <c r="A38" s="83" t="s">
        <v>1309</v>
      </c>
      <c r="B38" s="156" t="s">
        <v>102</v>
      </c>
      <c r="C38" s="157" t="s">
        <v>103</v>
      </c>
      <c r="D38" s="82" t="str">
        <f>VLOOKUP($B38,Monitoring_eng!$B:$AT,D$2,FALSE)</f>
        <v>yes</v>
      </c>
      <c r="E38" s="82" t="str">
        <f>VLOOKUP($B38,Monitoring_eng!$B:$AT,E$2,FALSE)</f>
        <v>yes</v>
      </c>
      <c r="F38" s="82" t="str">
        <f>VLOOKUP($B38,Monitoring_eng!$B:$AT,F$2,FALSE)</f>
        <v>yes</v>
      </c>
      <c r="G38" s="82" t="str">
        <f>VLOOKUP($B38,Monitoring_eng!$B:$AT,G$2,FALSE)</f>
        <v>yes</v>
      </c>
      <c r="H38" s="82" t="str">
        <f>VLOOKUP($B38,Monitoring_eng!$B:$AT,H$2,FALSE)</f>
        <v>no</v>
      </c>
      <c r="I38" s="82" t="str">
        <f>VLOOKUP($B38,Monitoring_eng!$B:$AT,I$2,FALSE)</f>
        <v>yes</v>
      </c>
      <c r="J38" s="82" t="str">
        <f>VLOOKUP($B38,Monitoring_eng!$B:$AT,J$2,FALSE)</f>
        <v>no</v>
      </c>
      <c r="K38" s="82" t="str">
        <f>VLOOKUP($B38,Monitoring_eng!$B:$AT,K$2,FALSE)</f>
        <v>no</v>
      </c>
      <c r="L38" s="82" t="str">
        <f>VLOOKUP($B38,Monitoring_eng!$B:$AT,L$2,FALSE)</f>
        <v>yes</v>
      </c>
      <c r="M38" s="82" t="str">
        <f>VLOOKUP($B38,Monitoring_eng!$B:$AT,M$2,FALSE)</f>
        <v>yes</v>
      </c>
      <c r="N38" s="82" t="str">
        <f>VLOOKUP($B38,Monitoring_eng!$B:$AT,N$2,FALSE)</f>
        <v>yes</v>
      </c>
      <c r="O38" s="82" t="str">
        <f>VLOOKUP($B38,Monitoring_eng!$B:$AT,O$2,FALSE)</f>
        <v>yes</v>
      </c>
      <c r="P38" s="82" t="str">
        <f>VLOOKUP($B38,Monitoring_eng!$B:$AT,P$2,FALSE)</f>
        <v>no</v>
      </c>
      <c r="Q38" s="82" t="str">
        <f>VLOOKUP($B38,Monitoring_eng!$B:$AT,Q$2,FALSE)</f>
        <v>yes</v>
      </c>
      <c r="R38" s="82" t="str">
        <f>VLOOKUP($B38,Monitoring_eng!$B:$AT,R$2,FALSE)</f>
        <v>yes</v>
      </c>
      <c r="S38" s="82" t="str">
        <f>VLOOKUP($B38,Monitoring_eng!$B:$AT,S$2,FALSE)</f>
        <v>yes</v>
      </c>
      <c r="T38" s="82" t="str">
        <f>VLOOKUP($B38,Monitoring_eng!$B:$AT,T$2,FALSE)</f>
        <v>partially</v>
      </c>
      <c r="U38" s="82" t="str">
        <f>VLOOKUP($B38,Monitoring_eng!$B:$AT,U$2,FALSE)</f>
        <v>yes</v>
      </c>
      <c r="V38" s="82" t="str">
        <f>VLOOKUP($B38,Monitoring_eng!$B:$AT,V$2,FALSE)</f>
        <v>yes</v>
      </c>
      <c r="W38" s="82" t="str">
        <f>VLOOKUP($B38,Monitoring_eng!$B:$AT,W$2,FALSE)</f>
        <v>no</v>
      </c>
      <c r="X38" s="82" t="str">
        <f>VLOOKUP($B38,Monitoring_eng!$B:$AT,X$2,FALSE)</f>
        <v>yes</v>
      </c>
      <c r="Y38" s="82" t="str">
        <f>VLOOKUP($B38,Monitoring_eng!$B:$AT,Y$2,FALSE)</f>
        <v>no</v>
      </c>
      <c r="Z38" s="156" t="str">
        <f>IF(VLOOKUP(Analysis_2019!B16,Analysis_2019!B:C,2,FALSE)=VLOOKUP(Monitoring_eng!B15,Monitoring_eng!B:C,2,FALSE),"OK","ERROR")</f>
        <v>ERROR</v>
      </c>
      <c r="AA38" s="156" t="s">
        <v>49</v>
      </c>
      <c r="AB38" s="156">
        <f t="shared" si="13"/>
        <v>15</v>
      </c>
      <c r="AC38" s="156" t="s">
        <v>48</v>
      </c>
      <c r="AD38" s="156">
        <f t="shared" si="14"/>
        <v>6</v>
      </c>
      <c r="AE38" s="156" t="s">
        <v>108</v>
      </c>
      <c r="AF38" s="156">
        <f t="shared" si="15"/>
        <v>1</v>
      </c>
      <c r="AG38" s="156" t="s">
        <v>432</v>
      </c>
      <c r="AH38" s="156">
        <f t="shared" si="16"/>
        <v>0</v>
      </c>
      <c r="AI38" s="156">
        <f t="shared" si="17"/>
        <v>22</v>
      </c>
      <c r="AJ38" s="156" t="str">
        <f t="shared" si="18"/>
        <v>yes</v>
      </c>
      <c r="AK38" s="156" t="str">
        <f t="shared" si="19"/>
        <v>no</v>
      </c>
      <c r="AL38" s="156">
        <f t="shared" si="20"/>
        <v>15</v>
      </c>
      <c r="AM38" s="156">
        <f t="shared" si="21"/>
        <v>6</v>
      </c>
      <c r="AN38" s="158">
        <f t="shared" si="22"/>
        <v>0.68181818181818177</v>
      </c>
      <c r="AO38" s="158">
        <f t="shared" si="23"/>
        <v>0.27272727272727271</v>
      </c>
      <c r="AP38" s="158">
        <f>VLOOKUP($A38,Analysis_2016!$A:$AN,39,FALSE)</f>
        <v>0.77272727272727271</v>
      </c>
      <c r="AQ38" s="158">
        <f>VLOOKUP($A38,Analysis_2016!$A:$AN,40,FALSE)</f>
        <v>0.18181818181818182</v>
      </c>
      <c r="AR38" s="158">
        <f t="shared" si="24"/>
        <v>-9.0909090909090939E-2</v>
      </c>
      <c r="AS38" s="158">
        <f t="shared" si="25"/>
        <v>9.0909090909090884E-2</v>
      </c>
      <c r="AT38" s="159">
        <f>COUNTIFS($D38:$Y38,$AJ38,Results_2019!$T$78:$AO$78,AT$1)/(COUNTIF(Results_2019!$T$78:$AO$78,AT$1))</f>
        <v>0.75</v>
      </c>
      <c r="AU38" s="159">
        <f>COUNTIFS($D38:$Y38,$AJ38,Results_2019!$T$78:$AO$78,AU$1)/(COUNTIF(Results_2019!$T$78:$AO$78,AU$1))</f>
        <v>0.75</v>
      </c>
      <c r="AV38" s="159">
        <f>COUNTIFS($D38:$Y38,$AJ38,Results_2019!$T$78:$AO$78,AV$1)/(COUNTIF(Results_2019!$T$78:$AO$78,AV$1))</f>
        <v>0</v>
      </c>
      <c r="AW38" s="159">
        <f>COUNTIFS($D38:$Y38,$AJ38,Results_2019!$T$78:$AO$78,AW$1)/(COUNTIF(Results_2019!$T$78:$AO$78,AW$1))</f>
        <v>1</v>
      </c>
      <c r="AX38" s="159">
        <f>COUNTIFS($D38:$Y38,$AJ38,Results_2019!$T$78:$AO$78,AX$1)/(COUNTIF(Results_2019!$T$78:$AO$78,AX$1))</f>
        <v>0</v>
      </c>
      <c r="AY38" s="159">
        <f>COUNTIFS($D38:$Y38,$AJ38,Results_2019!$T$81:$AO$81,AY$1)/(COUNTIF(Results_2019!$T$81:$AO$81,AY$1))</f>
        <v>0.75</v>
      </c>
      <c r="AZ38" s="159">
        <f>COUNTIFS($D38:$Y38,$AJ38,Results_2019!$T$81:$AO$81,AZ$1)/(COUNTIF(Results_2019!$T$81:$AO$81,AZ$1))</f>
        <v>0.44444444444444442</v>
      </c>
      <c r="BA38" s="159">
        <f>COUNTIFS($D38:$Y38,$AJ38,Results_2019!$T$81:$AO$81,BA$1)/(COUNTIF(Results_2019!$T$81:$AO$81,BA$1))</f>
        <v>0.88888888888888884</v>
      </c>
      <c r="BB38" s="60"/>
      <c r="BC38" s="60"/>
      <c r="BD38" s="60"/>
      <c r="BE38" s="60"/>
      <c r="BF38" s="60"/>
      <c r="BG38" s="60"/>
      <c r="BH38" s="18"/>
    </row>
    <row r="39" spans="1:60" x14ac:dyDescent="0.3">
      <c r="A39" s="83" t="s">
        <v>1351</v>
      </c>
      <c r="B39" s="156" t="s">
        <v>254</v>
      </c>
      <c r="C39" s="25" t="s">
        <v>255</v>
      </c>
      <c r="D39" s="82" t="str">
        <f>VLOOKUP($B39,Monitoring_eng!$B:$AT,D$2,FALSE)</f>
        <v>yes</v>
      </c>
      <c r="E39" s="82" t="str">
        <f>VLOOKUP($B39,Monitoring_eng!$B:$AT,E$2,FALSE)</f>
        <v>yes</v>
      </c>
      <c r="F39" s="82" t="str">
        <f>VLOOKUP($B39,Monitoring_eng!$B:$AT,F$2,FALSE)</f>
        <v>yes</v>
      </c>
      <c r="G39" s="82" t="str">
        <f>VLOOKUP($B39,Monitoring_eng!$B:$AT,G$2,FALSE)</f>
        <v>yes</v>
      </c>
      <c r="H39" s="82" t="str">
        <f>VLOOKUP($B39,Monitoring_eng!$B:$AT,H$2,FALSE)</f>
        <v>yes</v>
      </c>
      <c r="I39" s="82" t="str">
        <f>VLOOKUP($B39,Monitoring_eng!$B:$AT,I$2,FALSE)</f>
        <v>yes</v>
      </c>
      <c r="J39" s="82" t="str">
        <f>VLOOKUP($B39,Monitoring_eng!$B:$AT,J$2,FALSE)</f>
        <v>no</v>
      </c>
      <c r="K39" s="82" t="str">
        <f>VLOOKUP($B39,Monitoring_eng!$B:$AT,K$2,FALSE)</f>
        <v>yes</v>
      </c>
      <c r="L39" s="82" t="str">
        <f>VLOOKUP($B39,Monitoring_eng!$B:$AT,L$2,FALSE)</f>
        <v>no</v>
      </c>
      <c r="M39" s="82" t="str">
        <f>VLOOKUP($B39,Monitoring_eng!$B:$AT,M$2,FALSE)</f>
        <v>yes</v>
      </c>
      <c r="N39" s="82" t="str">
        <f>VLOOKUP($B39,Monitoring_eng!$B:$AT,N$2,FALSE)</f>
        <v>no</v>
      </c>
      <c r="O39" s="82" t="str">
        <f>VLOOKUP($B39,Monitoring_eng!$B:$AT,O$2,FALSE)</f>
        <v>yes</v>
      </c>
      <c r="P39" s="82" t="str">
        <f>VLOOKUP($B39,Monitoring_eng!$B:$AT,P$2,FALSE)</f>
        <v>no</v>
      </c>
      <c r="Q39" s="82" t="str">
        <f>VLOOKUP($B39,Monitoring_eng!$B:$AT,Q$2,FALSE)</f>
        <v>yes</v>
      </c>
      <c r="R39" s="82" t="str">
        <f>VLOOKUP($B39,Monitoring_eng!$B:$AT,R$2,FALSE)</f>
        <v>no</v>
      </c>
      <c r="S39" s="82" t="str">
        <f>VLOOKUP($B39,Monitoring_eng!$B:$AT,S$2,FALSE)</f>
        <v>no</v>
      </c>
      <c r="T39" s="82" t="str">
        <f>VLOOKUP($B39,Monitoring_eng!$B:$AT,T$2,FALSE)</f>
        <v>no</v>
      </c>
      <c r="U39" s="82" t="str">
        <f>VLOOKUP($B39,Monitoring_eng!$B:$AT,U$2,FALSE)</f>
        <v>yes</v>
      </c>
      <c r="V39" s="82" t="str">
        <f>VLOOKUP($B39,Monitoring_eng!$B:$AT,V$2,FALSE)</f>
        <v>yes</v>
      </c>
      <c r="W39" s="82" t="str">
        <f>VLOOKUP($B39,Monitoring_eng!$B:$AT,W$2,FALSE)</f>
        <v>yes</v>
      </c>
      <c r="X39" s="82" t="str">
        <f>VLOOKUP($B39,Monitoring_eng!$B:$AT,X$2,FALSE)</f>
        <v>no</v>
      </c>
      <c r="Y39" s="82" t="str">
        <f>VLOOKUP($B39,Monitoring_eng!$B:$AT,Y$2,FALSE)</f>
        <v>yes</v>
      </c>
      <c r="Z39" s="156" t="str">
        <f>IF(VLOOKUP(Analysis_2019!B58,Analysis_2019!B:C,2,FALSE)=VLOOKUP(Monitoring_eng!B57,Monitoring_eng!B:C,2,FALSE),"OK","ERROR")</f>
        <v>ERROR</v>
      </c>
      <c r="AA39" s="156" t="s">
        <v>49</v>
      </c>
      <c r="AB39" s="156">
        <f t="shared" si="13"/>
        <v>14</v>
      </c>
      <c r="AC39" s="156" t="s">
        <v>48</v>
      </c>
      <c r="AD39" s="156">
        <f t="shared" si="14"/>
        <v>8</v>
      </c>
      <c r="AE39" s="156" t="s">
        <v>108</v>
      </c>
      <c r="AF39" s="156">
        <f t="shared" si="15"/>
        <v>0</v>
      </c>
      <c r="AG39" s="156" t="s">
        <v>432</v>
      </c>
      <c r="AH39" s="156">
        <f t="shared" si="16"/>
        <v>0</v>
      </c>
      <c r="AI39" s="156">
        <f t="shared" si="17"/>
        <v>22</v>
      </c>
      <c r="AJ39" s="156" t="str">
        <f t="shared" si="18"/>
        <v>yes</v>
      </c>
      <c r="AK39" s="156" t="str">
        <f t="shared" si="19"/>
        <v>no</v>
      </c>
      <c r="AL39" s="156">
        <f t="shared" si="20"/>
        <v>14</v>
      </c>
      <c r="AM39" s="156">
        <f t="shared" si="21"/>
        <v>8</v>
      </c>
      <c r="AN39" s="158">
        <f t="shared" si="22"/>
        <v>0.63636363636363635</v>
      </c>
      <c r="AO39" s="158">
        <f t="shared" si="23"/>
        <v>0.36363636363636365</v>
      </c>
      <c r="AP39" s="158">
        <f>VLOOKUP($A39,Analysis_2016!$A:$AN,39,FALSE)</f>
        <v>0.63636363636363635</v>
      </c>
      <c r="AQ39" s="158">
        <f>VLOOKUP($A39,Analysis_2016!$A:$AN,40,FALSE)</f>
        <v>0.31818181818181818</v>
      </c>
      <c r="AR39" s="158">
        <f t="shared" si="24"/>
        <v>0</v>
      </c>
      <c r="AS39" s="158">
        <f t="shared" si="25"/>
        <v>4.545454545454547E-2</v>
      </c>
      <c r="AT39" s="159">
        <f>COUNTIFS($D39:$Y39,$AJ39,Results_2019!$T$78:$AO$78,AT$1)/(COUNTIF(Results_2019!$T$78:$AO$78,AT$1))</f>
        <v>0.625</v>
      </c>
      <c r="AU39" s="159">
        <f>COUNTIFS($D39:$Y39,$AJ39,Results_2019!$T$78:$AO$78,AU$1)/(COUNTIF(Results_2019!$T$78:$AO$78,AU$1))</f>
        <v>0.625</v>
      </c>
      <c r="AV39" s="159">
        <f>COUNTIFS($D39:$Y39,$AJ39,Results_2019!$T$78:$AO$78,AV$1)/(COUNTIF(Results_2019!$T$78:$AO$78,AV$1))</f>
        <v>0</v>
      </c>
      <c r="AW39" s="159">
        <f>COUNTIFS($D39:$Y39,$AJ39,Results_2019!$T$78:$AO$78,AW$1)/(COUNTIF(Results_2019!$T$78:$AO$78,AW$1))</f>
        <v>0.66666666666666663</v>
      </c>
      <c r="AX39" s="159">
        <f>COUNTIFS($D39:$Y39,$AJ39,Results_2019!$T$78:$AO$78,AX$1)/(COUNTIF(Results_2019!$T$78:$AO$78,AX$1))</f>
        <v>1</v>
      </c>
      <c r="AY39" s="159">
        <f>COUNTIFS($D39:$Y39,$AJ39,Results_2019!$T$81:$AO$81,AY$1)/(COUNTIF(Results_2019!$T$81:$AO$81,AY$1))</f>
        <v>0.75</v>
      </c>
      <c r="AZ39" s="159">
        <f>COUNTIFS($D39:$Y39,$AJ39,Results_2019!$T$81:$AO$81,AZ$1)/(COUNTIF(Results_2019!$T$81:$AO$81,AZ$1))</f>
        <v>0.77777777777777779</v>
      </c>
      <c r="BA39" s="159">
        <f>COUNTIFS($D39:$Y39,$AJ39,Results_2019!$T$81:$AO$81,BA$1)/(COUNTIF(Results_2019!$T$81:$AO$81,BA$1))</f>
        <v>0.44444444444444442</v>
      </c>
      <c r="BB39" s="60"/>
      <c r="BC39" s="60"/>
      <c r="BD39" s="60"/>
      <c r="BE39" s="60"/>
      <c r="BF39" s="60"/>
      <c r="BG39" s="60"/>
      <c r="BH39" s="18"/>
    </row>
    <row r="40" spans="1:60" x14ac:dyDescent="0.3">
      <c r="A40" s="83" t="s">
        <v>1338</v>
      </c>
      <c r="B40" s="156" t="s">
        <v>217</v>
      </c>
      <c r="C40" s="28" t="s">
        <v>218</v>
      </c>
      <c r="D40" s="82" t="str">
        <f>VLOOKUP($B40,Monitoring_eng!$B:$AT,D$2,FALSE)</f>
        <v>yes</v>
      </c>
      <c r="E40" s="82" t="str">
        <f>VLOOKUP($B40,Monitoring_eng!$B:$AT,E$2,FALSE)</f>
        <v>no</v>
      </c>
      <c r="F40" s="82" t="str">
        <f>VLOOKUP($B40,Monitoring_eng!$B:$AT,F$2,FALSE)</f>
        <v>no</v>
      </c>
      <c r="G40" s="82" t="str">
        <f>VLOOKUP($B40,Monitoring_eng!$B:$AT,G$2,FALSE)</f>
        <v>no</v>
      </c>
      <c r="H40" s="82" t="str">
        <f>VLOOKUP($B40,Monitoring_eng!$B:$AT,H$2,FALSE)</f>
        <v>yes</v>
      </c>
      <c r="I40" s="82" t="str">
        <f>VLOOKUP($B40,Monitoring_eng!$B:$AT,I$2,FALSE)</f>
        <v>yes</v>
      </c>
      <c r="J40" s="82" t="str">
        <f>VLOOKUP($B40,Monitoring_eng!$B:$AT,J$2,FALSE)</f>
        <v>yes</v>
      </c>
      <c r="K40" s="82" t="str">
        <f>VLOOKUP($B40,Monitoring_eng!$B:$AT,K$2,FALSE)</f>
        <v>yes</v>
      </c>
      <c r="L40" s="82" t="str">
        <f>VLOOKUP($B40,Monitoring_eng!$B:$AT,L$2,FALSE)</f>
        <v>yes</v>
      </c>
      <c r="M40" s="82" t="str">
        <f>VLOOKUP($B40,Monitoring_eng!$B:$AT,M$2,FALSE)</f>
        <v>no</v>
      </c>
      <c r="N40" s="82" t="str">
        <f>VLOOKUP($B40,Monitoring_eng!$B:$AT,N$2,FALSE)</f>
        <v>no</v>
      </c>
      <c r="O40" s="82" t="str">
        <f>VLOOKUP($B40,Monitoring_eng!$B:$AT,O$2,FALSE)</f>
        <v>yes</v>
      </c>
      <c r="P40" s="82" t="str">
        <f>VLOOKUP($B40,Monitoring_eng!$B:$AT,P$2,FALSE)</f>
        <v>no</v>
      </c>
      <c r="Q40" s="82" t="str">
        <f>VLOOKUP($B40,Monitoring_eng!$B:$AT,Q$2,FALSE)</f>
        <v>yes</v>
      </c>
      <c r="R40" s="82" t="str">
        <f>VLOOKUP($B40,Monitoring_eng!$B:$AT,R$2,FALSE)</f>
        <v>yes</v>
      </c>
      <c r="S40" s="82" t="str">
        <f>VLOOKUP($B40,Monitoring_eng!$B:$AT,S$2,FALSE)</f>
        <v>yes</v>
      </c>
      <c r="T40" s="82" t="str">
        <f>VLOOKUP($B40,Monitoring_eng!$B:$AT,T$2,FALSE)</f>
        <v>yes</v>
      </c>
      <c r="U40" s="82" t="str">
        <f>VLOOKUP($B40,Monitoring_eng!$B:$AT,U$2,FALSE)</f>
        <v>no</v>
      </c>
      <c r="V40" s="82" t="str">
        <f>VLOOKUP($B40,Monitoring_eng!$B:$AT,V$2,FALSE)</f>
        <v>yes</v>
      </c>
      <c r="W40" s="82" t="str">
        <f>VLOOKUP($B40,Monitoring_eng!$B:$AT,W$2,FALSE)</f>
        <v>no</v>
      </c>
      <c r="X40" s="82" t="str">
        <f>VLOOKUP($B40,Monitoring_eng!$B:$AT,X$2,FALSE)</f>
        <v>no</v>
      </c>
      <c r="Y40" s="82" t="str">
        <f>VLOOKUP($B40,Monitoring_eng!$B:$AT,Y$2,FALSE)</f>
        <v>yes</v>
      </c>
      <c r="Z40" s="156" t="str">
        <f>IF(VLOOKUP(Analysis_2019!B45,Analysis_2019!B:C,2,FALSE)=VLOOKUP(Monitoring_eng!B44,Monitoring_eng!B:C,2,FALSE),"OK","ERROR")</f>
        <v>ERROR</v>
      </c>
      <c r="AA40" s="156" t="s">
        <v>49</v>
      </c>
      <c r="AB40" s="156">
        <f t="shared" si="13"/>
        <v>13</v>
      </c>
      <c r="AC40" s="156" t="s">
        <v>48</v>
      </c>
      <c r="AD40" s="156">
        <f t="shared" si="14"/>
        <v>9</v>
      </c>
      <c r="AE40" s="156" t="s">
        <v>108</v>
      </c>
      <c r="AF40" s="156">
        <f t="shared" si="15"/>
        <v>0</v>
      </c>
      <c r="AG40" s="156" t="s">
        <v>432</v>
      </c>
      <c r="AH40" s="156">
        <f t="shared" si="16"/>
        <v>0</v>
      </c>
      <c r="AI40" s="156">
        <f t="shared" si="17"/>
        <v>22</v>
      </c>
      <c r="AJ40" s="156" t="str">
        <f t="shared" si="18"/>
        <v>yes</v>
      </c>
      <c r="AK40" s="156" t="str">
        <f t="shared" si="19"/>
        <v>no</v>
      </c>
      <c r="AL40" s="156">
        <f t="shared" si="20"/>
        <v>13</v>
      </c>
      <c r="AM40" s="156">
        <f t="shared" si="21"/>
        <v>9</v>
      </c>
      <c r="AN40" s="158">
        <f t="shared" si="22"/>
        <v>0.59090909090909094</v>
      </c>
      <c r="AO40" s="158">
        <f t="shared" si="23"/>
        <v>0.40909090909090912</v>
      </c>
      <c r="AP40" s="158">
        <f>VLOOKUP($A40,Analysis_2016!$A:$AN,39,FALSE)</f>
        <v>0.18181818181818182</v>
      </c>
      <c r="AQ40" s="158">
        <f>VLOOKUP($A40,Analysis_2016!$A:$AN,40,FALSE)</f>
        <v>0.77272727272727271</v>
      </c>
      <c r="AR40" s="158">
        <f t="shared" si="24"/>
        <v>0.40909090909090912</v>
      </c>
      <c r="AS40" s="158">
        <f t="shared" si="25"/>
        <v>-0.36363636363636359</v>
      </c>
      <c r="AT40" s="159">
        <f>COUNTIFS($D40:$Y40,$AJ40,Results_2019!$T$78:$AO$78,AT$1)/(COUNTIF(Results_2019!$T$78:$AO$78,AT$1))</f>
        <v>0.5</v>
      </c>
      <c r="AU40" s="159">
        <f>COUNTIFS($D40:$Y40,$AJ40,Results_2019!$T$78:$AO$78,AU$1)/(COUNTIF(Results_2019!$T$78:$AO$78,AU$1))</f>
        <v>0.625</v>
      </c>
      <c r="AV40" s="159">
        <f>COUNTIFS($D40:$Y40,$AJ40,Results_2019!$T$78:$AO$78,AV$1)/(COUNTIF(Results_2019!$T$78:$AO$78,AV$1))</f>
        <v>1</v>
      </c>
      <c r="AW40" s="159">
        <f>COUNTIFS($D40:$Y40,$AJ40,Results_2019!$T$78:$AO$78,AW$1)/(COUNTIF(Results_2019!$T$78:$AO$78,AW$1))</f>
        <v>0.33333333333333331</v>
      </c>
      <c r="AX40" s="159">
        <f>COUNTIFS($D40:$Y40,$AJ40,Results_2019!$T$78:$AO$78,AX$1)/(COUNTIF(Results_2019!$T$78:$AO$78,AX$1))</f>
        <v>1</v>
      </c>
      <c r="AY40" s="159">
        <f>COUNTIFS($D40:$Y40,$AJ40,Results_2019!$T$81:$AO$81,AY$1)/(COUNTIF(Results_2019!$T$81:$AO$81,AY$1))</f>
        <v>0.5</v>
      </c>
      <c r="AZ40" s="159">
        <f>COUNTIFS($D40:$Y40,$AJ40,Results_2019!$T$81:$AO$81,AZ$1)/(COUNTIF(Results_2019!$T$81:$AO$81,AZ$1))</f>
        <v>0.66666666666666663</v>
      </c>
      <c r="BA40" s="159">
        <f>COUNTIFS($D40:$Y40,$AJ40,Results_2019!$T$81:$AO$81,BA$1)/(COUNTIF(Results_2019!$T$81:$AO$81,BA$1))</f>
        <v>0.55555555555555558</v>
      </c>
      <c r="BB40" s="60"/>
      <c r="BC40" s="60"/>
      <c r="BD40" s="60"/>
      <c r="BE40" s="60"/>
      <c r="BF40" s="60"/>
      <c r="BG40" s="60"/>
      <c r="BH40" s="18"/>
    </row>
    <row r="41" spans="1:60" x14ac:dyDescent="0.3">
      <c r="A41" s="83" t="s">
        <v>1357</v>
      </c>
      <c r="B41" s="156" t="s">
        <v>271</v>
      </c>
      <c r="C41" s="27" t="s">
        <v>272</v>
      </c>
      <c r="D41" s="82" t="str">
        <f>VLOOKUP($B41,Monitoring_eng!$B:$AT,D$2,FALSE)</f>
        <v>yes</v>
      </c>
      <c r="E41" s="82" t="str">
        <f>VLOOKUP($B41,Monitoring_eng!$B:$AT,E$2,FALSE)</f>
        <v>yes</v>
      </c>
      <c r="F41" s="82" t="str">
        <f>VLOOKUP($B41,Monitoring_eng!$B:$AT,F$2,FALSE)</f>
        <v>yes</v>
      </c>
      <c r="G41" s="82" t="str">
        <f>VLOOKUP($B41,Monitoring_eng!$B:$AT,G$2,FALSE)</f>
        <v>no</v>
      </c>
      <c r="H41" s="82" t="str">
        <f>VLOOKUP($B41,Monitoring_eng!$B:$AT,H$2,FALSE)</f>
        <v>no</v>
      </c>
      <c r="I41" s="82" t="str">
        <f>VLOOKUP($B41,Monitoring_eng!$B:$AT,I$2,FALSE)</f>
        <v>yes</v>
      </c>
      <c r="J41" s="82" t="str">
        <f>VLOOKUP($B41,Monitoring_eng!$B:$AT,J$2,FALSE)</f>
        <v>yes</v>
      </c>
      <c r="K41" s="82" t="str">
        <f>VLOOKUP($B41,Monitoring_eng!$B:$AT,K$2,FALSE)</f>
        <v>yes</v>
      </c>
      <c r="L41" s="82" t="str">
        <f>VLOOKUP($B41,Monitoring_eng!$B:$AT,L$2,FALSE)</f>
        <v>no</v>
      </c>
      <c r="M41" s="82" t="str">
        <f>VLOOKUP($B41,Monitoring_eng!$B:$AT,M$2,FALSE)</f>
        <v>yes</v>
      </c>
      <c r="N41" s="82" t="str">
        <f>VLOOKUP($B41,Monitoring_eng!$B:$AT,N$2,FALSE)</f>
        <v>no</v>
      </c>
      <c r="O41" s="82" t="str">
        <f>VLOOKUP($B41,Monitoring_eng!$B:$AT,O$2,FALSE)</f>
        <v>no</v>
      </c>
      <c r="P41" s="82" t="str">
        <f>VLOOKUP($B41,Monitoring_eng!$B:$AT,P$2,FALSE)</f>
        <v>yes</v>
      </c>
      <c r="Q41" s="82" t="str">
        <f>VLOOKUP($B41,Monitoring_eng!$B:$AT,Q$2,FALSE)</f>
        <v>yes</v>
      </c>
      <c r="R41" s="82" t="str">
        <f>VLOOKUP($B41,Monitoring_eng!$B:$AT,R$2,FALSE)</f>
        <v>yes</v>
      </c>
      <c r="S41" s="82" t="str">
        <f>VLOOKUP($B41,Monitoring_eng!$B:$AT,S$2,FALSE)</f>
        <v>yes</v>
      </c>
      <c r="T41" s="82" t="str">
        <f>VLOOKUP($B41,Monitoring_eng!$B:$AT,T$2,FALSE)</f>
        <v>no</v>
      </c>
      <c r="U41" s="82" t="str">
        <f>VLOOKUP($B41,Monitoring_eng!$B:$AT,U$2,FALSE)</f>
        <v>yes</v>
      </c>
      <c r="V41" s="82" t="str">
        <f>VLOOKUP($B41,Monitoring_eng!$B:$AT,V$2,FALSE)</f>
        <v>yes</v>
      </c>
      <c r="W41" s="82" t="str">
        <f>VLOOKUP($B41,Monitoring_eng!$B:$AT,W$2,FALSE)</f>
        <v>no</v>
      </c>
      <c r="X41" s="82" t="str">
        <f>VLOOKUP($B41,Monitoring_eng!$B:$AT,X$2,FALSE)</f>
        <v>no</v>
      </c>
      <c r="Y41" s="82" t="str">
        <f>VLOOKUP($B41,Monitoring_eng!$B:$AT,Y$2,FALSE)</f>
        <v>no</v>
      </c>
      <c r="Z41" s="156" t="str">
        <f>IF(VLOOKUP(Analysis_2019!B64,Analysis_2019!B:C,2,FALSE)=VLOOKUP(Monitoring_eng!B63,Monitoring_eng!B:C,2,FALSE),"OK","ERROR")</f>
        <v>ERROR</v>
      </c>
      <c r="AA41" s="156" t="s">
        <v>49</v>
      </c>
      <c r="AB41" s="156">
        <f t="shared" si="13"/>
        <v>13</v>
      </c>
      <c r="AC41" s="156" t="s">
        <v>48</v>
      </c>
      <c r="AD41" s="156">
        <f t="shared" si="14"/>
        <v>9</v>
      </c>
      <c r="AE41" s="156" t="s">
        <v>108</v>
      </c>
      <c r="AF41" s="156">
        <f t="shared" si="15"/>
        <v>0</v>
      </c>
      <c r="AG41" s="156" t="s">
        <v>432</v>
      </c>
      <c r="AH41" s="156">
        <f t="shared" si="16"/>
        <v>0</v>
      </c>
      <c r="AI41" s="156">
        <f t="shared" si="17"/>
        <v>22</v>
      </c>
      <c r="AJ41" s="156" t="str">
        <f t="shared" si="18"/>
        <v>yes</v>
      </c>
      <c r="AK41" s="156" t="str">
        <f t="shared" si="19"/>
        <v>no</v>
      </c>
      <c r="AL41" s="156">
        <f t="shared" si="20"/>
        <v>13</v>
      </c>
      <c r="AM41" s="156">
        <f t="shared" si="21"/>
        <v>9</v>
      </c>
      <c r="AN41" s="158">
        <f t="shared" si="22"/>
        <v>0.59090909090909094</v>
      </c>
      <c r="AO41" s="158">
        <f t="shared" si="23"/>
        <v>0.40909090909090912</v>
      </c>
      <c r="AP41" s="158">
        <f>VLOOKUP($A41,Analysis_2016!$A:$AN,39,FALSE)</f>
        <v>0.22727272727272727</v>
      </c>
      <c r="AQ41" s="158">
        <f>VLOOKUP($A41,Analysis_2016!$A:$AN,40,FALSE)</f>
        <v>0.77272727272727271</v>
      </c>
      <c r="AR41" s="158">
        <f t="shared" si="24"/>
        <v>0.36363636363636365</v>
      </c>
      <c r="AS41" s="158">
        <f t="shared" si="25"/>
        <v>-0.36363636363636359</v>
      </c>
      <c r="AT41" s="159">
        <f>COUNTIFS($D41:$Y41,$AJ41,Results_2019!$T$78:$AO$78,AT$1)/(COUNTIF(Results_2019!$T$78:$AO$78,AT$1))</f>
        <v>0.625</v>
      </c>
      <c r="AU41" s="159">
        <f>COUNTIFS($D41:$Y41,$AJ41,Results_2019!$T$78:$AO$78,AU$1)/(COUNTIF(Results_2019!$T$78:$AO$78,AU$1))</f>
        <v>0.75</v>
      </c>
      <c r="AV41" s="159">
        <f>COUNTIFS($D41:$Y41,$AJ41,Results_2019!$T$78:$AO$78,AV$1)/(COUNTIF(Results_2019!$T$78:$AO$78,AV$1))</f>
        <v>0</v>
      </c>
      <c r="AW41" s="159">
        <f>COUNTIFS($D41:$Y41,$AJ41,Results_2019!$T$78:$AO$78,AW$1)/(COUNTIF(Results_2019!$T$78:$AO$78,AW$1))</f>
        <v>0.33333333333333331</v>
      </c>
      <c r="AX41" s="159">
        <f>COUNTIFS($D41:$Y41,$AJ41,Results_2019!$T$78:$AO$78,AX$1)/(COUNTIF(Results_2019!$T$78:$AO$78,AX$1))</f>
        <v>0.5</v>
      </c>
      <c r="AY41" s="159">
        <f>COUNTIFS($D41:$Y41,$AJ41,Results_2019!$T$81:$AO$81,AY$1)/(COUNTIF(Results_2019!$T$81:$AO$81,AY$1))</f>
        <v>0.5</v>
      </c>
      <c r="AZ41" s="159">
        <f>COUNTIFS($D41:$Y41,$AJ41,Results_2019!$T$81:$AO$81,AZ$1)/(COUNTIF(Results_2019!$T$81:$AO$81,AZ$1))</f>
        <v>0.66666666666666663</v>
      </c>
      <c r="BA41" s="159">
        <f>COUNTIFS($D41:$Y41,$AJ41,Results_2019!$T$81:$AO$81,BA$1)/(COUNTIF(Results_2019!$T$81:$AO$81,BA$1))</f>
        <v>0.55555555555555558</v>
      </c>
      <c r="BB41" s="60"/>
      <c r="BC41" s="60"/>
      <c r="BD41" s="60"/>
      <c r="BE41" s="60"/>
      <c r="BF41" s="60"/>
      <c r="BG41" s="60"/>
      <c r="BH41" s="18"/>
    </row>
    <row r="42" spans="1:60" x14ac:dyDescent="0.3">
      <c r="A42" s="83" t="s">
        <v>1336</v>
      </c>
      <c r="B42" s="156" t="s">
        <v>213</v>
      </c>
      <c r="C42" s="28" t="s">
        <v>214</v>
      </c>
      <c r="D42" s="82" t="str">
        <f>VLOOKUP($B42,Monitoring_eng!$B:$AT,D$2,FALSE)</f>
        <v>yes</v>
      </c>
      <c r="E42" s="82" t="str">
        <f>VLOOKUP($B42,Monitoring_eng!$B:$AT,E$2,FALSE)</f>
        <v>no</v>
      </c>
      <c r="F42" s="82" t="str">
        <f>VLOOKUP($B42,Monitoring_eng!$B:$AT,F$2,FALSE)</f>
        <v>yes</v>
      </c>
      <c r="G42" s="82" t="str">
        <f>VLOOKUP($B42,Monitoring_eng!$B:$AT,G$2,FALSE)</f>
        <v>no</v>
      </c>
      <c r="H42" s="82" t="str">
        <f>VLOOKUP($B42,Monitoring_eng!$B:$AT,H$2,FALSE)</f>
        <v>yes</v>
      </c>
      <c r="I42" s="82" t="str">
        <f>VLOOKUP($B42,Monitoring_eng!$B:$AT,I$2,FALSE)</f>
        <v>yes</v>
      </c>
      <c r="J42" s="82" t="str">
        <f>VLOOKUP($B42,Monitoring_eng!$B:$AT,J$2,FALSE)</f>
        <v>yes</v>
      </c>
      <c r="K42" s="82" t="str">
        <f>VLOOKUP($B42,Monitoring_eng!$B:$AT,K$2,FALSE)</f>
        <v>no</v>
      </c>
      <c r="L42" s="82" t="str">
        <f>VLOOKUP($B42,Monitoring_eng!$B:$AT,L$2,FALSE)</f>
        <v>yes</v>
      </c>
      <c r="M42" s="82" t="str">
        <f>VLOOKUP($B42,Monitoring_eng!$B:$AT,M$2,FALSE)</f>
        <v>no</v>
      </c>
      <c r="N42" s="82" t="str">
        <f>VLOOKUP($B42,Monitoring_eng!$B:$AT,N$2,FALSE)</f>
        <v>no</v>
      </c>
      <c r="O42" s="82" t="str">
        <f>VLOOKUP($B42,Monitoring_eng!$B:$AT,O$2,FALSE)</f>
        <v>yes</v>
      </c>
      <c r="P42" s="82" t="str">
        <f>VLOOKUP($B42,Monitoring_eng!$B:$AT,P$2,FALSE)</f>
        <v>no</v>
      </c>
      <c r="Q42" s="82" t="str">
        <f>VLOOKUP($B42,Monitoring_eng!$B:$AT,Q$2,FALSE)</f>
        <v>yes</v>
      </c>
      <c r="R42" s="82" t="str">
        <f>VLOOKUP($B42,Monitoring_eng!$B:$AT,R$2,FALSE)</f>
        <v>yes</v>
      </c>
      <c r="S42" s="82" t="str">
        <f>VLOOKUP($B42,Monitoring_eng!$B:$AT,S$2,FALSE)</f>
        <v>yes</v>
      </c>
      <c r="T42" s="82" t="str">
        <f>VLOOKUP($B42,Monitoring_eng!$B:$AT,T$2,FALSE)</f>
        <v>yes</v>
      </c>
      <c r="U42" s="82" t="str">
        <f>VLOOKUP($B42,Monitoring_eng!$B:$AT,U$2,FALSE)</f>
        <v>no</v>
      </c>
      <c r="V42" s="82" t="str">
        <f>VLOOKUP($B42,Monitoring_eng!$B:$AT,V$2,FALSE)</f>
        <v>yes</v>
      </c>
      <c r="W42" s="82" t="str">
        <f>VLOOKUP($B42,Monitoring_eng!$B:$AT,W$2,FALSE)</f>
        <v>no</v>
      </c>
      <c r="X42" s="82" t="str">
        <f>VLOOKUP($B42,Monitoring_eng!$B:$AT,X$2,FALSE)</f>
        <v>no</v>
      </c>
      <c r="Y42" s="82" t="str">
        <f>VLOOKUP($B42,Monitoring_eng!$B:$AT,Y$2,FALSE)</f>
        <v>yes</v>
      </c>
      <c r="Z42" s="156" t="str">
        <f>IF(VLOOKUP(Analysis_2019!B43,Analysis_2019!B:C,2,FALSE)=VLOOKUP(Monitoring_eng!B42,Monitoring_eng!B:C,2,FALSE),"OK","ERROR")</f>
        <v>ERROR</v>
      </c>
      <c r="AA42" s="156" t="s">
        <v>49</v>
      </c>
      <c r="AB42" s="156">
        <f t="shared" si="13"/>
        <v>13</v>
      </c>
      <c r="AC42" s="156" t="s">
        <v>48</v>
      </c>
      <c r="AD42" s="156">
        <f t="shared" si="14"/>
        <v>9</v>
      </c>
      <c r="AE42" s="156" t="s">
        <v>108</v>
      </c>
      <c r="AF42" s="156">
        <f t="shared" si="15"/>
        <v>0</v>
      </c>
      <c r="AG42" s="156" t="s">
        <v>432</v>
      </c>
      <c r="AH42" s="156">
        <f t="shared" si="16"/>
        <v>0</v>
      </c>
      <c r="AI42" s="156">
        <f t="shared" si="17"/>
        <v>22</v>
      </c>
      <c r="AJ42" s="156" t="str">
        <f t="shared" si="18"/>
        <v>yes</v>
      </c>
      <c r="AK42" s="156" t="str">
        <f t="shared" si="19"/>
        <v>no</v>
      </c>
      <c r="AL42" s="156">
        <f t="shared" si="20"/>
        <v>13</v>
      </c>
      <c r="AM42" s="156">
        <f t="shared" si="21"/>
        <v>9</v>
      </c>
      <c r="AN42" s="158">
        <f t="shared" si="22"/>
        <v>0.59090909090909094</v>
      </c>
      <c r="AO42" s="158">
        <f t="shared" si="23"/>
        <v>0.40909090909090912</v>
      </c>
      <c r="AP42" s="158">
        <f>VLOOKUP($A42,Analysis_2016!$A:$AN,39,FALSE)</f>
        <v>0.27272727272727271</v>
      </c>
      <c r="AQ42" s="158">
        <f>VLOOKUP($A42,Analysis_2016!$A:$AN,40,FALSE)</f>
        <v>0.72727272727272729</v>
      </c>
      <c r="AR42" s="158">
        <f t="shared" si="24"/>
        <v>0.31818181818181823</v>
      </c>
      <c r="AS42" s="158">
        <f t="shared" si="25"/>
        <v>-0.31818181818181818</v>
      </c>
      <c r="AT42" s="159">
        <f>COUNTIFS($D42:$Y42,$AJ42,Results_2019!$T$78:$AO$78,AT$1)/(COUNTIF(Results_2019!$T$78:$AO$78,AT$1))</f>
        <v>0.625</v>
      </c>
      <c r="AU42" s="159">
        <f>COUNTIFS($D42:$Y42,$AJ42,Results_2019!$T$78:$AO$78,AU$1)/(COUNTIF(Results_2019!$T$78:$AO$78,AU$1))</f>
        <v>0.625</v>
      </c>
      <c r="AV42" s="159">
        <f>COUNTIFS($D42:$Y42,$AJ42,Results_2019!$T$78:$AO$78,AV$1)/(COUNTIF(Results_2019!$T$78:$AO$78,AV$1))</f>
        <v>1</v>
      </c>
      <c r="AW42" s="159">
        <f>COUNTIFS($D42:$Y42,$AJ42,Results_2019!$T$78:$AO$78,AW$1)/(COUNTIF(Results_2019!$T$78:$AO$78,AW$1))</f>
        <v>0.33333333333333331</v>
      </c>
      <c r="AX42" s="159">
        <f>COUNTIFS($D42:$Y42,$AJ42,Results_2019!$T$78:$AO$78,AX$1)/(COUNTIF(Results_2019!$T$78:$AO$78,AX$1))</f>
        <v>0.5</v>
      </c>
      <c r="AY42" s="159">
        <f>COUNTIFS($D42:$Y42,$AJ42,Results_2019!$T$81:$AO$81,AY$1)/(COUNTIF(Results_2019!$T$81:$AO$81,AY$1))</f>
        <v>0.75</v>
      </c>
      <c r="AZ42" s="159">
        <f>COUNTIFS($D42:$Y42,$AJ42,Results_2019!$T$81:$AO$81,AZ$1)/(COUNTIF(Results_2019!$T$81:$AO$81,AZ$1))</f>
        <v>0.55555555555555558</v>
      </c>
      <c r="BA42" s="159">
        <f>COUNTIFS($D42:$Y42,$AJ42,Results_2019!$T$81:$AO$81,BA$1)/(COUNTIF(Results_2019!$T$81:$AO$81,BA$1))</f>
        <v>0.55555555555555558</v>
      </c>
      <c r="BB42" s="60"/>
      <c r="BC42" s="60"/>
      <c r="BD42" s="60"/>
      <c r="BE42" s="60"/>
      <c r="BF42" s="60"/>
      <c r="BG42" s="60"/>
      <c r="BH42" s="18"/>
    </row>
    <row r="43" spans="1:60" x14ac:dyDescent="0.3">
      <c r="A43" s="83" t="s">
        <v>1300</v>
      </c>
      <c r="B43" s="156" t="s">
        <v>59</v>
      </c>
      <c r="C43" s="157" t="s">
        <v>60</v>
      </c>
      <c r="D43" s="82" t="str">
        <f>VLOOKUP($B43,Monitoring_eng!$B:$AT,D$2,FALSE)</f>
        <v>yes</v>
      </c>
      <c r="E43" s="82" t="str">
        <f>VLOOKUP($B43,Monitoring_eng!$B:$AT,E$2,FALSE)</f>
        <v>yes</v>
      </c>
      <c r="F43" s="82" t="str">
        <f>VLOOKUP($B43,Monitoring_eng!$B:$AT,F$2,FALSE)</f>
        <v>no</v>
      </c>
      <c r="G43" s="82" t="str">
        <f>VLOOKUP($B43,Monitoring_eng!$B:$AT,G$2,FALSE)</f>
        <v>no</v>
      </c>
      <c r="H43" s="82" t="str">
        <f>VLOOKUP($B43,Monitoring_eng!$B:$AT,H$2,FALSE)</f>
        <v>no</v>
      </c>
      <c r="I43" s="82" t="str">
        <f>VLOOKUP($B43,Monitoring_eng!$B:$AT,I$2,FALSE)</f>
        <v>yes</v>
      </c>
      <c r="J43" s="82" t="str">
        <f>VLOOKUP($B43,Monitoring_eng!$B:$AT,J$2,FALSE)</f>
        <v>yes</v>
      </c>
      <c r="K43" s="82" t="str">
        <f>VLOOKUP($B43,Monitoring_eng!$B:$AT,K$2,FALSE)</f>
        <v>yes</v>
      </c>
      <c r="L43" s="82" t="str">
        <f>VLOOKUP($B43,Monitoring_eng!$B:$AT,L$2,FALSE)</f>
        <v>no</v>
      </c>
      <c r="M43" s="82" t="str">
        <f>VLOOKUP($B43,Monitoring_eng!$B:$AT,M$2,FALSE)</f>
        <v>yes</v>
      </c>
      <c r="N43" s="82" t="str">
        <f>VLOOKUP($B43,Monitoring_eng!$B:$AT,N$2,FALSE)</f>
        <v>no</v>
      </c>
      <c r="O43" s="82" t="str">
        <f>VLOOKUP($B43,Monitoring_eng!$B:$AT,O$2,FALSE)</f>
        <v>yes</v>
      </c>
      <c r="P43" s="82" t="str">
        <f>VLOOKUP($B43,Monitoring_eng!$B:$AT,P$2,FALSE)</f>
        <v>no</v>
      </c>
      <c r="Q43" s="82" t="str">
        <f>VLOOKUP($B43,Monitoring_eng!$B:$AT,Q$2,FALSE)</f>
        <v>yes</v>
      </c>
      <c r="R43" s="82" t="str">
        <f>VLOOKUP($B43,Monitoring_eng!$B:$AT,R$2,FALSE)</f>
        <v>no</v>
      </c>
      <c r="S43" s="82" t="str">
        <f>VLOOKUP($B43,Monitoring_eng!$B:$AT,S$2,FALSE)</f>
        <v>yes</v>
      </c>
      <c r="T43" s="82" t="str">
        <f>VLOOKUP($B43,Monitoring_eng!$B:$AT,T$2,FALSE)</f>
        <v>yes</v>
      </c>
      <c r="U43" s="82" t="str">
        <f>VLOOKUP($B43,Monitoring_eng!$B:$AT,U$2,FALSE)</f>
        <v>no</v>
      </c>
      <c r="V43" s="82" t="str">
        <f>VLOOKUP($B43,Monitoring_eng!$B:$AT,V$2,FALSE)</f>
        <v>yes</v>
      </c>
      <c r="W43" s="82" t="str">
        <f>VLOOKUP($B43,Monitoring_eng!$B:$AT,W$2,FALSE)</f>
        <v>yes</v>
      </c>
      <c r="X43" s="82" t="str">
        <f>VLOOKUP($B43,Monitoring_eng!$B:$AT,X$2,FALSE)</f>
        <v>yes</v>
      </c>
      <c r="Y43" s="82" t="str">
        <f>VLOOKUP($B43,Monitoring_eng!$B:$AT,Y$2,FALSE)</f>
        <v>no</v>
      </c>
      <c r="Z43" s="156" t="str">
        <f>IF(VLOOKUP(Analysis_2019!B7,Analysis_2019!B:C,2,FALSE)=VLOOKUP(Monitoring_eng!B6,Monitoring_eng!B:C,2,FALSE),"OK","ERROR")</f>
        <v>ERROR</v>
      </c>
      <c r="AA43" s="156" t="s">
        <v>49</v>
      </c>
      <c r="AB43" s="156">
        <f t="shared" si="13"/>
        <v>13</v>
      </c>
      <c r="AC43" s="156" t="s">
        <v>48</v>
      </c>
      <c r="AD43" s="156">
        <f t="shared" si="14"/>
        <v>9</v>
      </c>
      <c r="AE43" s="156" t="s">
        <v>108</v>
      </c>
      <c r="AF43" s="156">
        <f t="shared" si="15"/>
        <v>0</v>
      </c>
      <c r="AG43" s="156" t="s">
        <v>432</v>
      </c>
      <c r="AH43" s="156">
        <f t="shared" si="16"/>
        <v>0</v>
      </c>
      <c r="AI43" s="156">
        <f t="shared" si="17"/>
        <v>22</v>
      </c>
      <c r="AJ43" s="156" t="str">
        <f t="shared" si="18"/>
        <v>yes</v>
      </c>
      <c r="AK43" s="156" t="str">
        <f t="shared" si="19"/>
        <v>no</v>
      </c>
      <c r="AL43" s="156">
        <f t="shared" si="20"/>
        <v>13</v>
      </c>
      <c r="AM43" s="156">
        <f t="shared" si="21"/>
        <v>9</v>
      </c>
      <c r="AN43" s="158">
        <f t="shared" si="22"/>
        <v>0.59090909090909094</v>
      </c>
      <c r="AO43" s="158">
        <f t="shared" si="23"/>
        <v>0.40909090909090912</v>
      </c>
      <c r="AP43" s="158">
        <f>VLOOKUP($A43,Analysis_2016!$A:$AN,39,FALSE)</f>
        <v>0.72727272727272729</v>
      </c>
      <c r="AQ43" s="158">
        <f>VLOOKUP($A43,Analysis_2016!$A:$AN,40,FALSE)</f>
        <v>0.27272727272727271</v>
      </c>
      <c r="AR43" s="158">
        <f t="shared" si="24"/>
        <v>-0.13636363636363635</v>
      </c>
      <c r="AS43" s="158">
        <f t="shared" si="25"/>
        <v>0.13636363636363641</v>
      </c>
      <c r="AT43" s="159">
        <f>COUNTIFS($D43:$Y43,$AJ43,Results_2019!$T$78:$AO$78,AT$1)/(COUNTIF(Results_2019!$T$78:$AO$78,AT$1))</f>
        <v>0.375</v>
      </c>
      <c r="AU43" s="159">
        <f>COUNTIFS($D43:$Y43,$AJ43,Results_2019!$T$78:$AO$78,AU$1)/(COUNTIF(Results_2019!$T$78:$AO$78,AU$1))</f>
        <v>0.875</v>
      </c>
      <c r="AV43" s="159">
        <f>COUNTIFS($D43:$Y43,$AJ43,Results_2019!$T$78:$AO$78,AV$1)/(COUNTIF(Results_2019!$T$78:$AO$78,AV$1))</f>
        <v>1</v>
      </c>
      <c r="AW43" s="159">
        <f>COUNTIFS($D43:$Y43,$AJ43,Results_2019!$T$78:$AO$78,AW$1)/(COUNTIF(Results_2019!$T$78:$AO$78,AW$1))</f>
        <v>0.33333333333333331</v>
      </c>
      <c r="AX43" s="159">
        <f>COUNTIFS($D43:$Y43,$AJ43,Results_2019!$T$78:$AO$78,AX$1)/(COUNTIF(Results_2019!$T$78:$AO$78,AX$1))</f>
        <v>0.5</v>
      </c>
      <c r="AY43" s="159">
        <f>COUNTIFS($D43:$Y43,$AJ43,Results_2019!$T$81:$AO$81,AY$1)/(COUNTIF(Results_2019!$T$81:$AO$81,AY$1))</f>
        <v>0.75</v>
      </c>
      <c r="AZ43" s="159">
        <f>COUNTIFS($D43:$Y43,$AJ43,Results_2019!$T$81:$AO$81,AZ$1)/(COUNTIF(Results_2019!$T$81:$AO$81,AZ$1))</f>
        <v>0.66666666666666663</v>
      </c>
      <c r="BA43" s="159">
        <f>COUNTIFS($D43:$Y43,$AJ43,Results_2019!$T$81:$AO$81,BA$1)/(COUNTIF(Results_2019!$T$81:$AO$81,BA$1))</f>
        <v>0.44444444444444442</v>
      </c>
      <c r="BB43" s="60"/>
      <c r="BC43" s="60"/>
      <c r="BD43" s="60"/>
      <c r="BE43" s="60"/>
      <c r="BF43" s="60"/>
      <c r="BG43" s="60"/>
      <c r="BH43" s="18"/>
    </row>
    <row r="44" spans="1:60" x14ac:dyDescent="0.3">
      <c r="A44" s="83" t="s">
        <v>1349</v>
      </c>
      <c r="B44" s="156" t="s">
        <v>243</v>
      </c>
      <c r="C44" s="25" t="s">
        <v>244</v>
      </c>
      <c r="D44" s="82" t="str">
        <f>VLOOKUP($B44,Monitoring_eng!$B:$AT,D$2,FALSE)</f>
        <v>yes</v>
      </c>
      <c r="E44" s="82" t="str">
        <f>VLOOKUP($B44,Monitoring_eng!$B:$AT,E$2,FALSE)</f>
        <v>no</v>
      </c>
      <c r="F44" s="82" t="str">
        <f>VLOOKUP($B44,Monitoring_eng!$B:$AT,F$2,FALSE)</f>
        <v>yes</v>
      </c>
      <c r="G44" s="82" t="str">
        <f>VLOOKUP($B44,Monitoring_eng!$B:$AT,G$2,FALSE)</f>
        <v>yes</v>
      </c>
      <c r="H44" s="82" t="str">
        <f>VLOOKUP($B44,Monitoring_eng!$B:$AT,H$2,FALSE)</f>
        <v>no</v>
      </c>
      <c r="I44" s="82" t="str">
        <f>VLOOKUP($B44,Monitoring_eng!$B:$AT,I$2,FALSE)</f>
        <v>no</v>
      </c>
      <c r="J44" s="82" t="str">
        <f>VLOOKUP($B44,Monitoring_eng!$B:$AT,J$2,FALSE)</f>
        <v>no</v>
      </c>
      <c r="K44" s="82" t="str">
        <f>VLOOKUP($B44,Monitoring_eng!$B:$AT,K$2,FALSE)</f>
        <v>no</v>
      </c>
      <c r="L44" s="82" t="str">
        <f>VLOOKUP($B44,Monitoring_eng!$B:$AT,L$2,FALSE)</f>
        <v>yes</v>
      </c>
      <c r="M44" s="82" t="str">
        <f>VLOOKUP($B44,Monitoring_eng!$B:$AT,M$2,FALSE)</f>
        <v>yes</v>
      </c>
      <c r="N44" s="82" t="str">
        <f>VLOOKUP($B44,Monitoring_eng!$B:$AT,N$2,FALSE)</f>
        <v>yes</v>
      </c>
      <c r="O44" s="82" t="str">
        <f>VLOOKUP($B44,Monitoring_eng!$B:$AT,O$2,FALSE)</f>
        <v>yes</v>
      </c>
      <c r="P44" s="82" t="str">
        <f>VLOOKUP($B44,Monitoring_eng!$B:$AT,P$2,FALSE)</f>
        <v>yes</v>
      </c>
      <c r="Q44" s="82" t="str">
        <f>VLOOKUP($B44,Monitoring_eng!$B:$AT,Q$2,FALSE)</f>
        <v>yes</v>
      </c>
      <c r="R44" s="82" t="str">
        <f>VLOOKUP($B44,Monitoring_eng!$B:$AT,R$2,FALSE)</f>
        <v>yes</v>
      </c>
      <c r="S44" s="82" t="str">
        <f>VLOOKUP($B44,Monitoring_eng!$B:$AT,S$2,FALSE)</f>
        <v>no</v>
      </c>
      <c r="T44" s="82" t="str">
        <f>VLOOKUP($B44,Monitoring_eng!$B:$AT,T$2,FALSE)</f>
        <v>partially</v>
      </c>
      <c r="U44" s="82" t="str">
        <f>VLOOKUP($B44,Monitoring_eng!$B:$AT,U$2,FALSE)</f>
        <v>yes</v>
      </c>
      <c r="V44" s="82" t="str">
        <f>VLOOKUP($B44,Monitoring_eng!$B:$AT,V$2,FALSE)</f>
        <v>yes</v>
      </c>
      <c r="W44" s="82" t="str">
        <f>VLOOKUP($B44,Monitoring_eng!$B:$AT,W$2,FALSE)</f>
        <v>no</v>
      </c>
      <c r="X44" s="82" t="str">
        <f>VLOOKUP($B44,Monitoring_eng!$B:$AT,X$2,FALSE)</f>
        <v>no</v>
      </c>
      <c r="Y44" s="82" t="str">
        <f>VLOOKUP($B44,Monitoring_eng!$B:$AT,Y$2,FALSE)</f>
        <v>yes</v>
      </c>
      <c r="Z44" s="156" t="str">
        <f>IF(VLOOKUP(Analysis_2019!B56,Analysis_2019!B:C,2,FALSE)=VLOOKUP(Monitoring_eng!B55,Monitoring_eng!B:C,2,FALSE),"OK","ERROR")</f>
        <v>ERROR</v>
      </c>
      <c r="AA44" s="156" t="s">
        <v>49</v>
      </c>
      <c r="AB44" s="156">
        <f t="shared" si="13"/>
        <v>13</v>
      </c>
      <c r="AC44" s="156" t="s">
        <v>48</v>
      </c>
      <c r="AD44" s="156">
        <f t="shared" si="14"/>
        <v>8</v>
      </c>
      <c r="AE44" s="156" t="s">
        <v>108</v>
      </c>
      <c r="AF44" s="156">
        <f t="shared" si="15"/>
        <v>1</v>
      </c>
      <c r="AG44" s="156" t="s">
        <v>432</v>
      </c>
      <c r="AH44" s="156">
        <f t="shared" si="16"/>
        <v>0</v>
      </c>
      <c r="AI44" s="156">
        <f t="shared" si="17"/>
        <v>22</v>
      </c>
      <c r="AJ44" s="156" t="str">
        <f t="shared" si="18"/>
        <v>yes</v>
      </c>
      <c r="AK44" s="156" t="str">
        <f t="shared" si="19"/>
        <v>no</v>
      </c>
      <c r="AL44" s="156">
        <f t="shared" si="20"/>
        <v>13</v>
      </c>
      <c r="AM44" s="156">
        <f t="shared" si="21"/>
        <v>8</v>
      </c>
      <c r="AN44" s="158">
        <f t="shared" si="22"/>
        <v>0.59090909090909094</v>
      </c>
      <c r="AO44" s="158">
        <f t="shared" si="23"/>
        <v>0.36363636363636365</v>
      </c>
      <c r="AP44" s="158">
        <f>VLOOKUP($A44,Analysis_2016!$A:$AN,39,FALSE)</f>
        <v>0.72727272727272729</v>
      </c>
      <c r="AQ44" s="158">
        <f>VLOOKUP($A44,Analysis_2016!$A:$AN,40,FALSE)</f>
        <v>0.27272727272727271</v>
      </c>
      <c r="AR44" s="158">
        <f t="shared" si="24"/>
        <v>-0.13636363636363635</v>
      </c>
      <c r="AS44" s="158">
        <f t="shared" si="25"/>
        <v>9.0909090909090939E-2</v>
      </c>
      <c r="AT44" s="159">
        <f>COUNTIFS($D44:$Y44,$AJ44,Results_2019!$T$78:$AO$78,AT$1)/(COUNTIF(Results_2019!$T$78:$AO$78,AT$1))</f>
        <v>0.75</v>
      </c>
      <c r="AU44" s="159">
        <f>COUNTIFS($D44:$Y44,$AJ44,Results_2019!$T$78:$AO$78,AU$1)/(COUNTIF(Results_2019!$T$78:$AO$78,AU$1))</f>
        <v>0.375</v>
      </c>
      <c r="AV44" s="159">
        <f>COUNTIFS($D44:$Y44,$AJ44,Results_2019!$T$78:$AO$78,AV$1)/(COUNTIF(Results_2019!$T$78:$AO$78,AV$1))</f>
        <v>0</v>
      </c>
      <c r="AW44" s="159">
        <f>COUNTIFS($D44:$Y44,$AJ44,Results_2019!$T$78:$AO$78,AW$1)/(COUNTIF(Results_2019!$T$78:$AO$78,AW$1))</f>
        <v>1</v>
      </c>
      <c r="AX44" s="159">
        <f>COUNTIFS($D44:$Y44,$AJ44,Results_2019!$T$78:$AO$78,AX$1)/(COUNTIF(Results_2019!$T$78:$AO$78,AX$1))</f>
        <v>0.5</v>
      </c>
      <c r="AY44" s="159">
        <f>COUNTIFS($D44:$Y44,$AJ44,Results_2019!$T$81:$AO$81,AY$1)/(COUNTIF(Results_2019!$T$81:$AO$81,AY$1))</f>
        <v>0.75</v>
      </c>
      <c r="AZ44" s="159">
        <f>COUNTIFS($D44:$Y44,$AJ44,Results_2019!$T$81:$AO$81,AZ$1)/(COUNTIF(Results_2019!$T$81:$AO$81,AZ$1))</f>
        <v>0.44444444444444442</v>
      </c>
      <c r="BA44" s="159">
        <f>COUNTIFS($D44:$Y44,$AJ44,Results_2019!$T$81:$AO$81,BA$1)/(COUNTIF(Results_2019!$T$81:$AO$81,BA$1))</f>
        <v>0.66666666666666663</v>
      </c>
      <c r="BB44" s="60"/>
      <c r="BC44" s="60"/>
      <c r="BD44" s="60"/>
      <c r="BE44" s="60"/>
      <c r="BF44" s="60"/>
      <c r="BG44" s="60"/>
      <c r="BH44" s="18"/>
    </row>
    <row r="45" spans="1:60" x14ac:dyDescent="0.3">
      <c r="A45" s="83" t="s">
        <v>1301</v>
      </c>
      <c r="B45" s="156" t="s">
        <v>61</v>
      </c>
      <c r="C45" s="157" t="s">
        <v>62</v>
      </c>
      <c r="D45" s="82" t="str">
        <f>VLOOKUP($B45,Monitoring_eng!$B:$AT,D$2,FALSE)</f>
        <v>yes</v>
      </c>
      <c r="E45" s="82" t="str">
        <f>VLOOKUP($B45,Monitoring_eng!$B:$AT,E$2,FALSE)</f>
        <v>yes</v>
      </c>
      <c r="F45" s="82" t="str">
        <f>VLOOKUP($B45,Monitoring_eng!$B:$AT,F$2,FALSE)</f>
        <v>no</v>
      </c>
      <c r="G45" s="82" t="str">
        <f>VLOOKUP($B45,Monitoring_eng!$B:$AT,G$2,FALSE)</f>
        <v>no</v>
      </c>
      <c r="H45" s="82" t="str">
        <f>VLOOKUP($B45,Monitoring_eng!$B:$AT,H$2,FALSE)</f>
        <v>no</v>
      </c>
      <c r="I45" s="82" t="str">
        <f>VLOOKUP($B45,Monitoring_eng!$B:$AT,I$2,FALSE)</f>
        <v>yes</v>
      </c>
      <c r="J45" s="82" t="str">
        <f>VLOOKUP($B45,Monitoring_eng!$B:$AT,J$2,FALSE)</f>
        <v>yes</v>
      </c>
      <c r="K45" s="82" t="str">
        <f>VLOOKUP($B45,Monitoring_eng!$B:$AT,K$2,FALSE)</f>
        <v>yes</v>
      </c>
      <c r="L45" s="82" t="str">
        <f>VLOOKUP($B45,Monitoring_eng!$B:$AT,L$2,FALSE)</f>
        <v>no</v>
      </c>
      <c r="M45" s="82" t="str">
        <f>VLOOKUP($B45,Monitoring_eng!$B:$AT,M$2,FALSE)</f>
        <v>yes</v>
      </c>
      <c r="N45" s="82" t="str">
        <f>VLOOKUP($B45,Monitoring_eng!$B:$AT,N$2,FALSE)</f>
        <v>no</v>
      </c>
      <c r="O45" s="82" t="str">
        <f>VLOOKUP($B45,Monitoring_eng!$B:$AT,O$2,FALSE)</f>
        <v>yes</v>
      </c>
      <c r="P45" s="82" t="str">
        <f>VLOOKUP($B45,Monitoring_eng!$B:$AT,P$2,FALSE)</f>
        <v>no</v>
      </c>
      <c r="Q45" s="82" t="str">
        <f>VLOOKUP($B45,Monitoring_eng!$B:$AT,Q$2,FALSE)</f>
        <v>yes</v>
      </c>
      <c r="R45" s="82" t="str">
        <f>VLOOKUP($B45,Monitoring_eng!$B:$AT,R$2,FALSE)</f>
        <v>no</v>
      </c>
      <c r="S45" s="82" t="str">
        <f>VLOOKUP($B45,Monitoring_eng!$B:$AT,S$2,FALSE)</f>
        <v>yes</v>
      </c>
      <c r="T45" s="82" t="str">
        <f>VLOOKUP($B45,Monitoring_eng!$B:$AT,T$2,FALSE)</f>
        <v>yes</v>
      </c>
      <c r="U45" s="82" t="str">
        <f>VLOOKUP($B45,Monitoring_eng!$B:$AT,U$2,FALSE)</f>
        <v>no</v>
      </c>
      <c r="V45" s="82" t="str">
        <f>VLOOKUP($B45,Monitoring_eng!$B:$AT,V$2,FALSE)</f>
        <v>yes</v>
      </c>
      <c r="W45" s="82" t="str">
        <f>VLOOKUP($B45,Monitoring_eng!$B:$AT,W$2,FALSE)</f>
        <v>yes</v>
      </c>
      <c r="X45" s="82" t="str">
        <f>VLOOKUP($B45,Monitoring_eng!$B:$AT,X$2,FALSE)</f>
        <v>yes</v>
      </c>
      <c r="Y45" s="82" t="str">
        <f>VLOOKUP($B45,Monitoring_eng!$B:$AT,Y$2,FALSE)</f>
        <v>no</v>
      </c>
      <c r="Z45" s="156" t="str">
        <f>IF(VLOOKUP(Analysis_2019!B8,Analysis_2019!B:C,2,FALSE)=VLOOKUP(Monitoring_eng!B7,Monitoring_eng!B:C,2,FALSE),"OK","ERROR")</f>
        <v>ERROR</v>
      </c>
      <c r="AA45" s="156" t="s">
        <v>49</v>
      </c>
      <c r="AB45" s="156">
        <f t="shared" si="13"/>
        <v>13</v>
      </c>
      <c r="AC45" s="156" t="s">
        <v>48</v>
      </c>
      <c r="AD45" s="156">
        <f t="shared" si="14"/>
        <v>9</v>
      </c>
      <c r="AE45" s="156" t="s">
        <v>108</v>
      </c>
      <c r="AF45" s="156">
        <f t="shared" si="15"/>
        <v>0</v>
      </c>
      <c r="AG45" s="156" t="s">
        <v>432</v>
      </c>
      <c r="AH45" s="156">
        <f t="shared" si="16"/>
        <v>0</v>
      </c>
      <c r="AI45" s="156">
        <f t="shared" si="17"/>
        <v>22</v>
      </c>
      <c r="AJ45" s="156" t="str">
        <f t="shared" si="18"/>
        <v>yes</v>
      </c>
      <c r="AK45" s="156" t="str">
        <f t="shared" si="19"/>
        <v>no</v>
      </c>
      <c r="AL45" s="156">
        <f t="shared" si="20"/>
        <v>13</v>
      </c>
      <c r="AM45" s="156">
        <f t="shared" si="21"/>
        <v>9</v>
      </c>
      <c r="AN45" s="158">
        <f t="shared" si="22"/>
        <v>0.59090909090909094</v>
      </c>
      <c r="AO45" s="158">
        <f t="shared" si="23"/>
        <v>0.40909090909090912</v>
      </c>
      <c r="AP45" s="158">
        <f>VLOOKUP($A45,Analysis_2016!$A:$AN,39,FALSE)</f>
        <v>0.81818181818181823</v>
      </c>
      <c r="AQ45" s="158">
        <f>VLOOKUP($A45,Analysis_2016!$A:$AN,40,FALSE)</f>
        <v>0.18181818181818182</v>
      </c>
      <c r="AR45" s="158">
        <f t="shared" si="24"/>
        <v>-0.22727272727272729</v>
      </c>
      <c r="AS45" s="158">
        <f t="shared" si="25"/>
        <v>0.22727272727272729</v>
      </c>
      <c r="AT45" s="159">
        <f>COUNTIFS($D45:$Y45,$AJ45,Results_2019!$T$78:$AO$78,AT$1)/(COUNTIF(Results_2019!$T$78:$AO$78,AT$1))</f>
        <v>0.375</v>
      </c>
      <c r="AU45" s="159">
        <f>COUNTIFS($D45:$Y45,$AJ45,Results_2019!$T$78:$AO$78,AU$1)/(COUNTIF(Results_2019!$T$78:$AO$78,AU$1))</f>
        <v>0.875</v>
      </c>
      <c r="AV45" s="159">
        <f>COUNTIFS($D45:$Y45,$AJ45,Results_2019!$T$78:$AO$78,AV$1)/(COUNTIF(Results_2019!$T$78:$AO$78,AV$1))</f>
        <v>1</v>
      </c>
      <c r="AW45" s="159">
        <f>COUNTIFS($D45:$Y45,$AJ45,Results_2019!$T$78:$AO$78,AW$1)/(COUNTIF(Results_2019!$T$78:$AO$78,AW$1))</f>
        <v>0.33333333333333331</v>
      </c>
      <c r="AX45" s="159">
        <f>COUNTIFS($D45:$Y45,$AJ45,Results_2019!$T$78:$AO$78,AX$1)/(COUNTIF(Results_2019!$T$78:$AO$78,AX$1))</f>
        <v>0.5</v>
      </c>
      <c r="AY45" s="159">
        <f>COUNTIFS($D45:$Y45,$AJ45,Results_2019!$T$81:$AO$81,AY$1)/(COUNTIF(Results_2019!$T$81:$AO$81,AY$1))</f>
        <v>0.75</v>
      </c>
      <c r="AZ45" s="159">
        <f>COUNTIFS($D45:$Y45,$AJ45,Results_2019!$T$81:$AO$81,AZ$1)/(COUNTIF(Results_2019!$T$81:$AO$81,AZ$1))</f>
        <v>0.66666666666666663</v>
      </c>
      <c r="BA45" s="159">
        <f>COUNTIFS($D45:$Y45,$AJ45,Results_2019!$T$81:$AO$81,BA$1)/(COUNTIF(Results_2019!$T$81:$AO$81,BA$1))</f>
        <v>0.44444444444444442</v>
      </c>
      <c r="BB45" s="60"/>
      <c r="BC45" s="60"/>
      <c r="BD45" s="60"/>
      <c r="BE45" s="60"/>
      <c r="BF45" s="60"/>
      <c r="BG45" s="60"/>
      <c r="BH45" s="18"/>
    </row>
    <row r="46" spans="1:60" x14ac:dyDescent="0.3">
      <c r="A46" s="83" t="s">
        <v>1299</v>
      </c>
      <c r="B46" s="156" t="s">
        <v>57</v>
      </c>
      <c r="C46" s="157" t="s">
        <v>58</v>
      </c>
      <c r="D46" s="82" t="str">
        <f>VLOOKUP($B46,Monitoring_eng!$B:$AT,D$2,FALSE)</f>
        <v>yes</v>
      </c>
      <c r="E46" s="82" t="str">
        <f>VLOOKUP($B46,Monitoring_eng!$B:$AT,E$2,FALSE)</f>
        <v>yes</v>
      </c>
      <c r="F46" s="82" t="str">
        <f>VLOOKUP($B46,Monitoring_eng!$B:$AT,F$2,FALSE)</f>
        <v>no</v>
      </c>
      <c r="G46" s="82" t="str">
        <f>VLOOKUP($B46,Monitoring_eng!$B:$AT,G$2,FALSE)</f>
        <v>no</v>
      </c>
      <c r="H46" s="82" t="str">
        <f>VLOOKUP($B46,Monitoring_eng!$B:$AT,H$2,FALSE)</f>
        <v>no</v>
      </c>
      <c r="I46" s="82" t="str">
        <f>VLOOKUP($B46,Monitoring_eng!$B:$AT,I$2,FALSE)</f>
        <v>yes</v>
      </c>
      <c r="J46" s="82" t="str">
        <f>VLOOKUP($B46,Monitoring_eng!$B:$AT,J$2,FALSE)</f>
        <v>yes</v>
      </c>
      <c r="K46" s="82" t="str">
        <f>VLOOKUP($B46,Monitoring_eng!$B:$AT,K$2,FALSE)</f>
        <v>yes</v>
      </c>
      <c r="L46" s="82" t="str">
        <f>VLOOKUP($B46,Monitoring_eng!$B:$AT,L$2,FALSE)</f>
        <v>no</v>
      </c>
      <c r="M46" s="82" t="str">
        <f>VLOOKUP($B46,Monitoring_eng!$B:$AT,M$2,FALSE)</f>
        <v>yes</v>
      </c>
      <c r="N46" s="82" t="str">
        <f>VLOOKUP($B46,Monitoring_eng!$B:$AT,N$2,FALSE)</f>
        <v>no</v>
      </c>
      <c r="O46" s="82" t="str">
        <f>VLOOKUP($B46,Monitoring_eng!$B:$AT,O$2,FALSE)</f>
        <v>yes</v>
      </c>
      <c r="P46" s="82" t="str">
        <f>VLOOKUP($B46,Monitoring_eng!$B:$AT,P$2,FALSE)</f>
        <v>no</v>
      </c>
      <c r="Q46" s="82" t="str">
        <f>VLOOKUP($B46,Monitoring_eng!$B:$AT,Q$2,FALSE)</f>
        <v>yes</v>
      </c>
      <c r="R46" s="82" t="str">
        <f>VLOOKUP($B46,Monitoring_eng!$B:$AT,R$2,FALSE)</f>
        <v>no</v>
      </c>
      <c r="S46" s="82" t="str">
        <f>VLOOKUP($B46,Monitoring_eng!$B:$AT,S$2,FALSE)</f>
        <v>yes</v>
      </c>
      <c r="T46" s="82" t="str">
        <f>VLOOKUP($B46,Monitoring_eng!$B:$AT,T$2,FALSE)</f>
        <v>yes</v>
      </c>
      <c r="U46" s="82" t="str">
        <f>VLOOKUP($B46,Monitoring_eng!$B:$AT,U$2,FALSE)</f>
        <v>no</v>
      </c>
      <c r="V46" s="82" t="str">
        <f>VLOOKUP($B46,Monitoring_eng!$B:$AT,V$2,FALSE)</f>
        <v>yes</v>
      </c>
      <c r="W46" s="82" t="str">
        <f>VLOOKUP($B46,Monitoring_eng!$B:$AT,W$2,FALSE)</f>
        <v>yes</v>
      </c>
      <c r="X46" s="82" t="str">
        <f>VLOOKUP($B46,Monitoring_eng!$B:$AT,X$2,FALSE)</f>
        <v>yes</v>
      </c>
      <c r="Y46" s="82" t="str">
        <f>VLOOKUP($B46,Monitoring_eng!$B:$AT,Y$2,FALSE)</f>
        <v>no</v>
      </c>
      <c r="Z46" s="156" t="str">
        <f>IF(VLOOKUP(Analysis_2019!B6,Analysis_2019!B:C,2,FALSE)=VLOOKUP(Monitoring_eng!B5,Monitoring_eng!B:C,2,FALSE),"OK","ERROR")</f>
        <v>ERROR</v>
      </c>
      <c r="AA46" s="156" t="s">
        <v>49</v>
      </c>
      <c r="AB46" s="156">
        <f t="shared" si="13"/>
        <v>13</v>
      </c>
      <c r="AC46" s="156" t="s">
        <v>48</v>
      </c>
      <c r="AD46" s="156">
        <f t="shared" si="14"/>
        <v>9</v>
      </c>
      <c r="AE46" s="156" t="s">
        <v>108</v>
      </c>
      <c r="AF46" s="156">
        <f t="shared" si="15"/>
        <v>0</v>
      </c>
      <c r="AG46" s="156" t="s">
        <v>432</v>
      </c>
      <c r="AH46" s="156">
        <f t="shared" si="16"/>
        <v>0</v>
      </c>
      <c r="AI46" s="156">
        <f t="shared" si="17"/>
        <v>22</v>
      </c>
      <c r="AJ46" s="156" t="str">
        <f t="shared" si="18"/>
        <v>yes</v>
      </c>
      <c r="AK46" s="156" t="str">
        <f t="shared" si="19"/>
        <v>no</v>
      </c>
      <c r="AL46" s="156">
        <f t="shared" si="20"/>
        <v>13</v>
      </c>
      <c r="AM46" s="156">
        <f t="shared" si="21"/>
        <v>9</v>
      </c>
      <c r="AN46" s="158">
        <f t="shared" si="22"/>
        <v>0.59090909090909094</v>
      </c>
      <c r="AO46" s="158">
        <f t="shared" si="23"/>
        <v>0.40909090909090912</v>
      </c>
      <c r="AP46" s="158">
        <f>VLOOKUP($A46,Analysis_2016!$A:$AN,39,FALSE)</f>
        <v>0.86363636363636365</v>
      </c>
      <c r="AQ46" s="158">
        <f>VLOOKUP($A46,Analysis_2016!$A:$AN,40,FALSE)</f>
        <v>0.13636363636363635</v>
      </c>
      <c r="AR46" s="158">
        <f t="shared" si="24"/>
        <v>-0.27272727272727271</v>
      </c>
      <c r="AS46" s="158">
        <f t="shared" si="25"/>
        <v>0.27272727272727276</v>
      </c>
      <c r="AT46" s="159">
        <f>COUNTIFS($D46:$Y46,$AJ46,Results_2019!$T$78:$AO$78,AT$1)/(COUNTIF(Results_2019!$T$78:$AO$78,AT$1))</f>
        <v>0.375</v>
      </c>
      <c r="AU46" s="159">
        <f>COUNTIFS($D46:$Y46,$AJ46,Results_2019!$T$78:$AO$78,AU$1)/(COUNTIF(Results_2019!$T$78:$AO$78,AU$1))</f>
        <v>0.875</v>
      </c>
      <c r="AV46" s="159">
        <f>COUNTIFS($D46:$Y46,$AJ46,Results_2019!$T$78:$AO$78,AV$1)/(COUNTIF(Results_2019!$T$78:$AO$78,AV$1))</f>
        <v>1</v>
      </c>
      <c r="AW46" s="159">
        <f>COUNTIFS($D46:$Y46,$AJ46,Results_2019!$T$78:$AO$78,AW$1)/(COUNTIF(Results_2019!$T$78:$AO$78,AW$1))</f>
        <v>0.33333333333333331</v>
      </c>
      <c r="AX46" s="159">
        <f>COUNTIFS($D46:$Y46,$AJ46,Results_2019!$T$78:$AO$78,AX$1)/(COUNTIF(Results_2019!$T$78:$AO$78,AX$1))</f>
        <v>0.5</v>
      </c>
      <c r="AY46" s="159">
        <f>COUNTIFS($D46:$Y46,$AJ46,Results_2019!$T$81:$AO$81,AY$1)/(COUNTIF(Results_2019!$T$81:$AO$81,AY$1))</f>
        <v>0.75</v>
      </c>
      <c r="AZ46" s="159">
        <f>COUNTIFS($D46:$Y46,$AJ46,Results_2019!$T$81:$AO$81,AZ$1)/(COUNTIF(Results_2019!$T$81:$AO$81,AZ$1))</f>
        <v>0.66666666666666663</v>
      </c>
      <c r="BA46" s="159">
        <f>COUNTIFS($D46:$Y46,$AJ46,Results_2019!$T$81:$AO$81,BA$1)/(COUNTIF(Results_2019!$T$81:$AO$81,BA$1))</f>
        <v>0.44444444444444442</v>
      </c>
      <c r="BB46" s="60"/>
      <c r="BC46" s="60"/>
      <c r="BD46" s="60"/>
      <c r="BE46" s="60"/>
      <c r="BF46" s="60"/>
      <c r="BG46" s="60"/>
      <c r="BH46" s="18"/>
    </row>
    <row r="47" spans="1:60" x14ac:dyDescent="0.3">
      <c r="A47" s="83" t="s">
        <v>1339</v>
      </c>
      <c r="B47" s="156" t="s">
        <v>219</v>
      </c>
      <c r="C47" s="28" t="s">
        <v>220</v>
      </c>
      <c r="D47" s="82" t="str">
        <f>VLOOKUP($B47,Monitoring_eng!$B:$AT,D$2,FALSE)</f>
        <v>yes</v>
      </c>
      <c r="E47" s="82" t="str">
        <f>VLOOKUP($B47,Monitoring_eng!$B:$AT,E$2,FALSE)</f>
        <v>no</v>
      </c>
      <c r="F47" s="82" t="str">
        <f>VLOOKUP($B47,Monitoring_eng!$B:$AT,F$2,FALSE)</f>
        <v>no</v>
      </c>
      <c r="G47" s="82" t="str">
        <f>VLOOKUP($B47,Monitoring_eng!$B:$AT,G$2,FALSE)</f>
        <v>yes</v>
      </c>
      <c r="H47" s="82" t="str">
        <f>VLOOKUP($B47,Monitoring_eng!$B:$AT,H$2,FALSE)</f>
        <v>yes</v>
      </c>
      <c r="I47" s="82" t="str">
        <f>VLOOKUP($B47,Monitoring_eng!$B:$AT,I$2,FALSE)</f>
        <v>yes</v>
      </c>
      <c r="J47" s="82" t="str">
        <f>VLOOKUP($B47,Monitoring_eng!$B:$AT,J$2,FALSE)</f>
        <v>yes</v>
      </c>
      <c r="K47" s="82" t="str">
        <f>VLOOKUP($B47,Monitoring_eng!$B:$AT,K$2,FALSE)</f>
        <v>no</v>
      </c>
      <c r="L47" s="82" t="str">
        <f>VLOOKUP($B47,Monitoring_eng!$B:$AT,L$2,FALSE)</f>
        <v>no</v>
      </c>
      <c r="M47" s="82" t="str">
        <f>VLOOKUP($B47,Monitoring_eng!$B:$AT,M$2,FALSE)</f>
        <v>no</v>
      </c>
      <c r="N47" s="82" t="str">
        <f>VLOOKUP($B47,Monitoring_eng!$B:$AT,N$2,FALSE)</f>
        <v>no</v>
      </c>
      <c r="O47" s="82" t="str">
        <f>VLOOKUP($B47,Monitoring_eng!$B:$AT,O$2,FALSE)</f>
        <v>yes</v>
      </c>
      <c r="P47" s="82" t="str">
        <f>VLOOKUP($B47,Monitoring_eng!$B:$AT,P$2,FALSE)</f>
        <v>no</v>
      </c>
      <c r="Q47" s="82" t="str">
        <f>VLOOKUP($B47,Monitoring_eng!$B:$AT,Q$2,FALSE)</f>
        <v>yes</v>
      </c>
      <c r="R47" s="82" t="str">
        <f>VLOOKUP($B47,Monitoring_eng!$B:$AT,R$2,FALSE)</f>
        <v>yes</v>
      </c>
      <c r="S47" s="82" t="str">
        <f>VLOOKUP($B47,Monitoring_eng!$B:$AT,S$2,FALSE)</f>
        <v>yes</v>
      </c>
      <c r="T47" s="82" t="str">
        <f>VLOOKUP($B47,Monitoring_eng!$B:$AT,T$2,FALSE)</f>
        <v>partially</v>
      </c>
      <c r="U47" s="82" t="str">
        <f>VLOOKUP($B47,Monitoring_eng!$B:$AT,U$2,FALSE)</f>
        <v>no</v>
      </c>
      <c r="V47" s="82" t="str">
        <f>VLOOKUP($B47,Monitoring_eng!$B:$AT,V$2,FALSE)</f>
        <v>yes</v>
      </c>
      <c r="W47" s="82" t="str">
        <f>VLOOKUP($B47,Monitoring_eng!$B:$AT,W$2,FALSE)</f>
        <v>yes</v>
      </c>
      <c r="X47" s="82" t="str">
        <f>VLOOKUP($B47,Monitoring_eng!$B:$AT,X$2,FALSE)</f>
        <v>no</v>
      </c>
      <c r="Y47" s="82" t="str">
        <f>VLOOKUP($B47,Monitoring_eng!$B:$AT,Y$2,FALSE)</f>
        <v>yes</v>
      </c>
      <c r="Z47" s="156" t="str">
        <f>IF(VLOOKUP(Analysis_2019!B46,Analysis_2019!B:C,2,FALSE)=VLOOKUP(Monitoring_eng!B45,Monitoring_eng!B:C,2,FALSE),"OK","ERROR")</f>
        <v>ERROR</v>
      </c>
      <c r="AA47" s="156" t="s">
        <v>49</v>
      </c>
      <c r="AB47" s="156">
        <f t="shared" si="13"/>
        <v>12</v>
      </c>
      <c r="AC47" s="156" t="s">
        <v>48</v>
      </c>
      <c r="AD47" s="156">
        <f t="shared" si="14"/>
        <v>9</v>
      </c>
      <c r="AE47" s="156" t="s">
        <v>108</v>
      </c>
      <c r="AF47" s="156">
        <f t="shared" si="15"/>
        <v>1</v>
      </c>
      <c r="AG47" s="156" t="s">
        <v>432</v>
      </c>
      <c r="AH47" s="156">
        <f t="shared" si="16"/>
        <v>0</v>
      </c>
      <c r="AI47" s="156">
        <f t="shared" si="17"/>
        <v>22</v>
      </c>
      <c r="AJ47" s="156" t="str">
        <f t="shared" si="18"/>
        <v>yes</v>
      </c>
      <c r="AK47" s="156" t="str">
        <f t="shared" si="19"/>
        <v>no</v>
      </c>
      <c r="AL47" s="156">
        <f t="shared" si="20"/>
        <v>12</v>
      </c>
      <c r="AM47" s="156">
        <f t="shared" si="21"/>
        <v>9</v>
      </c>
      <c r="AN47" s="158">
        <f t="shared" si="22"/>
        <v>0.54545454545454541</v>
      </c>
      <c r="AO47" s="158">
        <f t="shared" si="23"/>
        <v>0.40909090909090912</v>
      </c>
      <c r="AP47" s="158">
        <f>VLOOKUP($A47,Analysis_2016!$A:$AN,39,FALSE)</f>
        <v>0.13636363636363635</v>
      </c>
      <c r="AQ47" s="158">
        <f>VLOOKUP($A47,Analysis_2016!$A:$AN,40,FALSE)</f>
        <v>0.72727272727272729</v>
      </c>
      <c r="AR47" s="158">
        <f t="shared" si="24"/>
        <v>0.40909090909090906</v>
      </c>
      <c r="AS47" s="158">
        <f t="shared" si="25"/>
        <v>-0.31818181818181818</v>
      </c>
      <c r="AT47" s="159">
        <f>COUNTIFS($D47:$Y47,$AJ47,Results_2019!$T$78:$AO$78,AT$1)/(COUNTIF(Results_2019!$T$78:$AO$78,AT$1))</f>
        <v>0.625</v>
      </c>
      <c r="AU47" s="159">
        <f>COUNTIFS($D47:$Y47,$AJ47,Results_2019!$T$78:$AO$78,AU$1)/(COUNTIF(Results_2019!$T$78:$AO$78,AU$1))</f>
        <v>0.625</v>
      </c>
      <c r="AV47" s="159">
        <f>COUNTIFS($D47:$Y47,$AJ47,Results_2019!$T$78:$AO$78,AV$1)/(COUNTIF(Results_2019!$T$78:$AO$78,AV$1))</f>
        <v>0</v>
      </c>
      <c r="AW47" s="159">
        <f>COUNTIFS($D47:$Y47,$AJ47,Results_2019!$T$78:$AO$78,AW$1)/(COUNTIF(Results_2019!$T$78:$AO$78,AW$1))</f>
        <v>0.33333333333333331</v>
      </c>
      <c r="AX47" s="159">
        <f>COUNTIFS($D47:$Y47,$AJ47,Results_2019!$T$78:$AO$78,AX$1)/(COUNTIF(Results_2019!$T$78:$AO$78,AX$1))</f>
        <v>0.5</v>
      </c>
      <c r="AY47" s="159">
        <f>COUNTIFS($D47:$Y47,$AJ47,Results_2019!$T$81:$AO$81,AY$1)/(COUNTIF(Results_2019!$T$81:$AO$81,AY$1))</f>
        <v>0.25</v>
      </c>
      <c r="AZ47" s="159">
        <f>COUNTIFS($D47:$Y47,$AJ47,Results_2019!$T$81:$AO$81,AZ$1)/(COUNTIF(Results_2019!$T$81:$AO$81,AZ$1))</f>
        <v>0.77777777777777779</v>
      </c>
      <c r="BA47" s="159">
        <f>COUNTIFS($D47:$Y47,$AJ47,Results_2019!$T$81:$AO$81,BA$1)/(COUNTIF(Results_2019!$T$81:$AO$81,BA$1))</f>
        <v>0.44444444444444442</v>
      </c>
      <c r="BB47" s="60"/>
      <c r="BC47" s="60"/>
      <c r="BD47" s="60"/>
      <c r="BE47" s="60"/>
      <c r="BF47" s="60"/>
      <c r="BG47" s="60"/>
      <c r="BH47" s="18"/>
    </row>
    <row r="48" spans="1:60" x14ac:dyDescent="0.3">
      <c r="A48" s="83" t="s">
        <v>1354</v>
      </c>
      <c r="B48" s="156" t="s">
        <v>261</v>
      </c>
      <c r="C48" s="25" t="s">
        <v>262</v>
      </c>
      <c r="D48" s="82" t="str">
        <f>VLOOKUP($B48,Monitoring_eng!$B:$AT,D$2,FALSE)</f>
        <v>yes</v>
      </c>
      <c r="E48" s="82" t="str">
        <f>VLOOKUP($B48,Monitoring_eng!$B:$AT,E$2,FALSE)</f>
        <v>no</v>
      </c>
      <c r="F48" s="82" t="str">
        <f>VLOOKUP($B48,Monitoring_eng!$B:$AT,F$2,FALSE)</f>
        <v>no</v>
      </c>
      <c r="G48" s="82" t="str">
        <f>VLOOKUP($B48,Monitoring_eng!$B:$AT,G$2,FALSE)</f>
        <v>no</v>
      </c>
      <c r="H48" s="82" t="str">
        <f>VLOOKUP($B48,Monitoring_eng!$B:$AT,H$2,FALSE)</f>
        <v>yes</v>
      </c>
      <c r="I48" s="82" t="str">
        <f>VLOOKUP($B48,Monitoring_eng!$B:$AT,I$2,FALSE)</f>
        <v>no</v>
      </c>
      <c r="J48" s="82" t="str">
        <f>VLOOKUP($B48,Monitoring_eng!$B:$AT,J$2,FALSE)</f>
        <v>yes</v>
      </c>
      <c r="K48" s="82" t="str">
        <f>VLOOKUP($B48,Monitoring_eng!$B:$AT,K$2,FALSE)</f>
        <v>yes</v>
      </c>
      <c r="L48" s="82" t="str">
        <f>VLOOKUP($B48,Monitoring_eng!$B:$AT,L$2,FALSE)</f>
        <v>yes</v>
      </c>
      <c r="M48" s="82" t="str">
        <f>VLOOKUP($B48,Monitoring_eng!$B:$AT,M$2,FALSE)</f>
        <v>no</v>
      </c>
      <c r="N48" s="82" t="str">
        <f>VLOOKUP($B48,Monitoring_eng!$B:$AT,N$2,FALSE)</f>
        <v>no</v>
      </c>
      <c r="O48" s="82" t="str">
        <f>VLOOKUP($B48,Monitoring_eng!$B:$AT,O$2,FALSE)</f>
        <v>yes</v>
      </c>
      <c r="P48" s="82" t="str">
        <f>VLOOKUP($B48,Monitoring_eng!$B:$AT,P$2,FALSE)</f>
        <v>no</v>
      </c>
      <c r="Q48" s="82" t="str">
        <f>VLOOKUP($B48,Monitoring_eng!$B:$AT,Q$2,FALSE)</f>
        <v>yes</v>
      </c>
      <c r="R48" s="82" t="str">
        <f>VLOOKUP($B48,Monitoring_eng!$B:$AT,R$2,FALSE)</f>
        <v>yes</v>
      </c>
      <c r="S48" s="82" t="str">
        <f>VLOOKUP($B48,Monitoring_eng!$B:$AT,S$2,FALSE)</f>
        <v>no</v>
      </c>
      <c r="T48" s="82" t="str">
        <f>VLOOKUP($B48,Monitoring_eng!$B:$AT,T$2,FALSE)</f>
        <v>yes</v>
      </c>
      <c r="U48" s="82" t="str">
        <f>VLOOKUP($B48,Monitoring_eng!$B:$AT,U$2,FALSE)</f>
        <v>yes</v>
      </c>
      <c r="V48" s="82" t="str">
        <f>VLOOKUP($B48,Monitoring_eng!$B:$AT,V$2,FALSE)</f>
        <v>yes</v>
      </c>
      <c r="W48" s="82" t="str">
        <f>VLOOKUP($B48,Monitoring_eng!$B:$AT,W$2,FALSE)</f>
        <v>no</v>
      </c>
      <c r="X48" s="82" t="str">
        <f>VLOOKUP($B48,Monitoring_eng!$B:$AT,X$2,FALSE)</f>
        <v>no</v>
      </c>
      <c r="Y48" s="82" t="str">
        <f>VLOOKUP($B48,Monitoring_eng!$B:$AT,Y$2,FALSE)</f>
        <v>yes</v>
      </c>
      <c r="Z48" s="156" t="str">
        <f>IF(VLOOKUP(Analysis_2019!B61,Analysis_2019!B:C,2,FALSE)=VLOOKUP(Monitoring_eng!B60,Monitoring_eng!B:C,2,FALSE),"OK","ERROR")</f>
        <v>ERROR</v>
      </c>
      <c r="AA48" s="156" t="s">
        <v>49</v>
      </c>
      <c r="AB48" s="156">
        <f t="shared" si="13"/>
        <v>12</v>
      </c>
      <c r="AC48" s="156" t="s">
        <v>48</v>
      </c>
      <c r="AD48" s="156">
        <f t="shared" si="14"/>
        <v>10</v>
      </c>
      <c r="AE48" s="156" t="s">
        <v>108</v>
      </c>
      <c r="AF48" s="156">
        <f t="shared" si="15"/>
        <v>0</v>
      </c>
      <c r="AG48" s="156" t="s">
        <v>432</v>
      </c>
      <c r="AH48" s="156">
        <f t="shared" si="16"/>
        <v>0</v>
      </c>
      <c r="AI48" s="156">
        <f t="shared" si="17"/>
        <v>22</v>
      </c>
      <c r="AJ48" s="156" t="str">
        <f t="shared" si="18"/>
        <v>yes</v>
      </c>
      <c r="AK48" s="156" t="str">
        <f t="shared" si="19"/>
        <v>no</v>
      </c>
      <c r="AL48" s="156">
        <f t="shared" si="20"/>
        <v>12</v>
      </c>
      <c r="AM48" s="156">
        <f t="shared" si="21"/>
        <v>10</v>
      </c>
      <c r="AN48" s="158">
        <f t="shared" si="22"/>
        <v>0.54545454545454541</v>
      </c>
      <c r="AO48" s="158">
        <f t="shared" si="23"/>
        <v>0.45454545454545453</v>
      </c>
      <c r="AP48" s="158">
        <f>VLOOKUP($A48,Analysis_2016!$A:$AN,39,FALSE)</f>
        <v>0.31818181818181818</v>
      </c>
      <c r="AQ48" s="158">
        <f>VLOOKUP($A48,Analysis_2016!$A:$AN,40,FALSE)</f>
        <v>0.68181818181818177</v>
      </c>
      <c r="AR48" s="158">
        <f t="shared" si="24"/>
        <v>0.22727272727272724</v>
      </c>
      <c r="AS48" s="158">
        <f t="shared" si="25"/>
        <v>-0.22727272727272724</v>
      </c>
      <c r="AT48" s="159">
        <f>COUNTIFS($D48:$Y48,$AJ48,Results_2019!$T$78:$AO$78,AT$1)/(COUNTIF(Results_2019!$T$78:$AO$78,AT$1))</f>
        <v>0.375</v>
      </c>
      <c r="AU48" s="159">
        <f>COUNTIFS($D48:$Y48,$AJ48,Results_2019!$T$78:$AO$78,AU$1)/(COUNTIF(Results_2019!$T$78:$AO$78,AU$1))</f>
        <v>0.5</v>
      </c>
      <c r="AV48" s="159">
        <f>COUNTIFS($D48:$Y48,$AJ48,Results_2019!$T$78:$AO$78,AV$1)/(COUNTIF(Results_2019!$T$78:$AO$78,AV$1))</f>
        <v>1</v>
      </c>
      <c r="AW48" s="159">
        <f>COUNTIFS($D48:$Y48,$AJ48,Results_2019!$T$78:$AO$78,AW$1)/(COUNTIF(Results_2019!$T$78:$AO$78,AW$1))</f>
        <v>0.66666666666666663</v>
      </c>
      <c r="AX48" s="159">
        <f>COUNTIFS($D48:$Y48,$AJ48,Results_2019!$T$78:$AO$78,AX$1)/(COUNTIF(Results_2019!$T$78:$AO$78,AX$1))</f>
        <v>1</v>
      </c>
      <c r="AY48" s="159">
        <f>COUNTIFS($D48:$Y48,$AJ48,Results_2019!$T$81:$AO$81,AY$1)/(COUNTIF(Results_2019!$T$81:$AO$81,AY$1))</f>
        <v>0.5</v>
      </c>
      <c r="AZ48" s="159">
        <f>COUNTIFS($D48:$Y48,$AJ48,Results_2019!$T$81:$AO$81,AZ$1)/(COUNTIF(Results_2019!$T$81:$AO$81,AZ$1))</f>
        <v>0.55555555555555558</v>
      </c>
      <c r="BA48" s="159">
        <f>COUNTIFS($D48:$Y48,$AJ48,Results_2019!$T$81:$AO$81,BA$1)/(COUNTIF(Results_2019!$T$81:$AO$81,BA$1))</f>
        <v>0.55555555555555558</v>
      </c>
      <c r="BB48" s="60"/>
      <c r="BC48" s="60"/>
      <c r="BD48" s="60"/>
      <c r="BE48" s="60"/>
      <c r="BF48" s="60"/>
      <c r="BG48" s="60"/>
      <c r="BH48" s="18"/>
    </row>
    <row r="49" spans="1:60" x14ac:dyDescent="0.3">
      <c r="A49" s="83" t="s">
        <v>1347</v>
      </c>
      <c r="B49" s="156" t="s">
        <v>238</v>
      </c>
      <c r="C49" s="161" t="s">
        <v>239</v>
      </c>
      <c r="D49" s="82" t="str">
        <f>VLOOKUP($B49,Monitoring_eng!$B:$AT,D$2,FALSE)</f>
        <v>yes</v>
      </c>
      <c r="E49" s="82" t="str">
        <f>VLOOKUP($B49,Monitoring_eng!$B:$AT,E$2,FALSE)</f>
        <v>yes</v>
      </c>
      <c r="F49" s="82" t="str">
        <f>VLOOKUP($B49,Monitoring_eng!$B:$AT,F$2,FALSE)</f>
        <v>no</v>
      </c>
      <c r="G49" s="82" t="str">
        <f>VLOOKUP($B49,Monitoring_eng!$B:$AT,G$2,FALSE)</f>
        <v>no</v>
      </c>
      <c r="H49" s="82" t="str">
        <f>VLOOKUP($B49,Monitoring_eng!$B:$AT,H$2,FALSE)</f>
        <v>no</v>
      </c>
      <c r="I49" s="82" t="str">
        <f>VLOOKUP($B49,Monitoring_eng!$B:$AT,I$2,FALSE)</f>
        <v>yes</v>
      </c>
      <c r="J49" s="82" t="str">
        <f>VLOOKUP($B49,Monitoring_eng!$B:$AT,J$2,FALSE)</f>
        <v>no</v>
      </c>
      <c r="K49" s="82" t="str">
        <f>VLOOKUP($B49,Monitoring_eng!$B:$AT,K$2,FALSE)</f>
        <v>yes</v>
      </c>
      <c r="L49" s="82" t="str">
        <f>VLOOKUP($B49,Monitoring_eng!$B:$AT,L$2,FALSE)</f>
        <v>no</v>
      </c>
      <c r="M49" s="82" t="str">
        <f>VLOOKUP($B49,Monitoring_eng!$B:$AT,M$2,FALSE)</f>
        <v>yes</v>
      </c>
      <c r="N49" s="82" t="str">
        <f>VLOOKUP($B49,Monitoring_eng!$B:$AT,N$2,FALSE)</f>
        <v>no</v>
      </c>
      <c r="O49" s="82" t="str">
        <f>VLOOKUP($B49,Monitoring_eng!$B:$AT,O$2,FALSE)</f>
        <v>no</v>
      </c>
      <c r="P49" s="82" t="str">
        <f>VLOOKUP($B49,Monitoring_eng!$B:$AT,P$2,FALSE)</f>
        <v>no</v>
      </c>
      <c r="Q49" s="82" t="str">
        <f>VLOOKUP($B49,Monitoring_eng!$B:$AT,Q$2,FALSE)</f>
        <v>yes</v>
      </c>
      <c r="R49" s="82" t="str">
        <f>VLOOKUP($B49,Monitoring_eng!$B:$AT,R$2,FALSE)</f>
        <v>no</v>
      </c>
      <c r="S49" s="82" t="str">
        <f>VLOOKUP($B49,Monitoring_eng!$B:$AT,S$2,FALSE)</f>
        <v>yes</v>
      </c>
      <c r="T49" s="82" t="str">
        <f>VLOOKUP($B49,Monitoring_eng!$B:$AT,T$2,FALSE)</f>
        <v>yes</v>
      </c>
      <c r="U49" s="82" t="str">
        <f>VLOOKUP($B49,Monitoring_eng!$B:$AT,U$2,FALSE)</f>
        <v>yes</v>
      </c>
      <c r="V49" s="82" t="str">
        <f>VLOOKUP($B49,Monitoring_eng!$B:$AT,V$2,FALSE)</f>
        <v>yes</v>
      </c>
      <c r="W49" s="82" t="str">
        <f>VLOOKUP($B49,Monitoring_eng!$B:$AT,W$2,FALSE)</f>
        <v>no</v>
      </c>
      <c r="X49" s="82" t="str">
        <f>VLOOKUP($B49,Monitoring_eng!$B:$AT,X$2,FALSE)</f>
        <v>yes</v>
      </c>
      <c r="Y49" s="82" t="str">
        <f>VLOOKUP($B49,Monitoring_eng!$B:$AT,Y$2,FALSE)</f>
        <v>yes</v>
      </c>
      <c r="Z49" s="156" t="str">
        <f>IF(VLOOKUP(Analysis_2019!B54,Analysis_2019!B:C,2,FALSE)=VLOOKUP(Monitoring_eng!B53,Monitoring_eng!B:C,2,FALSE),"OK","ERROR")</f>
        <v>ERROR</v>
      </c>
      <c r="AA49" s="156" t="s">
        <v>49</v>
      </c>
      <c r="AB49" s="156">
        <f t="shared" si="13"/>
        <v>12</v>
      </c>
      <c r="AC49" s="156" t="s">
        <v>48</v>
      </c>
      <c r="AD49" s="156">
        <f t="shared" si="14"/>
        <v>10</v>
      </c>
      <c r="AE49" s="156" t="s">
        <v>108</v>
      </c>
      <c r="AF49" s="156">
        <f t="shared" si="15"/>
        <v>0</v>
      </c>
      <c r="AG49" s="156" t="s">
        <v>432</v>
      </c>
      <c r="AH49" s="156">
        <f t="shared" si="16"/>
        <v>0</v>
      </c>
      <c r="AI49" s="156">
        <f t="shared" si="17"/>
        <v>22</v>
      </c>
      <c r="AJ49" s="156" t="str">
        <f t="shared" si="18"/>
        <v>yes</v>
      </c>
      <c r="AK49" s="156" t="str">
        <f t="shared" si="19"/>
        <v>no</v>
      </c>
      <c r="AL49" s="156">
        <f t="shared" si="20"/>
        <v>12</v>
      </c>
      <c r="AM49" s="156">
        <f t="shared" si="21"/>
        <v>10</v>
      </c>
      <c r="AN49" s="158">
        <f t="shared" si="22"/>
        <v>0.54545454545454541</v>
      </c>
      <c r="AO49" s="158">
        <f t="shared" si="23"/>
        <v>0.45454545454545453</v>
      </c>
      <c r="AP49" s="158">
        <f>VLOOKUP($A49,Analysis_2016!$A:$AN,39,FALSE)</f>
        <v>0.45454545454545453</v>
      </c>
      <c r="AQ49" s="158">
        <f>VLOOKUP($A49,Analysis_2016!$A:$AN,40,FALSE)</f>
        <v>0.5</v>
      </c>
      <c r="AR49" s="158">
        <f t="shared" si="24"/>
        <v>9.0909090909090884E-2</v>
      </c>
      <c r="AS49" s="158">
        <f t="shared" si="25"/>
        <v>-4.545454545454547E-2</v>
      </c>
      <c r="AT49" s="159">
        <f>COUNTIFS($D49:$Y49,$AJ49,Results_2019!$T$78:$AO$78,AT$1)/(COUNTIF(Results_2019!$T$78:$AO$78,AT$1))</f>
        <v>0.25</v>
      </c>
      <c r="AU49" s="159">
        <f>COUNTIFS($D49:$Y49,$AJ49,Results_2019!$T$78:$AO$78,AU$1)/(COUNTIF(Results_2019!$T$78:$AO$78,AU$1))</f>
        <v>0.75</v>
      </c>
      <c r="AV49" s="159">
        <f>COUNTIFS($D49:$Y49,$AJ49,Results_2019!$T$78:$AO$78,AV$1)/(COUNTIF(Results_2019!$T$78:$AO$78,AV$1))</f>
        <v>1</v>
      </c>
      <c r="AW49" s="159">
        <f>COUNTIFS($D49:$Y49,$AJ49,Results_2019!$T$78:$AO$78,AW$1)/(COUNTIF(Results_2019!$T$78:$AO$78,AW$1))</f>
        <v>0.33333333333333331</v>
      </c>
      <c r="AX49" s="159">
        <f>COUNTIFS($D49:$Y49,$AJ49,Results_2019!$T$78:$AO$78,AX$1)/(COUNTIF(Results_2019!$T$78:$AO$78,AX$1))</f>
        <v>1</v>
      </c>
      <c r="AY49" s="159">
        <f>COUNTIFS($D49:$Y49,$AJ49,Results_2019!$T$81:$AO$81,AY$1)/(COUNTIF(Results_2019!$T$81:$AO$81,AY$1))</f>
        <v>0.5</v>
      </c>
      <c r="AZ49" s="159">
        <f>COUNTIFS($D49:$Y49,$AJ49,Results_2019!$T$81:$AO$81,AZ$1)/(COUNTIF(Results_2019!$T$81:$AO$81,AZ$1))</f>
        <v>0.44444444444444442</v>
      </c>
      <c r="BA49" s="159">
        <f>COUNTIFS($D49:$Y49,$AJ49,Results_2019!$T$81:$AO$81,BA$1)/(COUNTIF(Results_2019!$T$81:$AO$81,BA$1))</f>
        <v>0.66666666666666663</v>
      </c>
      <c r="BB49" s="60"/>
      <c r="BC49" s="60"/>
      <c r="BD49" s="60"/>
      <c r="BE49" s="60"/>
      <c r="BF49" s="60"/>
      <c r="BG49" s="60"/>
      <c r="BH49" s="18"/>
    </row>
    <row r="50" spans="1:60" x14ac:dyDescent="0.3">
      <c r="A50" s="83" t="s">
        <v>1356</v>
      </c>
      <c r="B50" s="156" t="s">
        <v>267</v>
      </c>
      <c r="C50" s="27" t="s">
        <v>268</v>
      </c>
      <c r="D50" s="82" t="str">
        <f>VLOOKUP($B50,Monitoring_eng!$B:$AT,D$2,FALSE)</f>
        <v>yes</v>
      </c>
      <c r="E50" s="82" t="str">
        <f>VLOOKUP($B50,Monitoring_eng!$B:$AT,E$2,FALSE)</f>
        <v>yes</v>
      </c>
      <c r="F50" s="82" t="str">
        <f>VLOOKUP($B50,Monitoring_eng!$B:$AT,F$2,FALSE)</f>
        <v>yes</v>
      </c>
      <c r="G50" s="82" t="str">
        <f>VLOOKUP($B50,Monitoring_eng!$B:$AT,G$2,FALSE)</f>
        <v>no</v>
      </c>
      <c r="H50" s="82" t="str">
        <f>VLOOKUP($B50,Monitoring_eng!$B:$AT,H$2,FALSE)</f>
        <v>no</v>
      </c>
      <c r="I50" s="82" t="str">
        <f>VLOOKUP($B50,Monitoring_eng!$B:$AT,I$2,FALSE)</f>
        <v>yes</v>
      </c>
      <c r="J50" s="82" t="str">
        <f>VLOOKUP($B50,Monitoring_eng!$B:$AT,J$2,FALSE)</f>
        <v>yes</v>
      </c>
      <c r="K50" s="82" t="str">
        <f>VLOOKUP($B50,Monitoring_eng!$B:$AT,K$2,FALSE)</f>
        <v>yes</v>
      </c>
      <c r="L50" s="82" t="str">
        <f>VLOOKUP($B50,Monitoring_eng!$B:$AT,L$2,FALSE)</f>
        <v>no</v>
      </c>
      <c r="M50" s="82" t="str">
        <f>VLOOKUP($B50,Monitoring_eng!$B:$AT,M$2,FALSE)</f>
        <v>no</v>
      </c>
      <c r="N50" s="82" t="str">
        <f>VLOOKUP($B50,Monitoring_eng!$B:$AT,N$2,FALSE)</f>
        <v>no</v>
      </c>
      <c r="O50" s="82" t="str">
        <f>VLOOKUP($B50,Monitoring_eng!$B:$AT,O$2,FALSE)</f>
        <v>no</v>
      </c>
      <c r="P50" s="82" t="str">
        <f>VLOOKUP($B50,Monitoring_eng!$B:$AT,P$2,FALSE)</f>
        <v>yes</v>
      </c>
      <c r="Q50" s="82" t="str">
        <f>VLOOKUP($B50,Monitoring_eng!$B:$AT,Q$2,FALSE)</f>
        <v>yes</v>
      </c>
      <c r="R50" s="82" t="str">
        <f>VLOOKUP($B50,Monitoring_eng!$B:$AT,R$2,FALSE)</f>
        <v>no</v>
      </c>
      <c r="S50" s="82" t="str">
        <f>VLOOKUP($B50,Monitoring_eng!$B:$AT,S$2,FALSE)</f>
        <v>no</v>
      </c>
      <c r="T50" s="82" t="str">
        <f>VLOOKUP($B50,Monitoring_eng!$B:$AT,T$2,FALSE)</f>
        <v>partially</v>
      </c>
      <c r="U50" s="82" t="str">
        <f>VLOOKUP($B50,Monitoring_eng!$B:$AT,U$2,FALSE)</f>
        <v>no</v>
      </c>
      <c r="V50" s="82" t="str">
        <f>VLOOKUP($B50,Monitoring_eng!$B:$AT,V$2,FALSE)</f>
        <v>yes</v>
      </c>
      <c r="W50" s="82" t="str">
        <f>VLOOKUP($B50,Monitoring_eng!$B:$AT,W$2,FALSE)</f>
        <v>yes</v>
      </c>
      <c r="X50" s="82" t="str">
        <f>VLOOKUP($B50,Monitoring_eng!$B:$AT,X$2,FALSE)</f>
        <v>no</v>
      </c>
      <c r="Y50" s="82" t="str">
        <f>VLOOKUP($B50,Monitoring_eng!$B:$AT,Y$2,FALSE)</f>
        <v>yes</v>
      </c>
      <c r="Z50" s="156" t="str">
        <f>IF(VLOOKUP(Analysis_2019!B63,Analysis_2019!B:C,2,FALSE)=VLOOKUP(Monitoring_eng!B62,Monitoring_eng!B:C,2,FALSE),"OK","ERROR")</f>
        <v>ERROR</v>
      </c>
      <c r="AA50" s="156" t="s">
        <v>49</v>
      </c>
      <c r="AB50" s="156">
        <f t="shared" si="13"/>
        <v>11</v>
      </c>
      <c r="AC50" s="156" t="s">
        <v>48</v>
      </c>
      <c r="AD50" s="156">
        <f t="shared" si="14"/>
        <v>10</v>
      </c>
      <c r="AE50" s="156" t="s">
        <v>108</v>
      </c>
      <c r="AF50" s="156">
        <f t="shared" si="15"/>
        <v>1</v>
      </c>
      <c r="AG50" s="156" t="s">
        <v>432</v>
      </c>
      <c r="AH50" s="156">
        <f t="shared" si="16"/>
        <v>0</v>
      </c>
      <c r="AI50" s="156">
        <f t="shared" si="17"/>
        <v>22</v>
      </c>
      <c r="AJ50" s="156" t="str">
        <f t="shared" si="18"/>
        <v>yes</v>
      </c>
      <c r="AK50" s="156" t="str">
        <f t="shared" si="19"/>
        <v>no</v>
      </c>
      <c r="AL50" s="156">
        <f t="shared" si="20"/>
        <v>11</v>
      </c>
      <c r="AM50" s="156">
        <f t="shared" si="21"/>
        <v>10</v>
      </c>
      <c r="AN50" s="158">
        <f t="shared" si="22"/>
        <v>0.5</v>
      </c>
      <c r="AO50" s="158">
        <f t="shared" si="23"/>
        <v>0.45454545454545453</v>
      </c>
      <c r="AP50" s="158">
        <f>VLOOKUP($A50,Analysis_2016!$A:$AN,39,FALSE)</f>
        <v>0.22727272727272727</v>
      </c>
      <c r="AQ50" s="158">
        <f>VLOOKUP($A50,Analysis_2016!$A:$AN,40,FALSE)</f>
        <v>0.77272727272727271</v>
      </c>
      <c r="AR50" s="158">
        <f t="shared" si="24"/>
        <v>0.27272727272727271</v>
      </c>
      <c r="AS50" s="158">
        <f t="shared" si="25"/>
        <v>-0.31818181818181818</v>
      </c>
      <c r="AT50" s="159">
        <f>COUNTIFS($D50:$Y50,$AJ50,Results_2019!$T$78:$AO$78,AT$1)/(COUNTIF(Results_2019!$T$78:$AO$78,AT$1))</f>
        <v>0.625</v>
      </c>
      <c r="AU50" s="159">
        <f>COUNTIFS($D50:$Y50,$AJ50,Results_2019!$T$78:$AO$78,AU$1)/(COUNTIF(Results_2019!$T$78:$AO$78,AU$1))</f>
        <v>0.5</v>
      </c>
      <c r="AV50" s="159">
        <f>COUNTIFS($D50:$Y50,$AJ50,Results_2019!$T$78:$AO$78,AV$1)/(COUNTIF(Results_2019!$T$78:$AO$78,AV$1))</f>
        <v>0</v>
      </c>
      <c r="AW50" s="159">
        <f>COUNTIFS($D50:$Y50,$AJ50,Results_2019!$T$78:$AO$78,AW$1)/(COUNTIF(Results_2019!$T$78:$AO$78,AW$1))</f>
        <v>0</v>
      </c>
      <c r="AX50" s="159">
        <f>COUNTIFS($D50:$Y50,$AJ50,Results_2019!$T$78:$AO$78,AX$1)/(COUNTIF(Results_2019!$T$78:$AO$78,AX$1))</f>
        <v>1</v>
      </c>
      <c r="AY50" s="159">
        <f>COUNTIFS($D50:$Y50,$AJ50,Results_2019!$T$81:$AO$81,AY$1)/(COUNTIF(Results_2019!$T$81:$AO$81,AY$1))</f>
        <v>0.25</v>
      </c>
      <c r="AZ50" s="159">
        <f>COUNTIFS($D50:$Y50,$AJ50,Results_2019!$T$81:$AO$81,AZ$1)/(COUNTIF(Results_2019!$T$81:$AO$81,AZ$1))</f>
        <v>0.77777777777777779</v>
      </c>
      <c r="BA50" s="159">
        <f>COUNTIFS($D50:$Y50,$AJ50,Results_2019!$T$81:$AO$81,BA$1)/(COUNTIF(Results_2019!$T$81:$AO$81,BA$1))</f>
        <v>0.33333333333333331</v>
      </c>
      <c r="BB50" s="60"/>
      <c r="BC50" s="60"/>
      <c r="BD50" s="60"/>
      <c r="BE50" s="60"/>
      <c r="BF50" s="60"/>
      <c r="BG50" s="60"/>
      <c r="BH50" s="61"/>
    </row>
    <row r="51" spans="1:60" x14ac:dyDescent="0.3">
      <c r="A51" s="83" t="s">
        <v>1326</v>
      </c>
      <c r="B51" s="156" t="s">
        <v>177</v>
      </c>
      <c r="C51" s="160" t="s">
        <v>178</v>
      </c>
      <c r="D51" s="82" t="str">
        <f>VLOOKUP($B51,Monitoring_eng!$B:$AT,D$2,FALSE)</f>
        <v>yes</v>
      </c>
      <c r="E51" s="82" t="str">
        <f>VLOOKUP($B51,Monitoring_eng!$B:$AT,E$2,FALSE)</f>
        <v>no</v>
      </c>
      <c r="F51" s="82" t="str">
        <f>VLOOKUP($B51,Monitoring_eng!$B:$AT,F$2,FALSE)</f>
        <v>yes</v>
      </c>
      <c r="G51" s="82" t="str">
        <f>VLOOKUP($B51,Monitoring_eng!$B:$AT,G$2,FALSE)</f>
        <v>no</v>
      </c>
      <c r="H51" s="82" t="str">
        <f>VLOOKUP($B51,Monitoring_eng!$B:$AT,H$2,FALSE)</f>
        <v>yes</v>
      </c>
      <c r="I51" s="82" t="str">
        <f>VLOOKUP($B51,Monitoring_eng!$B:$AT,I$2,FALSE)</f>
        <v>yes</v>
      </c>
      <c r="J51" s="82" t="str">
        <f>VLOOKUP($B51,Monitoring_eng!$B:$AT,J$2,FALSE)</f>
        <v>no</v>
      </c>
      <c r="K51" s="82" t="str">
        <f>VLOOKUP($B51,Monitoring_eng!$B:$AT,K$2,FALSE)</f>
        <v>no</v>
      </c>
      <c r="L51" s="82" t="str">
        <f>VLOOKUP($B51,Monitoring_eng!$B:$AT,L$2,FALSE)</f>
        <v>yes</v>
      </c>
      <c r="M51" s="82" t="str">
        <f>VLOOKUP($B51,Monitoring_eng!$B:$AT,M$2,FALSE)</f>
        <v>yes</v>
      </c>
      <c r="N51" s="82" t="str">
        <f>VLOOKUP($B51,Monitoring_eng!$B:$AT,N$2,FALSE)</f>
        <v>yes</v>
      </c>
      <c r="O51" s="82" t="str">
        <f>VLOOKUP($B51,Monitoring_eng!$B:$AT,O$2,FALSE)</f>
        <v>yes</v>
      </c>
      <c r="P51" s="82" t="str">
        <f>VLOOKUP($B51,Monitoring_eng!$B:$AT,P$2,FALSE)</f>
        <v>no</v>
      </c>
      <c r="Q51" s="82" t="str">
        <f>VLOOKUP($B51,Monitoring_eng!$B:$AT,Q$2,FALSE)</f>
        <v>yes</v>
      </c>
      <c r="R51" s="82" t="str">
        <f>VLOOKUP($B51,Monitoring_eng!$B:$AT,R$2,FALSE)</f>
        <v>yes</v>
      </c>
      <c r="S51" s="82" t="str">
        <f>VLOOKUP($B51,Monitoring_eng!$B:$AT,S$2,FALSE)</f>
        <v>no</v>
      </c>
      <c r="T51" s="82" t="str">
        <f>VLOOKUP($B51,Monitoring_eng!$B:$AT,T$2,FALSE)</f>
        <v>partially</v>
      </c>
      <c r="U51" s="82" t="str">
        <f>VLOOKUP($B51,Monitoring_eng!$B:$AT,U$2,FALSE)</f>
        <v>no</v>
      </c>
      <c r="V51" s="82" t="str">
        <f>VLOOKUP($B51,Monitoring_eng!$B:$AT,V$2,FALSE)</f>
        <v>yes</v>
      </c>
      <c r="W51" s="82" t="str">
        <f>VLOOKUP($B51,Monitoring_eng!$B:$AT,W$2,FALSE)</f>
        <v>no</v>
      </c>
      <c r="X51" s="82" t="str">
        <f>VLOOKUP($B51,Monitoring_eng!$B:$AT,X$2,FALSE)</f>
        <v>no</v>
      </c>
      <c r="Y51" s="82" t="str">
        <f>VLOOKUP($B51,Monitoring_eng!$B:$AT,Y$2,FALSE)</f>
        <v>no</v>
      </c>
      <c r="Z51" s="156" t="str">
        <f>IF(VLOOKUP(Analysis_2019!B33,Analysis_2019!B:C,2,FALSE)=VLOOKUP(Monitoring_eng!B32,Monitoring_eng!B:C,2,FALSE),"OK","ERROR")</f>
        <v>ERROR</v>
      </c>
      <c r="AA51" s="156" t="s">
        <v>49</v>
      </c>
      <c r="AB51" s="156">
        <f t="shared" si="13"/>
        <v>11</v>
      </c>
      <c r="AC51" s="156" t="s">
        <v>48</v>
      </c>
      <c r="AD51" s="156">
        <f t="shared" si="14"/>
        <v>10</v>
      </c>
      <c r="AE51" s="156" t="s">
        <v>108</v>
      </c>
      <c r="AF51" s="156">
        <f t="shared" si="15"/>
        <v>1</v>
      </c>
      <c r="AG51" s="156" t="s">
        <v>432</v>
      </c>
      <c r="AH51" s="156">
        <f t="shared" si="16"/>
        <v>0</v>
      </c>
      <c r="AI51" s="156">
        <f t="shared" si="17"/>
        <v>22</v>
      </c>
      <c r="AJ51" s="156" t="str">
        <f t="shared" si="18"/>
        <v>yes</v>
      </c>
      <c r="AK51" s="156" t="str">
        <f t="shared" si="19"/>
        <v>no</v>
      </c>
      <c r="AL51" s="156">
        <f t="shared" si="20"/>
        <v>11</v>
      </c>
      <c r="AM51" s="156">
        <f t="shared" si="21"/>
        <v>10</v>
      </c>
      <c r="AN51" s="158">
        <f t="shared" si="22"/>
        <v>0.5</v>
      </c>
      <c r="AO51" s="158">
        <f t="shared" si="23"/>
        <v>0.45454545454545453</v>
      </c>
      <c r="AP51" s="158">
        <f>VLOOKUP($A51,Analysis_2016!$A:$AN,39,FALSE)</f>
        <v>0.27272727272727271</v>
      </c>
      <c r="AQ51" s="158">
        <f>VLOOKUP($A51,Analysis_2016!$A:$AN,40,FALSE)</f>
        <v>0.68181818181818177</v>
      </c>
      <c r="AR51" s="158">
        <f t="shared" si="24"/>
        <v>0.22727272727272729</v>
      </c>
      <c r="AS51" s="158">
        <f t="shared" si="25"/>
        <v>-0.22727272727272724</v>
      </c>
      <c r="AT51" s="159">
        <f>COUNTIFS($D51:$Y51,$AJ51,Results_2019!$T$78:$AO$78,AT$1)/(COUNTIF(Results_2019!$T$78:$AO$78,AT$1))</f>
        <v>0.625</v>
      </c>
      <c r="AU51" s="159">
        <f>COUNTIFS($D51:$Y51,$AJ51,Results_2019!$T$78:$AO$78,AU$1)/(COUNTIF(Results_2019!$T$78:$AO$78,AU$1))</f>
        <v>0.5</v>
      </c>
      <c r="AV51" s="159">
        <f>COUNTIFS($D51:$Y51,$AJ51,Results_2019!$T$78:$AO$78,AV$1)/(COUNTIF(Results_2019!$T$78:$AO$78,AV$1))</f>
        <v>0</v>
      </c>
      <c r="AW51" s="159">
        <f>COUNTIFS($D51:$Y51,$AJ51,Results_2019!$T$78:$AO$78,AW$1)/(COUNTIF(Results_2019!$T$78:$AO$78,AW$1))</f>
        <v>0.66666666666666663</v>
      </c>
      <c r="AX51" s="159">
        <f>COUNTIFS($D51:$Y51,$AJ51,Results_2019!$T$78:$AO$78,AX$1)/(COUNTIF(Results_2019!$T$78:$AO$78,AX$1))</f>
        <v>0</v>
      </c>
      <c r="AY51" s="159">
        <f>COUNTIFS($D51:$Y51,$AJ51,Results_2019!$T$81:$AO$81,AY$1)/(COUNTIF(Results_2019!$T$81:$AO$81,AY$1))</f>
        <v>0.75</v>
      </c>
      <c r="AZ51" s="159">
        <f>COUNTIFS($D51:$Y51,$AJ51,Results_2019!$T$81:$AO$81,AZ$1)/(COUNTIF(Results_2019!$T$81:$AO$81,AZ$1))</f>
        <v>0.44444444444444442</v>
      </c>
      <c r="BA51" s="159">
        <f>COUNTIFS($D51:$Y51,$AJ51,Results_2019!$T$81:$AO$81,BA$1)/(COUNTIF(Results_2019!$T$81:$AO$81,BA$1))</f>
        <v>0.44444444444444442</v>
      </c>
      <c r="BB51" s="60"/>
      <c r="BC51" s="60"/>
      <c r="BD51" s="60"/>
      <c r="BE51" s="60"/>
      <c r="BF51" s="60"/>
      <c r="BG51" s="60"/>
      <c r="BH51" s="18"/>
    </row>
    <row r="52" spans="1:60" x14ac:dyDescent="0.3">
      <c r="A52" s="83" t="s">
        <v>1318</v>
      </c>
      <c r="B52" s="156" t="s">
        <v>149</v>
      </c>
      <c r="C52" s="160" t="s">
        <v>150</v>
      </c>
      <c r="D52" s="82" t="str">
        <f>VLOOKUP($B52,Monitoring_eng!$B:$AT,D$2,FALSE)</f>
        <v>yes</v>
      </c>
      <c r="E52" s="82" t="str">
        <f>VLOOKUP($B52,Monitoring_eng!$B:$AT,E$2,FALSE)</f>
        <v>yes</v>
      </c>
      <c r="F52" s="82" t="str">
        <f>VLOOKUP($B52,Monitoring_eng!$B:$AT,F$2,FALSE)</f>
        <v>no</v>
      </c>
      <c r="G52" s="82" t="str">
        <f>VLOOKUP($B52,Monitoring_eng!$B:$AT,G$2,FALSE)</f>
        <v>no</v>
      </c>
      <c r="H52" s="82" t="str">
        <f>VLOOKUP($B52,Monitoring_eng!$B:$AT,H$2,FALSE)</f>
        <v>no</v>
      </c>
      <c r="I52" s="82" t="str">
        <f>VLOOKUP($B52,Monitoring_eng!$B:$AT,I$2,FALSE)</f>
        <v>no</v>
      </c>
      <c r="J52" s="82" t="str">
        <f>VLOOKUP($B52,Monitoring_eng!$B:$AT,J$2,FALSE)</f>
        <v>yes</v>
      </c>
      <c r="K52" s="82" t="str">
        <f>VLOOKUP($B52,Monitoring_eng!$B:$AT,K$2,FALSE)</f>
        <v>yes</v>
      </c>
      <c r="L52" s="82" t="str">
        <f>VLOOKUP($B52,Monitoring_eng!$B:$AT,L$2,FALSE)</f>
        <v>no</v>
      </c>
      <c r="M52" s="82" t="str">
        <f>VLOOKUP($B52,Monitoring_eng!$B:$AT,M$2,FALSE)</f>
        <v>no</v>
      </c>
      <c r="N52" s="82" t="str">
        <f>VLOOKUP($B52,Monitoring_eng!$B:$AT,N$2,FALSE)</f>
        <v>no</v>
      </c>
      <c r="O52" s="82" t="str">
        <f>VLOOKUP($B52,Monitoring_eng!$B:$AT,O$2,FALSE)</f>
        <v>yes</v>
      </c>
      <c r="P52" s="82" t="str">
        <f>VLOOKUP($B52,Monitoring_eng!$B:$AT,P$2,FALSE)</f>
        <v>no</v>
      </c>
      <c r="Q52" s="82" t="str">
        <f>VLOOKUP($B52,Monitoring_eng!$B:$AT,Q$2,FALSE)</f>
        <v>yes</v>
      </c>
      <c r="R52" s="82" t="str">
        <f>VLOOKUP($B52,Monitoring_eng!$B:$AT,R$2,FALSE)</f>
        <v>yes</v>
      </c>
      <c r="S52" s="82" t="str">
        <f>VLOOKUP($B52,Monitoring_eng!$B:$AT,S$2,FALSE)</f>
        <v>no</v>
      </c>
      <c r="T52" s="82" t="str">
        <f>VLOOKUP($B52,Monitoring_eng!$B:$AT,T$2,FALSE)</f>
        <v>yes</v>
      </c>
      <c r="U52" s="82" t="str">
        <f>VLOOKUP($B52,Monitoring_eng!$B:$AT,U$2,FALSE)</f>
        <v>yes</v>
      </c>
      <c r="V52" s="82" t="str">
        <f>VLOOKUP($B52,Monitoring_eng!$B:$AT,V$2,FALSE)</f>
        <v>yes</v>
      </c>
      <c r="W52" s="82" t="str">
        <f>VLOOKUP($B52,Monitoring_eng!$B:$AT,W$2,FALSE)</f>
        <v>no</v>
      </c>
      <c r="X52" s="82" t="str">
        <f>VLOOKUP($B52,Monitoring_eng!$B:$AT,X$2,FALSE)</f>
        <v>no</v>
      </c>
      <c r="Y52" s="82" t="str">
        <f>VLOOKUP($B52,Monitoring_eng!$B:$AT,Y$2,FALSE)</f>
        <v>yes</v>
      </c>
      <c r="Z52" s="156" t="str">
        <f>IF(VLOOKUP(Analysis_2019!B25,Analysis_2019!B:C,2,FALSE)=VLOOKUP(Monitoring_eng!B24,Monitoring_eng!B:C,2,FALSE),"OK","ERROR")</f>
        <v>ERROR</v>
      </c>
      <c r="AA52" s="156" t="s">
        <v>49</v>
      </c>
      <c r="AB52" s="156">
        <f t="shared" si="13"/>
        <v>11</v>
      </c>
      <c r="AC52" s="156" t="s">
        <v>48</v>
      </c>
      <c r="AD52" s="156">
        <f t="shared" si="14"/>
        <v>11</v>
      </c>
      <c r="AE52" s="156" t="s">
        <v>108</v>
      </c>
      <c r="AF52" s="156">
        <f t="shared" si="15"/>
        <v>0</v>
      </c>
      <c r="AG52" s="156" t="s">
        <v>432</v>
      </c>
      <c r="AH52" s="156">
        <f t="shared" si="16"/>
        <v>0</v>
      </c>
      <c r="AI52" s="156">
        <f t="shared" si="17"/>
        <v>22</v>
      </c>
      <c r="AJ52" s="156" t="str">
        <f t="shared" si="18"/>
        <v>yes</v>
      </c>
      <c r="AK52" s="156" t="str">
        <f t="shared" si="19"/>
        <v>no</v>
      </c>
      <c r="AL52" s="156">
        <f t="shared" si="20"/>
        <v>11</v>
      </c>
      <c r="AM52" s="156">
        <f t="shared" si="21"/>
        <v>11</v>
      </c>
      <c r="AN52" s="158">
        <f t="shared" si="22"/>
        <v>0.5</v>
      </c>
      <c r="AO52" s="158">
        <f t="shared" si="23"/>
        <v>0.5</v>
      </c>
      <c r="AP52" s="158">
        <f>VLOOKUP($A52,Analysis_2016!$A:$AN,39,FALSE)</f>
        <v>0.40909090909090912</v>
      </c>
      <c r="AQ52" s="158">
        <f>VLOOKUP($A52,Analysis_2016!$A:$AN,40,FALSE)</f>
        <v>0.5</v>
      </c>
      <c r="AR52" s="158">
        <f t="shared" si="24"/>
        <v>9.0909090909090884E-2</v>
      </c>
      <c r="AS52" s="158">
        <f t="shared" si="25"/>
        <v>0</v>
      </c>
      <c r="AT52" s="159">
        <f>COUNTIFS($D52:$Y52,$AJ52,Results_2019!$T$78:$AO$78,AT$1)/(COUNTIF(Results_2019!$T$78:$AO$78,AT$1))</f>
        <v>0.25</v>
      </c>
      <c r="AU52" s="159">
        <f>COUNTIFS($D52:$Y52,$AJ52,Results_2019!$T$78:$AO$78,AU$1)/(COUNTIF(Results_2019!$T$78:$AO$78,AU$1))</f>
        <v>0.5</v>
      </c>
      <c r="AV52" s="159">
        <f>COUNTIFS($D52:$Y52,$AJ52,Results_2019!$T$78:$AO$78,AV$1)/(COUNTIF(Results_2019!$T$78:$AO$78,AV$1))</f>
        <v>1</v>
      </c>
      <c r="AW52" s="159">
        <f>COUNTIFS($D52:$Y52,$AJ52,Results_2019!$T$78:$AO$78,AW$1)/(COUNTIF(Results_2019!$T$78:$AO$78,AW$1))</f>
        <v>0.66666666666666663</v>
      </c>
      <c r="AX52" s="159">
        <f>COUNTIFS($D52:$Y52,$AJ52,Results_2019!$T$78:$AO$78,AX$1)/(COUNTIF(Results_2019!$T$78:$AO$78,AX$1))</f>
        <v>1</v>
      </c>
      <c r="AY52" s="159">
        <f>COUNTIFS($D52:$Y52,$AJ52,Results_2019!$T$81:$AO$81,AY$1)/(COUNTIF(Results_2019!$T$81:$AO$81,AY$1))</f>
        <v>0.5</v>
      </c>
      <c r="AZ52" s="159">
        <f>COUNTIFS($D52:$Y52,$AJ52,Results_2019!$T$81:$AO$81,AZ$1)/(COUNTIF(Results_2019!$T$81:$AO$81,AZ$1))</f>
        <v>0.44444444444444442</v>
      </c>
      <c r="BA52" s="159">
        <f>COUNTIFS($D52:$Y52,$AJ52,Results_2019!$T$81:$AO$81,BA$1)/(COUNTIF(Results_2019!$T$81:$AO$81,BA$1))</f>
        <v>0.55555555555555558</v>
      </c>
      <c r="BB52" s="60"/>
      <c r="BC52" s="60"/>
      <c r="BD52" s="60"/>
      <c r="BE52" s="60"/>
      <c r="BF52" s="60"/>
      <c r="BG52" s="60"/>
      <c r="BH52" s="18"/>
    </row>
    <row r="53" spans="1:60" x14ac:dyDescent="0.3">
      <c r="A53" s="83" t="s">
        <v>1302</v>
      </c>
      <c r="B53" s="156" t="s">
        <v>63</v>
      </c>
      <c r="C53" s="157" t="s">
        <v>64</v>
      </c>
      <c r="D53" s="82" t="str">
        <f>VLOOKUP($B53,Monitoring_eng!$B:$AT,D$2,FALSE)</f>
        <v>yes</v>
      </c>
      <c r="E53" s="82" t="str">
        <f>VLOOKUP($B53,Monitoring_eng!$B:$AT,E$2,FALSE)</f>
        <v>yes</v>
      </c>
      <c r="F53" s="82" t="str">
        <f>VLOOKUP($B53,Monitoring_eng!$B:$AT,F$2,FALSE)</f>
        <v>no</v>
      </c>
      <c r="G53" s="82" t="str">
        <f>VLOOKUP($B53,Monitoring_eng!$B:$AT,G$2,FALSE)</f>
        <v>yes</v>
      </c>
      <c r="H53" s="82" t="str">
        <f>VLOOKUP($B53,Monitoring_eng!$B:$AT,H$2,FALSE)</f>
        <v>no</v>
      </c>
      <c r="I53" s="82" t="str">
        <f>VLOOKUP($B53,Monitoring_eng!$B:$AT,I$2,FALSE)</f>
        <v>yes</v>
      </c>
      <c r="J53" s="82" t="str">
        <f>VLOOKUP($B53,Monitoring_eng!$B:$AT,J$2,FALSE)</f>
        <v>yes</v>
      </c>
      <c r="K53" s="82" t="str">
        <f>VLOOKUP($B53,Monitoring_eng!$B:$AT,K$2,FALSE)</f>
        <v>yes</v>
      </c>
      <c r="L53" s="82" t="str">
        <f>VLOOKUP($B53,Monitoring_eng!$B:$AT,L$2,FALSE)</f>
        <v>no</v>
      </c>
      <c r="M53" s="82" t="str">
        <f>VLOOKUP($B53,Monitoring_eng!$B:$AT,M$2,FALSE)</f>
        <v>no</v>
      </c>
      <c r="N53" s="82" t="str">
        <f>VLOOKUP($B53,Monitoring_eng!$B:$AT,N$2,FALSE)</f>
        <v>no</v>
      </c>
      <c r="O53" s="82" t="str">
        <f>VLOOKUP($B53,Monitoring_eng!$B:$AT,O$2,FALSE)</f>
        <v>yes</v>
      </c>
      <c r="P53" s="82" t="str">
        <f>VLOOKUP($B53,Monitoring_eng!$B:$AT,P$2,FALSE)</f>
        <v>no</v>
      </c>
      <c r="Q53" s="82" t="str">
        <f>VLOOKUP($B53,Monitoring_eng!$B:$AT,Q$2,FALSE)</f>
        <v>yes</v>
      </c>
      <c r="R53" s="82" t="str">
        <f>VLOOKUP($B53,Monitoring_eng!$B:$AT,R$2,FALSE)</f>
        <v>no</v>
      </c>
      <c r="S53" s="82" t="str">
        <f>VLOOKUP($B53,Monitoring_eng!$B:$AT,S$2,FALSE)</f>
        <v>yes</v>
      </c>
      <c r="T53" s="82" t="str">
        <f>VLOOKUP($B53,Monitoring_eng!$B:$AT,T$2,FALSE)</f>
        <v>no</v>
      </c>
      <c r="U53" s="82" t="str">
        <f>VLOOKUP($B53,Monitoring_eng!$B:$AT,U$2,FALSE)</f>
        <v>no</v>
      </c>
      <c r="V53" s="82" t="str">
        <f>VLOOKUP($B53,Monitoring_eng!$B:$AT,V$2,FALSE)</f>
        <v>yes</v>
      </c>
      <c r="W53" s="82" t="str">
        <f>VLOOKUP($B53,Monitoring_eng!$B:$AT,W$2,FALSE)</f>
        <v>yes</v>
      </c>
      <c r="X53" s="82" t="str">
        <f>VLOOKUP($B53,Monitoring_eng!$B:$AT,X$2,FALSE)</f>
        <v>no</v>
      </c>
      <c r="Y53" s="82" t="str">
        <f>VLOOKUP($B53,Monitoring_eng!$B:$AT,Y$2,FALSE)</f>
        <v>no</v>
      </c>
      <c r="Z53" s="156" t="str">
        <f>IF(VLOOKUP(Analysis_2019!B9,Analysis_2019!B:C,2,FALSE)=VLOOKUP(Monitoring_eng!B8,Monitoring_eng!B:C,2,FALSE),"OK","ERROR")</f>
        <v>ERROR</v>
      </c>
      <c r="AA53" s="156" t="s">
        <v>49</v>
      </c>
      <c r="AB53" s="156">
        <f t="shared" si="13"/>
        <v>11</v>
      </c>
      <c r="AC53" s="156" t="s">
        <v>48</v>
      </c>
      <c r="AD53" s="156">
        <f t="shared" si="14"/>
        <v>11</v>
      </c>
      <c r="AE53" s="156" t="s">
        <v>108</v>
      </c>
      <c r="AF53" s="156">
        <f t="shared" si="15"/>
        <v>0</v>
      </c>
      <c r="AG53" s="156" t="s">
        <v>432</v>
      </c>
      <c r="AH53" s="156">
        <f t="shared" si="16"/>
        <v>0</v>
      </c>
      <c r="AI53" s="156">
        <f t="shared" si="17"/>
        <v>22</v>
      </c>
      <c r="AJ53" s="156" t="str">
        <f t="shared" si="18"/>
        <v>yes</v>
      </c>
      <c r="AK53" s="156" t="str">
        <f t="shared" si="19"/>
        <v>no</v>
      </c>
      <c r="AL53" s="156">
        <f t="shared" si="20"/>
        <v>11</v>
      </c>
      <c r="AM53" s="156">
        <f t="shared" si="21"/>
        <v>11</v>
      </c>
      <c r="AN53" s="158">
        <f t="shared" si="22"/>
        <v>0.5</v>
      </c>
      <c r="AO53" s="158">
        <f t="shared" si="23"/>
        <v>0.5</v>
      </c>
      <c r="AP53" s="158">
        <f>VLOOKUP($A53,Analysis_2016!$A:$AN,39,FALSE)</f>
        <v>0.40909090909090912</v>
      </c>
      <c r="AQ53" s="158">
        <f>VLOOKUP($A53,Analysis_2016!$A:$AN,40,FALSE)</f>
        <v>0.59090909090909094</v>
      </c>
      <c r="AR53" s="158">
        <f t="shared" si="24"/>
        <v>9.0909090909090884E-2</v>
      </c>
      <c r="AS53" s="158">
        <f t="shared" si="25"/>
        <v>-9.0909090909090939E-2</v>
      </c>
      <c r="AT53" s="159">
        <f>COUNTIFS($D53:$Y53,$AJ53,Results_2019!$T$78:$AO$78,AT$1)/(COUNTIF(Results_2019!$T$78:$AO$78,AT$1))</f>
        <v>0.5</v>
      </c>
      <c r="AU53" s="159">
        <f>COUNTIFS($D53:$Y53,$AJ53,Results_2019!$T$78:$AO$78,AU$1)/(COUNTIF(Results_2019!$T$78:$AO$78,AU$1))</f>
        <v>0.625</v>
      </c>
      <c r="AV53" s="159">
        <f>COUNTIFS($D53:$Y53,$AJ53,Results_2019!$T$78:$AO$78,AV$1)/(COUNTIF(Results_2019!$T$78:$AO$78,AV$1))</f>
        <v>0</v>
      </c>
      <c r="AW53" s="159">
        <f>COUNTIFS($D53:$Y53,$AJ53,Results_2019!$T$78:$AO$78,AW$1)/(COUNTIF(Results_2019!$T$78:$AO$78,AW$1))</f>
        <v>0.33333333333333331</v>
      </c>
      <c r="AX53" s="159">
        <f>COUNTIFS($D53:$Y53,$AJ53,Results_2019!$T$78:$AO$78,AX$1)/(COUNTIF(Results_2019!$T$78:$AO$78,AX$1))</f>
        <v>0.5</v>
      </c>
      <c r="AY53" s="159">
        <f>COUNTIFS($D53:$Y53,$AJ53,Results_2019!$T$81:$AO$81,AY$1)/(COUNTIF(Results_2019!$T$81:$AO$81,AY$1))</f>
        <v>0.25</v>
      </c>
      <c r="AZ53" s="159">
        <f>COUNTIFS($D53:$Y53,$AJ53,Results_2019!$T$81:$AO$81,AZ$1)/(COUNTIF(Results_2019!$T$81:$AO$81,AZ$1))</f>
        <v>0.77777777777777779</v>
      </c>
      <c r="BA53" s="159">
        <f>COUNTIFS($D53:$Y53,$AJ53,Results_2019!$T$81:$AO$81,BA$1)/(COUNTIF(Results_2019!$T$81:$AO$81,BA$1))</f>
        <v>0.33333333333333331</v>
      </c>
      <c r="BB53" s="60"/>
      <c r="BC53" s="60"/>
      <c r="BD53" s="60"/>
      <c r="BE53" s="60"/>
      <c r="BF53" s="60"/>
      <c r="BG53" s="60"/>
      <c r="BH53" s="18"/>
    </row>
    <row r="54" spans="1:60" x14ac:dyDescent="0.3">
      <c r="A54" s="83" t="s">
        <v>1358</v>
      </c>
      <c r="B54" s="156" t="s">
        <v>273</v>
      </c>
      <c r="C54" s="27" t="s">
        <v>274</v>
      </c>
      <c r="D54" s="82" t="str">
        <f>VLOOKUP($B54,Monitoring_eng!$B:$AT,D$2,FALSE)</f>
        <v>yes</v>
      </c>
      <c r="E54" s="82" t="str">
        <f>VLOOKUP($B54,Monitoring_eng!$B:$AT,E$2,FALSE)</f>
        <v>yes</v>
      </c>
      <c r="F54" s="82" t="str">
        <f>VLOOKUP($B54,Monitoring_eng!$B:$AT,F$2,FALSE)</f>
        <v>no</v>
      </c>
      <c r="G54" s="82" t="str">
        <f>VLOOKUP($B54,Monitoring_eng!$B:$AT,G$2,FALSE)</f>
        <v>no</v>
      </c>
      <c r="H54" s="82" t="str">
        <f>VLOOKUP($B54,Monitoring_eng!$B:$AT,H$2,FALSE)</f>
        <v>no</v>
      </c>
      <c r="I54" s="82" t="str">
        <f>VLOOKUP($B54,Monitoring_eng!$B:$AT,I$2,FALSE)</f>
        <v>yes</v>
      </c>
      <c r="J54" s="82" t="str">
        <f>VLOOKUP($B54,Monitoring_eng!$B:$AT,J$2,FALSE)</f>
        <v>yes</v>
      </c>
      <c r="K54" s="82" t="str">
        <f>VLOOKUP($B54,Monitoring_eng!$B:$AT,K$2,FALSE)</f>
        <v>yes</v>
      </c>
      <c r="L54" s="82" t="str">
        <f>VLOOKUP($B54,Monitoring_eng!$B:$AT,L$2,FALSE)</f>
        <v>no</v>
      </c>
      <c r="M54" s="82" t="str">
        <f>VLOOKUP($B54,Monitoring_eng!$B:$AT,M$2,FALSE)</f>
        <v>no</v>
      </c>
      <c r="N54" s="82" t="str">
        <f>VLOOKUP($B54,Monitoring_eng!$B:$AT,N$2,FALSE)</f>
        <v>no</v>
      </c>
      <c r="O54" s="82" t="str">
        <f>VLOOKUP($B54,Monitoring_eng!$B:$AT,O$2,FALSE)</f>
        <v>no</v>
      </c>
      <c r="P54" s="82" t="str">
        <f>VLOOKUP($B54,Monitoring_eng!$B:$AT,P$2,FALSE)</f>
        <v>no</v>
      </c>
      <c r="Q54" s="82" t="str">
        <f>VLOOKUP($B54,Monitoring_eng!$B:$AT,Q$2,FALSE)</f>
        <v>yes</v>
      </c>
      <c r="R54" s="82" t="str">
        <f>VLOOKUP($B54,Monitoring_eng!$B:$AT,R$2,FALSE)</f>
        <v>yes</v>
      </c>
      <c r="S54" s="82" t="str">
        <f>VLOOKUP($B54,Monitoring_eng!$B:$AT,S$2,FALSE)</f>
        <v>yes</v>
      </c>
      <c r="T54" s="82" t="str">
        <f>VLOOKUP($B54,Monitoring_eng!$B:$AT,T$2,FALSE)</f>
        <v>no</v>
      </c>
      <c r="U54" s="82" t="str">
        <f>VLOOKUP($B54,Monitoring_eng!$B:$AT,U$2,FALSE)</f>
        <v>no</v>
      </c>
      <c r="V54" s="82" t="str">
        <f>VLOOKUP($B54,Monitoring_eng!$B:$AT,V$2,FALSE)</f>
        <v>yes</v>
      </c>
      <c r="W54" s="82" t="str">
        <f>VLOOKUP($B54,Monitoring_eng!$B:$AT,W$2,FALSE)</f>
        <v>yes</v>
      </c>
      <c r="X54" s="82" t="str">
        <f>VLOOKUP($B54,Monitoring_eng!$B:$AT,X$2,FALSE)</f>
        <v>no</v>
      </c>
      <c r="Y54" s="82" t="str">
        <f>VLOOKUP($B54,Monitoring_eng!$B:$AT,Y$2,FALSE)</f>
        <v>no</v>
      </c>
      <c r="Z54" s="156" t="str">
        <f>IF(VLOOKUP(Analysis_2019!B65,Analysis_2019!B:C,2,FALSE)=VLOOKUP(Monitoring_eng!B64,Monitoring_eng!B:C,2,FALSE),"OK","ERROR")</f>
        <v>ERROR</v>
      </c>
      <c r="AA54" s="156" t="s">
        <v>49</v>
      </c>
      <c r="AB54" s="156">
        <f t="shared" si="13"/>
        <v>10</v>
      </c>
      <c r="AC54" s="156" t="s">
        <v>48</v>
      </c>
      <c r="AD54" s="156">
        <f t="shared" si="14"/>
        <v>12</v>
      </c>
      <c r="AE54" s="156" t="s">
        <v>108</v>
      </c>
      <c r="AF54" s="156">
        <f t="shared" si="15"/>
        <v>0</v>
      </c>
      <c r="AG54" s="156" t="s">
        <v>432</v>
      </c>
      <c r="AH54" s="156">
        <f t="shared" si="16"/>
        <v>0</v>
      </c>
      <c r="AI54" s="156">
        <f t="shared" si="17"/>
        <v>22</v>
      </c>
      <c r="AJ54" s="156" t="str">
        <f t="shared" si="18"/>
        <v>yes</v>
      </c>
      <c r="AK54" s="156" t="str">
        <f t="shared" si="19"/>
        <v>no</v>
      </c>
      <c r="AL54" s="156">
        <f t="shared" si="20"/>
        <v>10</v>
      </c>
      <c r="AM54" s="156">
        <f t="shared" si="21"/>
        <v>12</v>
      </c>
      <c r="AN54" s="158">
        <f t="shared" si="22"/>
        <v>0.45454545454545453</v>
      </c>
      <c r="AO54" s="158">
        <f t="shared" si="23"/>
        <v>0.54545454545454541</v>
      </c>
      <c r="AP54" s="158">
        <f>VLOOKUP($A54,Analysis_2016!$A:$AN,39,FALSE)</f>
        <v>4.5454545454545456E-2</v>
      </c>
      <c r="AQ54" s="158">
        <f>VLOOKUP($A54,Analysis_2016!$A:$AN,40,FALSE)</f>
        <v>0.95454545454545459</v>
      </c>
      <c r="AR54" s="158">
        <f t="shared" si="24"/>
        <v>0.40909090909090906</v>
      </c>
      <c r="AS54" s="158">
        <f t="shared" si="25"/>
        <v>-0.40909090909090917</v>
      </c>
      <c r="AT54" s="159">
        <f>COUNTIFS($D54:$Y54,$AJ54,Results_2019!$T$78:$AO$78,AT$1)/(COUNTIF(Results_2019!$T$78:$AO$78,AT$1))</f>
        <v>0.5</v>
      </c>
      <c r="AU54" s="159">
        <f>COUNTIFS($D54:$Y54,$AJ54,Results_2019!$T$78:$AO$78,AU$1)/(COUNTIF(Results_2019!$T$78:$AO$78,AU$1))</f>
        <v>0.625</v>
      </c>
      <c r="AV54" s="159">
        <f>COUNTIFS($D54:$Y54,$AJ54,Results_2019!$T$78:$AO$78,AV$1)/(COUNTIF(Results_2019!$T$78:$AO$78,AV$1))</f>
        <v>0</v>
      </c>
      <c r="AW54" s="159">
        <f>COUNTIFS($D54:$Y54,$AJ54,Results_2019!$T$78:$AO$78,AW$1)/(COUNTIF(Results_2019!$T$78:$AO$78,AW$1))</f>
        <v>0</v>
      </c>
      <c r="AX54" s="159">
        <f>COUNTIFS($D54:$Y54,$AJ54,Results_2019!$T$78:$AO$78,AX$1)/(COUNTIF(Results_2019!$T$78:$AO$78,AX$1))</f>
        <v>0.5</v>
      </c>
      <c r="AY54" s="159">
        <f>COUNTIFS($D54:$Y54,$AJ54,Results_2019!$T$81:$AO$81,AY$1)/(COUNTIF(Results_2019!$T$81:$AO$81,AY$1))</f>
        <v>0</v>
      </c>
      <c r="AZ54" s="159">
        <f>COUNTIFS($D54:$Y54,$AJ54,Results_2019!$T$81:$AO$81,AZ$1)/(COUNTIF(Results_2019!$T$81:$AO$81,AZ$1))</f>
        <v>0.66666666666666663</v>
      </c>
      <c r="BA54" s="159">
        <f>COUNTIFS($D54:$Y54,$AJ54,Results_2019!$T$81:$AO$81,BA$1)/(COUNTIF(Results_2019!$T$81:$AO$81,BA$1))</f>
        <v>0.44444444444444442</v>
      </c>
      <c r="BB54" s="60"/>
      <c r="BC54" s="60"/>
      <c r="BD54" s="60"/>
      <c r="BE54" s="60"/>
      <c r="BF54" s="60"/>
      <c r="BG54" s="60"/>
      <c r="BH54" s="18"/>
    </row>
    <row r="55" spans="1:60" x14ac:dyDescent="0.3">
      <c r="A55" s="83" t="s">
        <v>1327</v>
      </c>
      <c r="B55" s="156" t="s">
        <v>180</v>
      </c>
      <c r="C55" s="160" t="s">
        <v>1291</v>
      </c>
      <c r="D55" s="82" t="str">
        <f>VLOOKUP($B55,Monitoring_eng!$B:$AT,D$2,FALSE)</f>
        <v>yes</v>
      </c>
      <c r="E55" s="82" t="str">
        <f>VLOOKUP($B55,Monitoring_eng!$B:$AT,E$2,FALSE)</f>
        <v>no</v>
      </c>
      <c r="F55" s="82" t="str">
        <f>VLOOKUP($B55,Monitoring_eng!$B:$AT,F$2,FALSE)</f>
        <v>yes</v>
      </c>
      <c r="G55" s="82" t="str">
        <f>VLOOKUP($B55,Monitoring_eng!$B:$AT,G$2,FALSE)</f>
        <v>no</v>
      </c>
      <c r="H55" s="82" t="str">
        <f>VLOOKUP($B55,Monitoring_eng!$B:$AT,H$2,FALSE)</f>
        <v>yes</v>
      </c>
      <c r="I55" s="82" t="str">
        <f>VLOOKUP($B55,Monitoring_eng!$B:$AT,I$2,FALSE)</f>
        <v>yes</v>
      </c>
      <c r="J55" s="82" t="str">
        <f>VLOOKUP($B55,Monitoring_eng!$B:$AT,J$2,FALSE)</f>
        <v>no</v>
      </c>
      <c r="K55" s="82" t="str">
        <f>VLOOKUP($B55,Monitoring_eng!$B:$AT,K$2,FALSE)</f>
        <v>no</v>
      </c>
      <c r="L55" s="82" t="str">
        <f>VLOOKUP($B55,Monitoring_eng!$B:$AT,L$2,FALSE)</f>
        <v>yes</v>
      </c>
      <c r="M55" s="82" t="str">
        <f>VLOOKUP($B55,Monitoring_eng!$B:$AT,M$2,FALSE)</f>
        <v>yes</v>
      </c>
      <c r="N55" s="82" t="str">
        <f>VLOOKUP($B55,Monitoring_eng!$B:$AT,N$2,FALSE)</f>
        <v>no</v>
      </c>
      <c r="O55" s="82" t="str">
        <f>VLOOKUP($B55,Monitoring_eng!$B:$AT,O$2,FALSE)</f>
        <v>yes</v>
      </c>
      <c r="P55" s="82" t="str">
        <f>VLOOKUP($B55,Monitoring_eng!$B:$AT,P$2,FALSE)</f>
        <v>yes</v>
      </c>
      <c r="Q55" s="82" t="str">
        <f>VLOOKUP($B55,Monitoring_eng!$B:$AT,Q$2,FALSE)</f>
        <v>yes</v>
      </c>
      <c r="R55" s="82" t="str">
        <f>VLOOKUP($B55,Monitoring_eng!$B:$AT,R$2,FALSE)</f>
        <v>no</v>
      </c>
      <c r="S55" s="82" t="str">
        <f>VLOOKUP($B55,Monitoring_eng!$B:$AT,S$2,FALSE)</f>
        <v>no</v>
      </c>
      <c r="T55" s="82" t="str">
        <f>VLOOKUP($B55,Monitoring_eng!$B:$AT,T$2,FALSE)</f>
        <v>no</v>
      </c>
      <c r="U55" s="82" t="str">
        <f>VLOOKUP($B55,Monitoring_eng!$B:$AT,U$2,FALSE)</f>
        <v>no</v>
      </c>
      <c r="V55" s="82" t="str">
        <f>VLOOKUP($B55,Monitoring_eng!$B:$AT,V$2,FALSE)</f>
        <v>yes</v>
      </c>
      <c r="W55" s="82" t="str">
        <f>VLOOKUP($B55,Monitoring_eng!$B:$AT,W$2,FALSE)</f>
        <v>no</v>
      </c>
      <c r="X55" s="82" t="str">
        <f>VLOOKUP($B55,Monitoring_eng!$B:$AT,X$2,FALSE)</f>
        <v>no</v>
      </c>
      <c r="Y55" s="82" t="str">
        <f>VLOOKUP($B55,Monitoring_eng!$B:$AT,Y$2,FALSE)</f>
        <v>no</v>
      </c>
      <c r="Z55" s="156" t="str">
        <f>IF(VLOOKUP(Analysis_2019!B34,Analysis_2019!B:C,2,FALSE)=VLOOKUP(Monitoring_eng!B33,Monitoring_eng!B:C,2,FALSE),"OK","ERROR")</f>
        <v>ERROR</v>
      </c>
      <c r="AA55" s="156" t="s">
        <v>49</v>
      </c>
      <c r="AB55" s="156">
        <f t="shared" si="13"/>
        <v>10</v>
      </c>
      <c r="AC55" s="156" t="s">
        <v>48</v>
      </c>
      <c r="AD55" s="156">
        <f t="shared" si="14"/>
        <v>12</v>
      </c>
      <c r="AE55" s="156" t="s">
        <v>108</v>
      </c>
      <c r="AF55" s="156">
        <f t="shared" si="15"/>
        <v>0</v>
      </c>
      <c r="AG55" s="156" t="s">
        <v>432</v>
      </c>
      <c r="AH55" s="156">
        <f t="shared" si="16"/>
        <v>0</v>
      </c>
      <c r="AI55" s="156">
        <f t="shared" si="17"/>
        <v>22</v>
      </c>
      <c r="AJ55" s="156" t="str">
        <f t="shared" si="18"/>
        <v>yes</v>
      </c>
      <c r="AK55" s="156" t="str">
        <f t="shared" si="19"/>
        <v>no</v>
      </c>
      <c r="AL55" s="156">
        <f t="shared" si="20"/>
        <v>10</v>
      </c>
      <c r="AM55" s="156">
        <f t="shared" si="21"/>
        <v>12</v>
      </c>
      <c r="AN55" s="158">
        <f t="shared" si="22"/>
        <v>0.45454545454545453</v>
      </c>
      <c r="AO55" s="158">
        <f t="shared" si="23"/>
        <v>0.54545454545454541</v>
      </c>
      <c r="AP55" s="158">
        <f>VLOOKUP($A55,Analysis_2016!$A:$AN,39,FALSE)</f>
        <v>9.0909090909090912E-2</v>
      </c>
      <c r="AQ55" s="158">
        <f>VLOOKUP($A55,Analysis_2016!$A:$AN,40,FALSE)</f>
        <v>0.86363636363636365</v>
      </c>
      <c r="AR55" s="158">
        <f t="shared" si="24"/>
        <v>0.36363636363636365</v>
      </c>
      <c r="AS55" s="158">
        <f t="shared" si="25"/>
        <v>-0.31818181818181823</v>
      </c>
      <c r="AT55" s="159">
        <f>COUNTIFS($D55:$Y55,$AJ55,Results_2019!$T$78:$AO$78,AT$1)/(COUNTIF(Results_2019!$T$78:$AO$78,AT$1))</f>
        <v>0.625</v>
      </c>
      <c r="AU55" s="159">
        <f>COUNTIFS($D55:$Y55,$AJ55,Results_2019!$T$78:$AO$78,AU$1)/(COUNTIF(Results_2019!$T$78:$AO$78,AU$1))</f>
        <v>0.5</v>
      </c>
      <c r="AV55" s="159">
        <f>COUNTIFS($D55:$Y55,$AJ55,Results_2019!$T$78:$AO$78,AV$1)/(COUNTIF(Results_2019!$T$78:$AO$78,AV$1))</f>
        <v>0</v>
      </c>
      <c r="AW55" s="159">
        <f>COUNTIFS($D55:$Y55,$AJ55,Results_2019!$T$78:$AO$78,AW$1)/(COUNTIF(Results_2019!$T$78:$AO$78,AW$1))</f>
        <v>0.33333333333333331</v>
      </c>
      <c r="AX55" s="159">
        <f>COUNTIFS($D55:$Y55,$AJ55,Results_2019!$T$78:$AO$78,AX$1)/(COUNTIF(Results_2019!$T$78:$AO$78,AX$1))</f>
        <v>0</v>
      </c>
      <c r="AY55" s="159">
        <f>COUNTIFS($D55:$Y55,$AJ55,Results_2019!$T$81:$AO$81,AY$1)/(COUNTIF(Results_2019!$T$81:$AO$81,AY$1))</f>
        <v>0.75</v>
      </c>
      <c r="AZ55" s="159">
        <f>COUNTIFS($D55:$Y55,$AJ55,Results_2019!$T$81:$AO$81,AZ$1)/(COUNTIF(Results_2019!$T$81:$AO$81,AZ$1))</f>
        <v>0.55555555555555558</v>
      </c>
      <c r="BA55" s="159">
        <f>COUNTIFS($D55:$Y55,$AJ55,Results_2019!$T$81:$AO$81,BA$1)/(COUNTIF(Results_2019!$T$81:$AO$81,BA$1))</f>
        <v>0.22222222222222221</v>
      </c>
      <c r="BB55" s="60"/>
      <c r="BC55" s="60"/>
      <c r="BD55" s="60"/>
      <c r="BE55" s="60"/>
      <c r="BF55" s="60"/>
      <c r="BG55" s="60"/>
      <c r="BH55" s="18"/>
    </row>
    <row r="56" spans="1:60" x14ac:dyDescent="0.3">
      <c r="A56" s="83" t="s">
        <v>1355</v>
      </c>
      <c r="B56" s="156" t="s">
        <v>264</v>
      </c>
      <c r="C56" s="27" t="s">
        <v>265</v>
      </c>
      <c r="D56" s="82" t="str">
        <f>VLOOKUP($B56,Monitoring_eng!$B:$AT,D$2,FALSE)</f>
        <v>yes</v>
      </c>
      <c r="E56" s="82" t="str">
        <f>VLOOKUP($B56,Monitoring_eng!$B:$AT,E$2,FALSE)</f>
        <v>yes</v>
      </c>
      <c r="F56" s="82" t="str">
        <f>VLOOKUP($B56,Monitoring_eng!$B:$AT,F$2,FALSE)</f>
        <v>yes</v>
      </c>
      <c r="G56" s="82" t="str">
        <f>VLOOKUP($B56,Monitoring_eng!$B:$AT,G$2,FALSE)</f>
        <v>no</v>
      </c>
      <c r="H56" s="82" t="str">
        <f>VLOOKUP($B56,Monitoring_eng!$B:$AT,H$2,FALSE)</f>
        <v>yes</v>
      </c>
      <c r="I56" s="82" t="str">
        <f>VLOOKUP($B56,Monitoring_eng!$B:$AT,I$2,FALSE)</f>
        <v>yes</v>
      </c>
      <c r="J56" s="82" t="str">
        <f>VLOOKUP($B56,Monitoring_eng!$B:$AT,J$2,FALSE)</f>
        <v>yes</v>
      </c>
      <c r="K56" s="82" t="str">
        <f>VLOOKUP($B56,Monitoring_eng!$B:$AT,K$2,FALSE)</f>
        <v>no</v>
      </c>
      <c r="L56" s="82" t="str">
        <f>VLOOKUP($B56,Monitoring_eng!$B:$AT,L$2,FALSE)</f>
        <v>no</v>
      </c>
      <c r="M56" s="82" t="str">
        <f>VLOOKUP($B56,Monitoring_eng!$B:$AT,M$2,FALSE)</f>
        <v>yes</v>
      </c>
      <c r="N56" s="82" t="str">
        <f>VLOOKUP($B56,Monitoring_eng!$B:$AT,N$2,FALSE)</f>
        <v>yes</v>
      </c>
      <c r="O56" s="82" t="str">
        <f>VLOOKUP($B56,Monitoring_eng!$B:$AT,O$2,FALSE)</f>
        <v>partially</v>
      </c>
      <c r="P56" s="82" t="str">
        <f>VLOOKUP($B56,Monitoring_eng!$B:$AT,P$2,FALSE)</f>
        <v>no</v>
      </c>
      <c r="Q56" s="82" t="str">
        <f>VLOOKUP($B56,Monitoring_eng!$B:$AT,Q$2,FALSE)</f>
        <v>yes</v>
      </c>
      <c r="R56" s="82" t="str">
        <f>VLOOKUP($B56,Monitoring_eng!$B:$AT,R$2,FALSE)</f>
        <v>partially</v>
      </c>
      <c r="S56" s="82" t="str">
        <f>VLOOKUP($B56,Monitoring_eng!$B:$AT,S$2,FALSE)</f>
        <v>partially</v>
      </c>
      <c r="T56" s="82" t="str">
        <f>VLOOKUP($B56,Monitoring_eng!$B:$AT,T$2,FALSE)</f>
        <v>no</v>
      </c>
      <c r="U56" s="82" t="str">
        <f>VLOOKUP($B56,Monitoring_eng!$B:$AT,U$2,FALSE)</f>
        <v>no</v>
      </c>
      <c r="V56" s="82" t="str">
        <f>VLOOKUP($B56,Monitoring_eng!$B:$AT,V$2,FALSE)</f>
        <v>yes</v>
      </c>
      <c r="W56" s="82" t="str">
        <f>VLOOKUP($B56,Monitoring_eng!$B:$AT,W$2,FALSE)</f>
        <v>no</v>
      </c>
      <c r="X56" s="82" t="str">
        <f>VLOOKUP($B56,Monitoring_eng!$B:$AT,X$2,FALSE)</f>
        <v>no</v>
      </c>
      <c r="Y56" s="82" t="str">
        <f>VLOOKUP($B56,Monitoring_eng!$B:$AT,Y$2,FALSE)</f>
        <v>no</v>
      </c>
      <c r="Z56" s="156" t="str">
        <f>IF(VLOOKUP(Analysis_2019!B62,Analysis_2019!B:C,2,FALSE)=VLOOKUP(Monitoring_eng!B61,Monitoring_eng!B:C,2,FALSE),"OK","ERROR")</f>
        <v>ERROR</v>
      </c>
      <c r="AA56" s="156" t="s">
        <v>49</v>
      </c>
      <c r="AB56" s="156">
        <f t="shared" si="13"/>
        <v>10</v>
      </c>
      <c r="AC56" s="156" t="s">
        <v>48</v>
      </c>
      <c r="AD56" s="156">
        <f t="shared" si="14"/>
        <v>9</v>
      </c>
      <c r="AE56" s="156" t="s">
        <v>108</v>
      </c>
      <c r="AF56" s="156">
        <f t="shared" si="15"/>
        <v>3</v>
      </c>
      <c r="AG56" s="156" t="s">
        <v>432</v>
      </c>
      <c r="AH56" s="156">
        <f t="shared" si="16"/>
        <v>0</v>
      </c>
      <c r="AI56" s="156">
        <f t="shared" si="17"/>
        <v>22</v>
      </c>
      <c r="AJ56" s="156" t="str">
        <f t="shared" si="18"/>
        <v>yes</v>
      </c>
      <c r="AK56" s="156" t="str">
        <f t="shared" si="19"/>
        <v>no</v>
      </c>
      <c r="AL56" s="156">
        <f t="shared" si="20"/>
        <v>10</v>
      </c>
      <c r="AM56" s="156">
        <f t="shared" si="21"/>
        <v>9</v>
      </c>
      <c r="AN56" s="158">
        <f t="shared" si="22"/>
        <v>0.45454545454545453</v>
      </c>
      <c r="AO56" s="158">
        <f t="shared" si="23"/>
        <v>0.40909090909090912</v>
      </c>
      <c r="AP56" s="158">
        <f>VLOOKUP($A56,Analysis_2016!$A:$AN,39,FALSE)</f>
        <v>0.45454545454545453</v>
      </c>
      <c r="AQ56" s="158">
        <f>VLOOKUP($A56,Analysis_2016!$A:$AN,40,FALSE)</f>
        <v>0.54545454545454541</v>
      </c>
      <c r="AR56" s="158">
        <f t="shared" si="24"/>
        <v>0</v>
      </c>
      <c r="AS56" s="158">
        <f t="shared" si="25"/>
        <v>-0.1363636363636363</v>
      </c>
      <c r="AT56" s="159">
        <f>COUNTIFS($D56:$Y56,$AJ56,Results_2019!$T$78:$AO$78,AT$1)/(COUNTIF(Results_2019!$T$78:$AO$78,AT$1))</f>
        <v>0.375</v>
      </c>
      <c r="AU56" s="159">
        <f>COUNTIFS($D56:$Y56,$AJ56,Results_2019!$T$78:$AO$78,AU$1)/(COUNTIF(Results_2019!$T$78:$AO$78,AU$1))</f>
        <v>0.75</v>
      </c>
      <c r="AV56" s="159">
        <f>COUNTIFS($D56:$Y56,$AJ56,Results_2019!$T$78:$AO$78,AV$1)/(COUNTIF(Results_2019!$T$78:$AO$78,AV$1))</f>
        <v>0</v>
      </c>
      <c r="AW56" s="159">
        <f>COUNTIFS($D56:$Y56,$AJ56,Results_2019!$T$78:$AO$78,AW$1)/(COUNTIF(Results_2019!$T$78:$AO$78,AW$1))</f>
        <v>0.33333333333333331</v>
      </c>
      <c r="AX56" s="159">
        <f>COUNTIFS($D56:$Y56,$AJ56,Results_2019!$T$78:$AO$78,AX$1)/(COUNTIF(Results_2019!$T$78:$AO$78,AX$1))</f>
        <v>0</v>
      </c>
      <c r="AY56" s="159">
        <f>COUNTIFS($D56:$Y56,$AJ56,Results_2019!$T$81:$AO$81,AY$1)/(COUNTIF(Results_2019!$T$81:$AO$81,AY$1))</f>
        <v>0.5</v>
      </c>
      <c r="AZ56" s="159">
        <f>COUNTIFS($D56:$Y56,$AJ56,Results_2019!$T$81:$AO$81,AZ$1)/(COUNTIF(Results_2019!$T$81:$AO$81,AZ$1))</f>
        <v>0.55555555555555558</v>
      </c>
      <c r="BA56" s="159">
        <f>COUNTIFS($D56:$Y56,$AJ56,Results_2019!$T$81:$AO$81,BA$1)/(COUNTIF(Results_2019!$T$81:$AO$81,BA$1))</f>
        <v>0.33333333333333331</v>
      </c>
      <c r="BB56" s="60"/>
      <c r="BC56" s="60"/>
      <c r="BD56" s="60"/>
      <c r="BE56" s="60"/>
      <c r="BF56" s="60"/>
      <c r="BG56" s="60"/>
      <c r="BH56" s="18"/>
    </row>
    <row r="57" spans="1:60" x14ac:dyDescent="0.3">
      <c r="A57" s="83" t="s">
        <v>1328</v>
      </c>
      <c r="B57" s="156" t="s">
        <v>182</v>
      </c>
      <c r="C57" s="44" t="s">
        <v>183</v>
      </c>
      <c r="D57" s="82" t="str">
        <f>VLOOKUP($B57,Monitoring_eng!$B:$AT,D$2,FALSE)</f>
        <v>yes</v>
      </c>
      <c r="E57" s="82" t="str">
        <f>VLOOKUP($B57,Monitoring_eng!$B:$AT,E$2,FALSE)</f>
        <v>no</v>
      </c>
      <c r="F57" s="82" t="str">
        <f>VLOOKUP($B57,Monitoring_eng!$B:$AT,F$2,FALSE)</f>
        <v>no</v>
      </c>
      <c r="G57" s="82" t="str">
        <f>VLOOKUP($B57,Monitoring_eng!$B:$AT,G$2,FALSE)</f>
        <v>no</v>
      </c>
      <c r="H57" s="82" t="str">
        <f>VLOOKUP($B57,Monitoring_eng!$B:$AT,H$2,FALSE)</f>
        <v>no</v>
      </c>
      <c r="I57" s="82" t="str">
        <f>VLOOKUP($B57,Monitoring_eng!$B:$AT,I$2,FALSE)</f>
        <v>yes</v>
      </c>
      <c r="J57" s="82" t="str">
        <f>VLOOKUP($B57,Monitoring_eng!$B:$AT,J$2,FALSE)</f>
        <v>no</v>
      </c>
      <c r="K57" s="82" t="str">
        <f>VLOOKUP($B57,Monitoring_eng!$B:$AT,K$2,FALSE)</f>
        <v>no</v>
      </c>
      <c r="L57" s="82" t="str">
        <f>VLOOKUP($B57,Monitoring_eng!$B:$AT,L$2,FALSE)</f>
        <v>yes</v>
      </c>
      <c r="M57" s="82" t="str">
        <f>VLOOKUP($B57,Monitoring_eng!$B:$AT,M$2,FALSE)</f>
        <v>yes</v>
      </c>
      <c r="N57" s="82" t="str">
        <f>VLOOKUP($B57,Monitoring_eng!$B:$AT,N$2,FALSE)</f>
        <v>yes</v>
      </c>
      <c r="O57" s="82" t="str">
        <f>VLOOKUP($B57,Monitoring_eng!$B:$AT,O$2,FALSE)</f>
        <v>yes</v>
      </c>
      <c r="P57" s="82" t="str">
        <f>VLOOKUP($B57,Monitoring_eng!$B:$AT,P$2,FALSE)</f>
        <v>yes</v>
      </c>
      <c r="Q57" s="82" t="str">
        <f>VLOOKUP($B57,Monitoring_eng!$B:$AT,Q$2,FALSE)</f>
        <v>yes</v>
      </c>
      <c r="R57" s="82" t="str">
        <f>VLOOKUP($B57,Monitoring_eng!$B:$AT,R$2,FALSE)</f>
        <v>no</v>
      </c>
      <c r="S57" s="82" t="str">
        <f>VLOOKUP($B57,Monitoring_eng!$B:$AT,S$2,FALSE)</f>
        <v>no</v>
      </c>
      <c r="T57" s="82" t="str">
        <f>VLOOKUP($B57,Monitoring_eng!$B:$AT,T$2,FALSE)</f>
        <v>no</v>
      </c>
      <c r="U57" s="82" t="str">
        <f>VLOOKUP($B57,Monitoring_eng!$B:$AT,U$2,FALSE)</f>
        <v>no</v>
      </c>
      <c r="V57" s="82" t="str">
        <f>VLOOKUP($B57,Monitoring_eng!$B:$AT,V$2,FALSE)</f>
        <v>yes</v>
      </c>
      <c r="W57" s="82" t="str">
        <f>VLOOKUP($B57,Monitoring_eng!$B:$AT,W$2,FALSE)</f>
        <v>no</v>
      </c>
      <c r="X57" s="82" t="str">
        <f>VLOOKUP($B57,Monitoring_eng!$B:$AT,X$2,FALSE)</f>
        <v>no</v>
      </c>
      <c r="Y57" s="82" t="str">
        <f>VLOOKUP($B57,Monitoring_eng!$B:$AT,Y$2,FALSE)</f>
        <v>no</v>
      </c>
      <c r="Z57" s="156" t="str">
        <f>IF(VLOOKUP(Analysis_2019!B35,Analysis_2019!B:C,2,FALSE)=VLOOKUP(Monitoring_eng!B34,Monitoring_eng!B:C,2,FALSE),"OK","ERROR")</f>
        <v>ERROR</v>
      </c>
      <c r="AA57" s="156" t="s">
        <v>49</v>
      </c>
      <c r="AB57" s="156">
        <f t="shared" si="13"/>
        <v>9</v>
      </c>
      <c r="AC57" s="156" t="s">
        <v>48</v>
      </c>
      <c r="AD57" s="156">
        <f t="shared" si="14"/>
        <v>13</v>
      </c>
      <c r="AE57" s="156" t="s">
        <v>108</v>
      </c>
      <c r="AF57" s="156">
        <f t="shared" si="15"/>
        <v>0</v>
      </c>
      <c r="AG57" s="156" t="s">
        <v>432</v>
      </c>
      <c r="AH57" s="156">
        <f t="shared" si="16"/>
        <v>0</v>
      </c>
      <c r="AI57" s="156">
        <f t="shared" si="17"/>
        <v>22</v>
      </c>
      <c r="AJ57" s="156" t="str">
        <f t="shared" si="18"/>
        <v>yes</v>
      </c>
      <c r="AK57" s="156" t="str">
        <f t="shared" si="19"/>
        <v>no</v>
      </c>
      <c r="AL57" s="156">
        <f t="shared" si="20"/>
        <v>9</v>
      </c>
      <c r="AM57" s="156">
        <f t="shared" si="21"/>
        <v>13</v>
      </c>
      <c r="AN57" s="158">
        <f t="shared" si="22"/>
        <v>0.40909090909090912</v>
      </c>
      <c r="AO57" s="158">
        <f t="shared" si="23"/>
        <v>0.59090909090909094</v>
      </c>
      <c r="AP57" s="158">
        <f>VLOOKUP($A57,Analysis_2016!$A:$AN,39,FALSE)</f>
        <v>0.18181818181818182</v>
      </c>
      <c r="AQ57" s="158">
        <f>VLOOKUP($A57,Analysis_2016!$A:$AN,40,FALSE)</f>
        <v>0.81818181818181823</v>
      </c>
      <c r="AR57" s="158">
        <f t="shared" si="24"/>
        <v>0.22727272727272729</v>
      </c>
      <c r="AS57" s="158">
        <f t="shared" si="25"/>
        <v>-0.22727272727272729</v>
      </c>
      <c r="AT57" s="159">
        <f>COUNTIFS($D57:$Y57,$AJ57,Results_2019!$T$78:$AO$78,AT$1)/(COUNTIF(Results_2019!$T$78:$AO$78,AT$1))</f>
        <v>0.5</v>
      </c>
      <c r="AU57" s="159">
        <f>COUNTIFS($D57:$Y57,$AJ57,Results_2019!$T$78:$AO$78,AU$1)/(COUNTIF(Results_2019!$T$78:$AO$78,AU$1))</f>
        <v>0.375</v>
      </c>
      <c r="AV57" s="159">
        <f>COUNTIFS($D57:$Y57,$AJ57,Results_2019!$T$78:$AO$78,AV$1)/(COUNTIF(Results_2019!$T$78:$AO$78,AV$1))</f>
        <v>0</v>
      </c>
      <c r="AW57" s="159">
        <f>COUNTIFS($D57:$Y57,$AJ57,Results_2019!$T$78:$AO$78,AW$1)/(COUNTIF(Results_2019!$T$78:$AO$78,AW$1))</f>
        <v>0.66666666666666663</v>
      </c>
      <c r="AX57" s="159">
        <f>COUNTIFS($D57:$Y57,$AJ57,Results_2019!$T$78:$AO$78,AX$1)/(COUNTIF(Results_2019!$T$78:$AO$78,AX$1))</f>
        <v>0</v>
      </c>
      <c r="AY57" s="159">
        <f>COUNTIFS($D57:$Y57,$AJ57,Results_2019!$T$81:$AO$81,AY$1)/(COUNTIF(Results_2019!$T$81:$AO$81,AY$1))</f>
        <v>0.5</v>
      </c>
      <c r="AZ57" s="159">
        <f>COUNTIFS($D57:$Y57,$AJ57,Results_2019!$T$81:$AO$81,AZ$1)/(COUNTIF(Results_2019!$T$81:$AO$81,AZ$1))</f>
        <v>0.44444444444444442</v>
      </c>
      <c r="BA57" s="159">
        <f>COUNTIFS($D57:$Y57,$AJ57,Results_2019!$T$81:$AO$81,BA$1)/(COUNTIF(Results_2019!$T$81:$AO$81,BA$1))</f>
        <v>0.33333333333333331</v>
      </c>
      <c r="BB57" s="60"/>
      <c r="BC57" s="60"/>
      <c r="BD57" s="60"/>
      <c r="BE57" s="60"/>
      <c r="BF57" s="60"/>
      <c r="BG57" s="60"/>
      <c r="BH57" s="18"/>
    </row>
    <row r="58" spans="1:60" x14ac:dyDescent="0.3">
      <c r="A58" s="83" t="s">
        <v>1360</v>
      </c>
      <c r="B58" s="156" t="s">
        <v>277</v>
      </c>
      <c r="C58" s="28" t="s">
        <v>278</v>
      </c>
      <c r="D58" s="82" t="str">
        <f>VLOOKUP($B58,Monitoring_eng!$B:$AT,D$2,FALSE)</f>
        <v>no</v>
      </c>
      <c r="E58" s="82" t="str">
        <f>VLOOKUP($B58,Monitoring_eng!$B:$AT,E$2,FALSE)</f>
        <v>yes</v>
      </c>
      <c r="F58" s="82" t="str">
        <f>VLOOKUP($B58,Monitoring_eng!$B:$AT,F$2,FALSE)</f>
        <v>no</v>
      </c>
      <c r="G58" s="82" t="str">
        <f>VLOOKUP($B58,Monitoring_eng!$B:$AT,G$2,FALSE)</f>
        <v>yes</v>
      </c>
      <c r="H58" s="82" t="str">
        <f>VLOOKUP($B58,Monitoring_eng!$B:$AT,H$2,FALSE)</f>
        <v>no</v>
      </c>
      <c r="I58" s="82" t="str">
        <f>VLOOKUP($B58,Monitoring_eng!$B:$AT,I$2,FALSE)</f>
        <v>yes</v>
      </c>
      <c r="J58" s="82" t="str">
        <f>VLOOKUP($B58,Monitoring_eng!$B:$AT,J$2,FALSE)</f>
        <v>yes</v>
      </c>
      <c r="K58" s="82" t="str">
        <f>VLOOKUP($B58,Monitoring_eng!$B:$AT,K$2,FALSE)</f>
        <v>no</v>
      </c>
      <c r="L58" s="82" t="str">
        <f>VLOOKUP($B58,Monitoring_eng!$B:$AT,L$2,FALSE)</f>
        <v>no</v>
      </c>
      <c r="M58" s="82" t="str">
        <f>VLOOKUP($B58,Monitoring_eng!$B:$AT,M$2,FALSE)</f>
        <v>no</v>
      </c>
      <c r="N58" s="82" t="str">
        <f>VLOOKUP($B58,Monitoring_eng!$B:$AT,N$2,FALSE)</f>
        <v>no</v>
      </c>
      <c r="O58" s="82" t="str">
        <f>VLOOKUP($B58,Monitoring_eng!$B:$AT,O$2,FALSE)</f>
        <v>yes</v>
      </c>
      <c r="P58" s="82" t="str">
        <f>VLOOKUP($B58,Monitoring_eng!$B:$AT,P$2,FALSE)</f>
        <v>yes</v>
      </c>
      <c r="Q58" s="82" t="str">
        <f>VLOOKUP($B58,Monitoring_eng!$B:$AT,Q$2,FALSE)</f>
        <v>yes</v>
      </c>
      <c r="R58" s="82" t="str">
        <f>VLOOKUP($B58,Monitoring_eng!$B:$AT,R$2,FALSE)</f>
        <v>yes</v>
      </c>
      <c r="S58" s="82" t="str">
        <f>VLOOKUP($B58,Monitoring_eng!$B:$AT,S$2,FALSE)</f>
        <v>no</v>
      </c>
      <c r="T58" s="82" t="str">
        <f>VLOOKUP($B58,Monitoring_eng!$B:$AT,T$2,FALSE)</f>
        <v>no</v>
      </c>
      <c r="U58" s="82" t="str">
        <f>VLOOKUP($B58,Monitoring_eng!$B:$AT,U$2,FALSE)</f>
        <v>no</v>
      </c>
      <c r="V58" s="82" t="str">
        <f>VLOOKUP($B58,Monitoring_eng!$B:$AT,V$2,FALSE)</f>
        <v>no</v>
      </c>
      <c r="W58" s="82" t="str">
        <f>VLOOKUP($B58,Monitoring_eng!$B:$AT,W$2,FALSE)</f>
        <v>no</v>
      </c>
      <c r="X58" s="82" t="str">
        <f>VLOOKUP($B58,Monitoring_eng!$B:$AT,X$2,FALSE)</f>
        <v>no</v>
      </c>
      <c r="Y58" s="82" t="str">
        <f>VLOOKUP($B58,Monitoring_eng!$B:$AT,Y$2,FALSE)</f>
        <v>yes</v>
      </c>
      <c r="Z58" s="156" t="str">
        <f>IF(VLOOKUP(Analysis_2019!B67,Analysis_2019!B:C,2,FALSE)=VLOOKUP(Monitoring_eng!B66,Monitoring_eng!B:C,2,FALSE),"OK","ERROR")</f>
        <v>ERROR</v>
      </c>
      <c r="AA58" s="156" t="s">
        <v>49</v>
      </c>
      <c r="AB58" s="156">
        <f t="shared" si="13"/>
        <v>9</v>
      </c>
      <c r="AC58" s="156" t="s">
        <v>48</v>
      </c>
      <c r="AD58" s="156">
        <f t="shared" si="14"/>
        <v>13</v>
      </c>
      <c r="AE58" s="156" t="s">
        <v>108</v>
      </c>
      <c r="AF58" s="156">
        <f t="shared" si="15"/>
        <v>0</v>
      </c>
      <c r="AG58" s="156" t="s">
        <v>432</v>
      </c>
      <c r="AH58" s="156">
        <f t="shared" si="16"/>
        <v>0</v>
      </c>
      <c r="AI58" s="156">
        <f t="shared" si="17"/>
        <v>22</v>
      </c>
      <c r="AJ58" s="156" t="str">
        <f t="shared" si="18"/>
        <v>yes</v>
      </c>
      <c r="AK58" s="156" t="str">
        <f t="shared" si="19"/>
        <v>no</v>
      </c>
      <c r="AL58" s="156">
        <f t="shared" si="20"/>
        <v>9</v>
      </c>
      <c r="AM58" s="156">
        <f t="shared" si="21"/>
        <v>13</v>
      </c>
      <c r="AN58" s="158">
        <f t="shared" si="22"/>
        <v>0.40909090909090912</v>
      </c>
      <c r="AO58" s="158">
        <f t="shared" si="23"/>
        <v>0.59090909090909094</v>
      </c>
      <c r="AP58" s="158">
        <f>VLOOKUP($A58,Analysis_2016!$A:$AN,39,FALSE)</f>
        <v>0.22727272727272727</v>
      </c>
      <c r="AQ58" s="158">
        <f>VLOOKUP($A58,Analysis_2016!$A:$AN,40,FALSE)</f>
        <v>0.77272727272727271</v>
      </c>
      <c r="AR58" s="158">
        <f t="shared" si="24"/>
        <v>0.18181818181818185</v>
      </c>
      <c r="AS58" s="158">
        <f t="shared" si="25"/>
        <v>-0.18181818181818177</v>
      </c>
      <c r="AT58" s="159">
        <f>COUNTIFS($D58:$Y58,$AJ58,Results_2019!$T$78:$AO$78,AT$1)/(COUNTIF(Results_2019!$T$78:$AO$78,AT$1))</f>
        <v>0.5</v>
      </c>
      <c r="AU58" s="159">
        <f>COUNTIFS($D58:$Y58,$AJ58,Results_2019!$T$78:$AO$78,AU$1)/(COUNTIF(Results_2019!$T$78:$AO$78,AU$1))</f>
        <v>0.375</v>
      </c>
      <c r="AV58" s="159">
        <f>COUNTIFS($D58:$Y58,$AJ58,Results_2019!$T$78:$AO$78,AV$1)/(COUNTIF(Results_2019!$T$78:$AO$78,AV$1))</f>
        <v>0</v>
      </c>
      <c r="AW58" s="159">
        <f>COUNTIFS($D58:$Y58,$AJ58,Results_2019!$T$78:$AO$78,AW$1)/(COUNTIF(Results_2019!$T$78:$AO$78,AW$1))</f>
        <v>0.33333333333333331</v>
      </c>
      <c r="AX58" s="159">
        <f>COUNTIFS($D58:$Y58,$AJ58,Results_2019!$T$78:$AO$78,AX$1)/(COUNTIF(Results_2019!$T$78:$AO$78,AX$1))</f>
        <v>0.5</v>
      </c>
      <c r="AY58" s="159">
        <f>COUNTIFS($D58:$Y58,$AJ58,Results_2019!$T$81:$AO$81,AY$1)/(COUNTIF(Results_2019!$T$81:$AO$81,AY$1))</f>
        <v>0.25</v>
      </c>
      <c r="AZ58" s="159">
        <f>COUNTIFS($D58:$Y58,$AJ58,Results_2019!$T$81:$AO$81,AZ$1)/(COUNTIF(Results_2019!$T$81:$AO$81,AZ$1))</f>
        <v>0.44444444444444442</v>
      </c>
      <c r="BA58" s="159">
        <f>COUNTIFS($D58:$Y58,$AJ58,Results_2019!$T$81:$AO$81,BA$1)/(COUNTIF(Results_2019!$T$81:$AO$81,BA$1))</f>
        <v>0.44444444444444442</v>
      </c>
      <c r="BB58" s="60"/>
      <c r="BC58" s="60"/>
      <c r="BD58" s="60"/>
      <c r="BE58" s="60"/>
      <c r="BF58" s="60"/>
      <c r="BG58" s="60"/>
      <c r="BH58" s="18"/>
    </row>
    <row r="59" spans="1:60" x14ac:dyDescent="0.3">
      <c r="A59" s="83" t="s">
        <v>1319</v>
      </c>
      <c r="B59" s="156" t="s">
        <v>153</v>
      </c>
      <c r="C59" s="160" t="s">
        <v>154</v>
      </c>
      <c r="D59" s="82" t="str">
        <f>VLOOKUP($B59,Monitoring_eng!$B:$AT,D$2,FALSE)</f>
        <v>yes</v>
      </c>
      <c r="E59" s="82" t="str">
        <f>VLOOKUP($B59,Monitoring_eng!$B:$AT,E$2,FALSE)</f>
        <v>yes</v>
      </c>
      <c r="F59" s="82" t="str">
        <f>VLOOKUP($B59,Monitoring_eng!$B:$AT,F$2,FALSE)</f>
        <v>no</v>
      </c>
      <c r="G59" s="82" t="str">
        <f>VLOOKUP($B59,Monitoring_eng!$B:$AT,G$2,FALSE)</f>
        <v>no</v>
      </c>
      <c r="H59" s="82" t="str">
        <f>VLOOKUP($B59,Monitoring_eng!$B:$AT,H$2,FALSE)</f>
        <v>no</v>
      </c>
      <c r="I59" s="82" t="str">
        <f>VLOOKUP($B59,Monitoring_eng!$B:$AT,I$2,FALSE)</f>
        <v>no</v>
      </c>
      <c r="J59" s="82" t="str">
        <f>VLOOKUP($B59,Monitoring_eng!$B:$AT,J$2,FALSE)</f>
        <v>no</v>
      </c>
      <c r="K59" s="82" t="str">
        <f>VLOOKUP($B59,Monitoring_eng!$B:$AT,K$2,FALSE)</f>
        <v>yes</v>
      </c>
      <c r="L59" s="82" t="str">
        <f>VLOOKUP($B59,Monitoring_eng!$B:$AT,L$2,FALSE)</f>
        <v>no</v>
      </c>
      <c r="M59" s="82" t="str">
        <f>VLOOKUP($B59,Monitoring_eng!$B:$AT,M$2,FALSE)</f>
        <v>no</v>
      </c>
      <c r="N59" s="82" t="str">
        <f>VLOOKUP($B59,Monitoring_eng!$B:$AT,N$2,FALSE)</f>
        <v>no</v>
      </c>
      <c r="O59" s="82" t="str">
        <f>VLOOKUP($B59,Monitoring_eng!$B:$AT,O$2,FALSE)</f>
        <v>no</v>
      </c>
      <c r="P59" s="82" t="str">
        <f>VLOOKUP($B59,Monitoring_eng!$B:$AT,P$2,FALSE)</f>
        <v>yes</v>
      </c>
      <c r="Q59" s="82" t="str">
        <f>VLOOKUP($B59,Monitoring_eng!$B:$AT,Q$2,FALSE)</f>
        <v>yes</v>
      </c>
      <c r="R59" s="82" t="str">
        <f>VLOOKUP($B59,Monitoring_eng!$B:$AT,R$2,FALSE)</f>
        <v>yes</v>
      </c>
      <c r="S59" s="82" t="str">
        <f>VLOOKUP($B59,Monitoring_eng!$B:$AT,S$2,FALSE)</f>
        <v>no</v>
      </c>
      <c r="T59" s="82" t="str">
        <f>VLOOKUP($B59,Monitoring_eng!$B:$AT,T$2,FALSE)</f>
        <v>yes</v>
      </c>
      <c r="U59" s="82" t="str">
        <f>VLOOKUP($B59,Monitoring_eng!$B:$AT,U$2,FALSE)</f>
        <v>no</v>
      </c>
      <c r="V59" s="82" t="str">
        <f>VLOOKUP($B59,Monitoring_eng!$B:$AT,V$2,FALSE)</f>
        <v>yes</v>
      </c>
      <c r="W59" s="82" t="str">
        <f>VLOOKUP($B59,Monitoring_eng!$B:$AT,W$2,FALSE)</f>
        <v>no</v>
      </c>
      <c r="X59" s="82" t="str">
        <f>VLOOKUP($B59,Monitoring_eng!$B:$AT,X$2,FALSE)</f>
        <v>no</v>
      </c>
      <c r="Y59" s="82" t="str">
        <f>VLOOKUP($B59,Monitoring_eng!$B:$AT,Y$2,FALSE)</f>
        <v>yes</v>
      </c>
      <c r="Z59" s="156" t="str">
        <f>IF(VLOOKUP(Analysis_2019!B26,Analysis_2019!B:C,2,FALSE)=VLOOKUP(Monitoring_eng!B25,Monitoring_eng!B:C,2,FALSE),"OK","ERROR")</f>
        <v>ERROR</v>
      </c>
      <c r="AA59" s="156" t="s">
        <v>49</v>
      </c>
      <c r="AB59" s="156">
        <f t="shared" si="13"/>
        <v>9</v>
      </c>
      <c r="AC59" s="156" t="s">
        <v>48</v>
      </c>
      <c r="AD59" s="156">
        <f t="shared" si="14"/>
        <v>13</v>
      </c>
      <c r="AE59" s="156" t="s">
        <v>108</v>
      </c>
      <c r="AF59" s="156">
        <f t="shared" si="15"/>
        <v>0</v>
      </c>
      <c r="AG59" s="156" t="s">
        <v>432</v>
      </c>
      <c r="AH59" s="156">
        <f t="shared" si="16"/>
        <v>0</v>
      </c>
      <c r="AI59" s="156">
        <f t="shared" si="17"/>
        <v>22</v>
      </c>
      <c r="AJ59" s="156" t="str">
        <f t="shared" si="18"/>
        <v>yes</v>
      </c>
      <c r="AK59" s="156" t="str">
        <f t="shared" si="19"/>
        <v>no</v>
      </c>
      <c r="AL59" s="156">
        <f t="shared" si="20"/>
        <v>9</v>
      </c>
      <c r="AM59" s="156">
        <f t="shared" si="21"/>
        <v>13</v>
      </c>
      <c r="AN59" s="158">
        <f t="shared" si="22"/>
        <v>0.40909090909090912</v>
      </c>
      <c r="AO59" s="158">
        <f t="shared" si="23"/>
        <v>0.59090909090909094</v>
      </c>
      <c r="AP59" s="158">
        <f>VLOOKUP($A59,Analysis_2016!$A:$AN,39,FALSE)</f>
        <v>0.36363636363636365</v>
      </c>
      <c r="AQ59" s="158">
        <f>VLOOKUP($A59,Analysis_2016!$A:$AN,40,FALSE)</f>
        <v>0.5</v>
      </c>
      <c r="AR59" s="158">
        <f t="shared" si="24"/>
        <v>4.545454545454547E-2</v>
      </c>
      <c r="AS59" s="158">
        <f t="shared" si="25"/>
        <v>9.0909090909090939E-2</v>
      </c>
      <c r="AT59" s="159">
        <f>COUNTIFS($D59:$Y59,$AJ59,Results_2019!$T$78:$AO$78,AT$1)/(COUNTIF(Results_2019!$T$78:$AO$78,AT$1))</f>
        <v>0.375</v>
      </c>
      <c r="AU59" s="159">
        <f>COUNTIFS($D59:$Y59,$AJ59,Results_2019!$T$78:$AO$78,AU$1)/(COUNTIF(Results_2019!$T$78:$AO$78,AU$1))</f>
        <v>0.375</v>
      </c>
      <c r="AV59" s="159">
        <f>COUNTIFS($D59:$Y59,$AJ59,Results_2019!$T$78:$AO$78,AV$1)/(COUNTIF(Results_2019!$T$78:$AO$78,AV$1))</f>
        <v>1</v>
      </c>
      <c r="AW59" s="159">
        <f>COUNTIFS($D59:$Y59,$AJ59,Results_2019!$T$78:$AO$78,AW$1)/(COUNTIF(Results_2019!$T$78:$AO$78,AW$1))</f>
        <v>0</v>
      </c>
      <c r="AX59" s="159">
        <f>COUNTIFS($D59:$Y59,$AJ59,Results_2019!$T$78:$AO$78,AX$1)/(COUNTIF(Results_2019!$T$78:$AO$78,AX$1))</f>
        <v>1</v>
      </c>
      <c r="AY59" s="159">
        <f>COUNTIFS($D59:$Y59,$AJ59,Results_2019!$T$81:$AO$81,AY$1)/(COUNTIF(Results_2019!$T$81:$AO$81,AY$1))</f>
        <v>0.25</v>
      </c>
      <c r="AZ59" s="159">
        <f>COUNTIFS($D59:$Y59,$AJ59,Results_2019!$T$81:$AO$81,AZ$1)/(COUNTIF(Results_2019!$T$81:$AO$81,AZ$1))</f>
        <v>0.44444444444444442</v>
      </c>
      <c r="BA59" s="159">
        <f>COUNTIFS($D59:$Y59,$AJ59,Results_2019!$T$81:$AO$81,BA$1)/(COUNTIF(Results_2019!$T$81:$AO$81,BA$1))</f>
        <v>0.44444444444444442</v>
      </c>
      <c r="BB59" s="60"/>
      <c r="BC59" s="60"/>
      <c r="BD59" s="60"/>
      <c r="BE59" s="60"/>
      <c r="BF59" s="60"/>
      <c r="BG59" s="60"/>
      <c r="BH59" s="18"/>
    </row>
    <row r="60" spans="1:60" x14ac:dyDescent="0.3">
      <c r="A60" s="83" t="s">
        <v>1320</v>
      </c>
      <c r="B60" s="156" t="s">
        <v>155</v>
      </c>
      <c r="C60" s="160" t="s">
        <v>156</v>
      </c>
      <c r="D60" s="82" t="str">
        <f>VLOOKUP($B60,Monitoring_eng!$B:$AT,D$2,FALSE)</f>
        <v>no</v>
      </c>
      <c r="E60" s="82" t="str">
        <f>VLOOKUP($B60,Monitoring_eng!$B:$AT,E$2,FALSE)</f>
        <v>yes</v>
      </c>
      <c r="F60" s="82" t="str">
        <f>VLOOKUP($B60,Monitoring_eng!$B:$AT,F$2,FALSE)</f>
        <v>no</v>
      </c>
      <c r="G60" s="82" t="str">
        <f>VLOOKUP($B60,Monitoring_eng!$B:$AT,G$2,FALSE)</f>
        <v>no</v>
      </c>
      <c r="H60" s="82" t="str">
        <f>VLOOKUP($B60,Monitoring_eng!$B:$AT,H$2,FALSE)</f>
        <v>yes</v>
      </c>
      <c r="I60" s="82" t="str">
        <f>VLOOKUP($B60,Monitoring_eng!$B:$AT,I$2,FALSE)</f>
        <v>no</v>
      </c>
      <c r="J60" s="82" t="str">
        <f>VLOOKUP($B60,Monitoring_eng!$B:$AT,J$2,FALSE)</f>
        <v>no</v>
      </c>
      <c r="K60" s="82" t="str">
        <f>VLOOKUP($B60,Monitoring_eng!$B:$AT,K$2,FALSE)</f>
        <v>yes</v>
      </c>
      <c r="L60" s="82" t="str">
        <f>VLOOKUP($B60,Monitoring_eng!$B:$AT,L$2,FALSE)</f>
        <v>no</v>
      </c>
      <c r="M60" s="82" t="str">
        <f>VLOOKUP($B60,Monitoring_eng!$B:$AT,M$2,FALSE)</f>
        <v>no</v>
      </c>
      <c r="N60" s="82" t="str">
        <f>VLOOKUP($B60,Monitoring_eng!$B:$AT,N$2,FALSE)</f>
        <v>no</v>
      </c>
      <c r="O60" s="82" t="str">
        <f>VLOOKUP($B60,Monitoring_eng!$B:$AT,O$2,FALSE)</f>
        <v>yes</v>
      </c>
      <c r="P60" s="82" t="str">
        <f>VLOOKUP($B60,Monitoring_eng!$B:$AT,P$2,FALSE)</f>
        <v>no</v>
      </c>
      <c r="Q60" s="82" t="str">
        <f>VLOOKUP($B60,Monitoring_eng!$B:$AT,Q$2,FALSE)</f>
        <v>yes</v>
      </c>
      <c r="R60" s="82" t="str">
        <f>VLOOKUP($B60,Monitoring_eng!$B:$AT,R$2,FALSE)</f>
        <v>yes</v>
      </c>
      <c r="S60" s="82" t="str">
        <f>VLOOKUP($B60,Monitoring_eng!$B:$AT,S$2,FALSE)</f>
        <v>no</v>
      </c>
      <c r="T60" s="82" t="str">
        <f>VLOOKUP($B60,Monitoring_eng!$B:$AT,T$2,FALSE)</f>
        <v>yes</v>
      </c>
      <c r="U60" s="82" t="str">
        <f>VLOOKUP($B60,Monitoring_eng!$B:$AT,U$2,FALSE)</f>
        <v>no</v>
      </c>
      <c r="V60" s="82" t="str">
        <f>VLOOKUP($B60,Monitoring_eng!$B:$AT,V$2,FALSE)</f>
        <v>yes</v>
      </c>
      <c r="W60" s="82" t="str">
        <f>VLOOKUP($B60,Monitoring_eng!$B:$AT,W$2,FALSE)</f>
        <v>no</v>
      </c>
      <c r="X60" s="82" t="str">
        <f>VLOOKUP($B60,Monitoring_eng!$B:$AT,X$2,FALSE)</f>
        <v>no</v>
      </c>
      <c r="Y60" s="82" t="str">
        <f>VLOOKUP($B60,Monitoring_eng!$B:$AT,Y$2,FALSE)</f>
        <v>no</v>
      </c>
      <c r="Z60" s="156" t="str">
        <f>IF(VLOOKUP(Analysis_2019!B27,Analysis_2019!B:C,2,FALSE)=VLOOKUP(Monitoring_eng!B26,Monitoring_eng!B:C,2,FALSE),"OK","ERROR")</f>
        <v>ERROR</v>
      </c>
      <c r="AA60" s="156" t="s">
        <v>49</v>
      </c>
      <c r="AB60" s="156">
        <f t="shared" si="13"/>
        <v>8</v>
      </c>
      <c r="AC60" s="156" t="s">
        <v>48</v>
      </c>
      <c r="AD60" s="156">
        <f t="shared" si="14"/>
        <v>14</v>
      </c>
      <c r="AE60" s="156" t="s">
        <v>108</v>
      </c>
      <c r="AF60" s="156">
        <f t="shared" si="15"/>
        <v>0</v>
      </c>
      <c r="AG60" s="156" t="s">
        <v>432</v>
      </c>
      <c r="AH60" s="156">
        <f t="shared" si="16"/>
        <v>0</v>
      </c>
      <c r="AI60" s="156">
        <f t="shared" si="17"/>
        <v>22</v>
      </c>
      <c r="AJ60" s="156" t="str">
        <f t="shared" si="18"/>
        <v>yes</v>
      </c>
      <c r="AK60" s="156" t="str">
        <f t="shared" si="19"/>
        <v>no</v>
      </c>
      <c r="AL60" s="156">
        <f t="shared" si="20"/>
        <v>8</v>
      </c>
      <c r="AM60" s="156">
        <f t="shared" si="21"/>
        <v>14</v>
      </c>
      <c r="AN60" s="158">
        <f t="shared" si="22"/>
        <v>0.36363636363636365</v>
      </c>
      <c r="AO60" s="158">
        <f t="shared" si="23"/>
        <v>0.63636363636363635</v>
      </c>
      <c r="AP60" s="158">
        <f>VLOOKUP($A60,Analysis_2016!$A:$AN,39,FALSE)</f>
        <v>0.13636363636363635</v>
      </c>
      <c r="AQ60" s="158">
        <f>VLOOKUP($A60,Analysis_2016!$A:$AN,40,FALSE)</f>
        <v>0.81818181818181823</v>
      </c>
      <c r="AR60" s="158">
        <f t="shared" si="24"/>
        <v>0.22727272727272729</v>
      </c>
      <c r="AS60" s="158">
        <f t="shared" si="25"/>
        <v>-0.18181818181818188</v>
      </c>
      <c r="AT60" s="159">
        <f>COUNTIFS($D60:$Y60,$AJ60,Results_2019!$T$78:$AO$78,AT$1)/(COUNTIF(Results_2019!$T$78:$AO$78,AT$1))</f>
        <v>0.125</v>
      </c>
      <c r="AU60" s="159">
        <f>COUNTIFS($D60:$Y60,$AJ60,Results_2019!$T$78:$AO$78,AU$1)/(COUNTIF(Results_2019!$T$78:$AO$78,AU$1))</f>
        <v>0.5</v>
      </c>
      <c r="AV60" s="159">
        <f>COUNTIFS($D60:$Y60,$AJ60,Results_2019!$T$78:$AO$78,AV$1)/(COUNTIF(Results_2019!$T$78:$AO$78,AV$1))</f>
        <v>1</v>
      </c>
      <c r="AW60" s="159">
        <f>COUNTIFS($D60:$Y60,$AJ60,Results_2019!$T$78:$AO$78,AW$1)/(COUNTIF(Results_2019!$T$78:$AO$78,AW$1))</f>
        <v>0.33333333333333331</v>
      </c>
      <c r="AX60" s="159">
        <f>COUNTIFS($D60:$Y60,$AJ60,Results_2019!$T$78:$AO$78,AX$1)/(COUNTIF(Results_2019!$T$78:$AO$78,AX$1))</f>
        <v>0.5</v>
      </c>
      <c r="AY60" s="159">
        <f>COUNTIFS($D60:$Y60,$AJ60,Results_2019!$T$81:$AO$81,AY$1)/(COUNTIF(Results_2019!$T$81:$AO$81,AY$1))</f>
        <v>0.5</v>
      </c>
      <c r="AZ60" s="159">
        <f>COUNTIFS($D60:$Y60,$AJ60,Results_2019!$T$81:$AO$81,AZ$1)/(COUNTIF(Results_2019!$T$81:$AO$81,AZ$1))</f>
        <v>0.33333333333333331</v>
      </c>
      <c r="BA60" s="159">
        <f>COUNTIFS($D60:$Y60,$AJ60,Results_2019!$T$81:$AO$81,BA$1)/(COUNTIF(Results_2019!$T$81:$AO$81,BA$1))</f>
        <v>0.33333333333333331</v>
      </c>
      <c r="BB60" s="60"/>
      <c r="BC60" s="60"/>
      <c r="BD60" s="60"/>
      <c r="BE60" s="60"/>
      <c r="BF60" s="60"/>
      <c r="BG60" s="60"/>
      <c r="BH60" s="18"/>
    </row>
    <row r="61" spans="1:60" x14ac:dyDescent="0.3">
      <c r="A61" s="83" t="s">
        <v>1322</v>
      </c>
      <c r="B61" s="156" t="s">
        <v>160</v>
      </c>
      <c r="C61" s="160" t="s">
        <v>161</v>
      </c>
      <c r="D61" s="82" t="str">
        <f>VLOOKUP($B61,Monitoring_eng!$B:$AT,D$2,FALSE)</f>
        <v>yes</v>
      </c>
      <c r="E61" s="82" t="str">
        <f>VLOOKUP($B61,Monitoring_eng!$B:$AT,E$2,FALSE)</f>
        <v>no</v>
      </c>
      <c r="F61" s="82" t="str">
        <f>VLOOKUP($B61,Monitoring_eng!$B:$AT,F$2,FALSE)</f>
        <v>no</v>
      </c>
      <c r="G61" s="82" t="str">
        <f>VLOOKUP($B61,Monitoring_eng!$B:$AT,G$2,FALSE)</f>
        <v>no</v>
      </c>
      <c r="H61" s="82" t="str">
        <f>VLOOKUP($B61,Monitoring_eng!$B:$AT,H$2,FALSE)</f>
        <v>no</v>
      </c>
      <c r="I61" s="82" t="str">
        <f>VLOOKUP($B61,Monitoring_eng!$B:$AT,I$2,FALSE)</f>
        <v>yes</v>
      </c>
      <c r="J61" s="82" t="str">
        <f>VLOOKUP($B61,Monitoring_eng!$B:$AT,J$2,FALSE)</f>
        <v>yes</v>
      </c>
      <c r="K61" s="82" t="str">
        <f>VLOOKUP($B61,Monitoring_eng!$B:$AT,K$2,FALSE)</f>
        <v>no</v>
      </c>
      <c r="L61" s="82" t="str">
        <f>VLOOKUP($B61,Monitoring_eng!$B:$AT,L$2,FALSE)</f>
        <v>no</v>
      </c>
      <c r="M61" s="82" t="str">
        <f>VLOOKUP($B61,Monitoring_eng!$B:$AT,M$2,FALSE)</f>
        <v>no</v>
      </c>
      <c r="N61" s="82" t="str">
        <f>VLOOKUP($B61,Monitoring_eng!$B:$AT,N$2,FALSE)</f>
        <v>no</v>
      </c>
      <c r="O61" s="82" t="str">
        <f>VLOOKUP($B61,Monitoring_eng!$B:$AT,O$2,FALSE)</f>
        <v>no</v>
      </c>
      <c r="P61" s="82" t="str">
        <f>VLOOKUP($B61,Monitoring_eng!$B:$AT,P$2,FALSE)</f>
        <v>no</v>
      </c>
      <c r="Q61" s="82" t="str">
        <f>VLOOKUP($B61,Monitoring_eng!$B:$AT,Q$2,FALSE)</f>
        <v>yes</v>
      </c>
      <c r="R61" s="82" t="str">
        <f>VLOOKUP($B61,Monitoring_eng!$B:$AT,R$2,FALSE)</f>
        <v>no</v>
      </c>
      <c r="S61" s="82" t="str">
        <f>VLOOKUP($B61,Monitoring_eng!$B:$AT,S$2,FALSE)</f>
        <v>yes</v>
      </c>
      <c r="T61" s="82" t="str">
        <f>VLOOKUP($B61,Monitoring_eng!$B:$AT,T$2,FALSE)</f>
        <v>yes</v>
      </c>
      <c r="U61" s="82" t="str">
        <f>VLOOKUP($B61,Monitoring_eng!$B:$AT,U$2,FALSE)</f>
        <v>no</v>
      </c>
      <c r="V61" s="82" t="str">
        <f>VLOOKUP($B61,Monitoring_eng!$B:$AT,V$2,FALSE)</f>
        <v>yes</v>
      </c>
      <c r="W61" s="82" t="str">
        <f>VLOOKUP($B61,Monitoring_eng!$B:$AT,W$2,FALSE)</f>
        <v>no</v>
      </c>
      <c r="X61" s="82" t="str">
        <f>VLOOKUP($B61,Monitoring_eng!$B:$AT,X$2,FALSE)</f>
        <v>no</v>
      </c>
      <c r="Y61" s="82" t="str">
        <f>VLOOKUP($B61,Monitoring_eng!$B:$AT,Y$2,FALSE)</f>
        <v>yes</v>
      </c>
      <c r="Z61" s="156" t="str">
        <f>IF(VLOOKUP(Analysis_2019!B29,Analysis_2019!B:C,2,FALSE)=VLOOKUP(Monitoring_eng!B28,Monitoring_eng!B:C,2,FALSE),"OK","ERROR")</f>
        <v>ERROR</v>
      </c>
      <c r="AA61" s="156" t="s">
        <v>49</v>
      </c>
      <c r="AB61" s="156">
        <f t="shared" si="13"/>
        <v>8</v>
      </c>
      <c r="AC61" s="156" t="s">
        <v>48</v>
      </c>
      <c r="AD61" s="156">
        <f t="shared" si="14"/>
        <v>14</v>
      </c>
      <c r="AE61" s="156" t="s">
        <v>108</v>
      </c>
      <c r="AF61" s="156">
        <f t="shared" si="15"/>
        <v>0</v>
      </c>
      <c r="AG61" s="156" t="s">
        <v>432</v>
      </c>
      <c r="AH61" s="156">
        <f t="shared" si="16"/>
        <v>0</v>
      </c>
      <c r="AI61" s="156">
        <f t="shared" si="17"/>
        <v>22</v>
      </c>
      <c r="AJ61" s="156" t="str">
        <f t="shared" si="18"/>
        <v>yes</v>
      </c>
      <c r="AK61" s="156" t="str">
        <f t="shared" si="19"/>
        <v>no</v>
      </c>
      <c r="AL61" s="156">
        <f t="shared" si="20"/>
        <v>8</v>
      </c>
      <c r="AM61" s="156">
        <f t="shared" si="21"/>
        <v>14</v>
      </c>
      <c r="AN61" s="158">
        <f t="shared" si="22"/>
        <v>0.36363636363636365</v>
      </c>
      <c r="AO61" s="158">
        <f t="shared" si="23"/>
        <v>0.63636363636363635</v>
      </c>
      <c r="AP61" s="158">
        <f>VLOOKUP($A61,Analysis_2016!$A:$AN,39,FALSE)</f>
        <v>0.27272727272727271</v>
      </c>
      <c r="AQ61" s="158">
        <f>VLOOKUP($A61,Analysis_2016!$A:$AN,40,FALSE)</f>
        <v>0.68181818181818177</v>
      </c>
      <c r="AR61" s="158">
        <f t="shared" si="24"/>
        <v>9.0909090909090939E-2</v>
      </c>
      <c r="AS61" s="158">
        <f t="shared" si="25"/>
        <v>-4.5454545454545414E-2</v>
      </c>
      <c r="AT61" s="159">
        <f>COUNTIFS($D61:$Y61,$AJ61,Results_2019!$T$78:$AO$78,AT$1)/(COUNTIF(Results_2019!$T$78:$AO$78,AT$1))</f>
        <v>0.25</v>
      </c>
      <c r="AU61" s="159">
        <f>COUNTIFS($D61:$Y61,$AJ61,Results_2019!$T$78:$AO$78,AU$1)/(COUNTIF(Results_2019!$T$78:$AO$78,AU$1))</f>
        <v>0.5</v>
      </c>
      <c r="AV61" s="159">
        <f>COUNTIFS($D61:$Y61,$AJ61,Results_2019!$T$78:$AO$78,AV$1)/(COUNTIF(Results_2019!$T$78:$AO$78,AV$1))</f>
        <v>1</v>
      </c>
      <c r="AW61" s="159">
        <f>COUNTIFS($D61:$Y61,$AJ61,Results_2019!$T$78:$AO$78,AW$1)/(COUNTIF(Results_2019!$T$78:$AO$78,AW$1))</f>
        <v>0</v>
      </c>
      <c r="AX61" s="159">
        <f>COUNTIFS($D61:$Y61,$AJ61,Results_2019!$T$78:$AO$78,AX$1)/(COUNTIF(Results_2019!$T$78:$AO$78,AX$1))</f>
        <v>0.5</v>
      </c>
      <c r="AY61" s="159">
        <f>COUNTIFS($D61:$Y61,$AJ61,Results_2019!$T$81:$AO$81,AY$1)/(COUNTIF(Results_2019!$T$81:$AO$81,AY$1))</f>
        <v>0.25</v>
      </c>
      <c r="AZ61" s="159">
        <f>COUNTIFS($D61:$Y61,$AJ61,Results_2019!$T$81:$AO$81,AZ$1)/(COUNTIF(Results_2019!$T$81:$AO$81,AZ$1))</f>
        <v>0.44444444444444442</v>
      </c>
      <c r="BA61" s="159">
        <f>COUNTIFS($D61:$Y61,$AJ61,Results_2019!$T$81:$AO$81,BA$1)/(COUNTIF(Results_2019!$T$81:$AO$81,BA$1))</f>
        <v>0.33333333333333331</v>
      </c>
      <c r="BB61" s="60"/>
      <c r="BC61" s="60"/>
      <c r="BD61" s="60"/>
      <c r="BE61" s="60"/>
      <c r="BF61" s="60"/>
      <c r="BG61" s="60"/>
      <c r="BH61" s="18"/>
    </row>
    <row r="62" spans="1:60" x14ac:dyDescent="0.3">
      <c r="A62" s="83" t="s">
        <v>1344</v>
      </c>
      <c r="B62" s="156" t="s">
        <v>232</v>
      </c>
      <c r="C62" s="161" t="s">
        <v>233</v>
      </c>
      <c r="D62" s="82" t="str">
        <f>VLOOKUP($B62,Monitoring_eng!$B:$AT,D$2,FALSE)</f>
        <v>yes</v>
      </c>
      <c r="E62" s="82" t="str">
        <f>VLOOKUP($B62,Monitoring_eng!$B:$AT,E$2,FALSE)</f>
        <v>yes</v>
      </c>
      <c r="F62" s="82" t="str">
        <f>VLOOKUP($B62,Monitoring_eng!$B:$AT,F$2,FALSE)</f>
        <v>no</v>
      </c>
      <c r="G62" s="82" t="str">
        <f>VLOOKUP($B62,Monitoring_eng!$B:$AT,G$2,FALSE)</f>
        <v>no</v>
      </c>
      <c r="H62" s="82" t="str">
        <f>VLOOKUP($B62,Monitoring_eng!$B:$AT,H$2,FALSE)</f>
        <v>no</v>
      </c>
      <c r="I62" s="82" t="str">
        <f>VLOOKUP($B62,Monitoring_eng!$B:$AT,I$2,FALSE)</f>
        <v>no</v>
      </c>
      <c r="J62" s="82" t="str">
        <f>VLOOKUP($B62,Monitoring_eng!$B:$AT,J$2,FALSE)</f>
        <v>yes</v>
      </c>
      <c r="K62" s="82" t="str">
        <f>VLOOKUP($B62,Monitoring_eng!$B:$AT,K$2,FALSE)</f>
        <v>no</v>
      </c>
      <c r="L62" s="82" t="str">
        <f>VLOOKUP($B62,Monitoring_eng!$B:$AT,L$2,FALSE)</f>
        <v>no</v>
      </c>
      <c r="M62" s="82" t="str">
        <f>VLOOKUP($B62,Monitoring_eng!$B:$AT,M$2,FALSE)</f>
        <v>yes</v>
      </c>
      <c r="N62" s="82" t="str">
        <f>VLOOKUP($B62,Monitoring_eng!$B:$AT,N$2,FALSE)</f>
        <v>no</v>
      </c>
      <c r="O62" s="82" t="str">
        <f>VLOOKUP($B62,Monitoring_eng!$B:$AT,O$2,FALSE)</f>
        <v>no</v>
      </c>
      <c r="P62" s="82" t="str">
        <f>VLOOKUP($B62,Monitoring_eng!$B:$AT,P$2,FALSE)</f>
        <v>no</v>
      </c>
      <c r="Q62" s="82" t="str">
        <f>VLOOKUP($B62,Monitoring_eng!$B:$AT,Q$2,FALSE)</f>
        <v>no</v>
      </c>
      <c r="R62" s="82" t="str">
        <f>VLOOKUP($B62,Monitoring_eng!$B:$AT,R$2,FALSE)</f>
        <v>yes</v>
      </c>
      <c r="S62" s="82" t="str">
        <f>VLOOKUP($B62,Monitoring_eng!$B:$AT,S$2,FALSE)</f>
        <v>yes</v>
      </c>
      <c r="T62" s="82" t="str">
        <f>VLOOKUP($B62,Monitoring_eng!$B:$AT,T$2,FALSE)</f>
        <v>no</v>
      </c>
      <c r="U62" s="82" t="str">
        <f>VLOOKUP($B62,Monitoring_eng!$B:$AT,U$2,FALSE)</f>
        <v>no</v>
      </c>
      <c r="V62" s="82" t="str">
        <f>VLOOKUP($B62,Monitoring_eng!$B:$AT,V$2,FALSE)</f>
        <v>no</v>
      </c>
      <c r="W62" s="82" t="str">
        <f>VLOOKUP($B62,Monitoring_eng!$B:$AT,W$2,FALSE)</f>
        <v>no</v>
      </c>
      <c r="X62" s="82" t="str">
        <f>VLOOKUP($B62,Monitoring_eng!$B:$AT,X$2,FALSE)</f>
        <v>no</v>
      </c>
      <c r="Y62" s="82" t="str">
        <f>VLOOKUP($B62,Monitoring_eng!$B:$AT,Y$2,FALSE)</f>
        <v>yes</v>
      </c>
      <c r="Z62" s="156" t="str">
        <f>IF(VLOOKUP(Analysis_2019!B51,Analysis_2019!B:C,2,FALSE)=VLOOKUP(Monitoring_eng!B50,Monitoring_eng!B:C,2,FALSE),"OK","ERROR")</f>
        <v>ERROR</v>
      </c>
      <c r="AA62" s="156" t="s">
        <v>49</v>
      </c>
      <c r="AB62" s="156">
        <f t="shared" si="13"/>
        <v>7</v>
      </c>
      <c r="AC62" s="156" t="s">
        <v>48</v>
      </c>
      <c r="AD62" s="156">
        <f t="shared" si="14"/>
        <v>15</v>
      </c>
      <c r="AE62" s="156" t="s">
        <v>108</v>
      </c>
      <c r="AF62" s="156">
        <f t="shared" si="15"/>
        <v>0</v>
      </c>
      <c r="AG62" s="156" t="s">
        <v>432</v>
      </c>
      <c r="AH62" s="156">
        <f t="shared" si="16"/>
        <v>0</v>
      </c>
      <c r="AI62" s="156">
        <f t="shared" si="17"/>
        <v>22</v>
      </c>
      <c r="AJ62" s="156" t="str">
        <f t="shared" si="18"/>
        <v>yes</v>
      </c>
      <c r="AK62" s="156" t="str">
        <f t="shared" si="19"/>
        <v>no</v>
      </c>
      <c r="AL62" s="156">
        <f t="shared" si="20"/>
        <v>7</v>
      </c>
      <c r="AM62" s="156">
        <f t="shared" si="21"/>
        <v>15</v>
      </c>
      <c r="AN62" s="158">
        <f t="shared" si="22"/>
        <v>0.31818181818181818</v>
      </c>
      <c r="AO62" s="158">
        <f t="shared" si="23"/>
        <v>0.68181818181818177</v>
      </c>
      <c r="AP62" s="158">
        <f>VLOOKUP($A62,Analysis_2016!$A:$AN,39,FALSE)</f>
        <v>0.22727272727272727</v>
      </c>
      <c r="AQ62" s="158">
        <f>VLOOKUP($A62,Analysis_2016!$A:$AN,40,FALSE)</f>
        <v>0.77272727272727271</v>
      </c>
      <c r="AR62" s="158">
        <f t="shared" si="24"/>
        <v>9.0909090909090912E-2</v>
      </c>
      <c r="AS62" s="158">
        <f t="shared" si="25"/>
        <v>-9.0909090909090939E-2</v>
      </c>
      <c r="AT62" s="159">
        <f>COUNTIFS($D62:$Y62,$AJ62,Results_2019!$T$78:$AO$78,AT$1)/(COUNTIF(Results_2019!$T$78:$AO$78,AT$1))</f>
        <v>0.25</v>
      </c>
      <c r="AU62" s="159">
        <f>COUNTIFS($D62:$Y62,$AJ62,Results_2019!$T$78:$AO$78,AU$1)/(COUNTIF(Results_2019!$T$78:$AO$78,AU$1))</f>
        <v>0.5</v>
      </c>
      <c r="AV62" s="159">
        <f>COUNTIFS($D62:$Y62,$AJ62,Results_2019!$T$78:$AO$78,AV$1)/(COUNTIF(Results_2019!$T$78:$AO$78,AV$1))</f>
        <v>0</v>
      </c>
      <c r="AW62" s="159">
        <f>COUNTIFS($D62:$Y62,$AJ62,Results_2019!$T$78:$AO$78,AW$1)/(COUNTIF(Results_2019!$T$78:$AO$78,AW$1))</f>
        <v>0</v>
      </c>
      <c r="AX62" s="159">
        <f>COUNTIFS($D62:$Y62,$AJ62,Results_2019!$T$78:$AO$78,AX$1)/(COUNTIF(Results_2019!$T$78:$AO$78,AX$1))</f>
        <v>0.5</v>
      </c>
      <c r="AY62" s="159">
        <f>COUNTIFS($D62:$Y62,$AJ62,Results_2019!$T$81:$AO$81,AY$1)/(COUNTIF(Results_2019!$T$81:$AO$81,AY$1))</f>
        <v>0.25</v>
      </c>
      <c r="AZ62" s="159">
        <f>COUNTIFS($D62:$Y62,$AJ62,Results_2019!$T$81:$AO$81,AZ$1)/(COUNTIF(Results_2019!$T$81:$AO$81,AZ$1))</f>
        <v>0.22222222222222221</v>
      </c>
      <c r="BA62" s="159">
        <f>COUNTIFS($D62:$Y62,$AJ62,Results_2019!$T$81:$AO$81,BA$1)/(COUNTIF(Results_2019!$T$81:$AO$81,BA$1))</f>
        <v>0.44444444444444442</v>
      </c>
      <c r="BB62" s="60"/>
      <c r="BC62" s="60"/>
      <c r="BD62" s="60"/>
      <c r="BE62" s="60"/>
      <c r="BF62" s="60"/>
      <c r="BG62" s="60"/>
      <c r="BH62" s="18"/>
    </row>
    <row r="63" spans="1:60" x14ac:dyDescent="0.3">
      <c r="A63" s="83" t="s">
        <v>1352</v>
      </c>
      <c r="B63" s="156" t="s">
        <v>257</v>
      </c>
      <c r="C63" s="25" t="s">
        <v>258</v>
      </c>
      <c r="D63" s="82" t="str">
        <f>VLOOKUP($B63,Monitoring_eng!$B:$AT,D$2,FALSE)</f>
        <v>yes</v>
      </c>
      <c r="E63" s="82" t="str">
        <f>VLOOKUP($B63,Monitoring_eng!$B:$AT,E$2,FALSE)</f>
        <v>no</v>
      </c>
      <c r="F63" s="82" t="str">
        <f>VLOOKUP($B63,Monitoring_eng!$B:$AT,F$2,FALSE)</f>
        <v>yes</v>
      </c>
      <c r="G63" s="82" t="str">
        <f>VLOOKUP($B63,Monitoring_eng!$B:$AT,G$2,FALSE)</f>
        <v>no</v>
      </c>
      <c r="H63" s="82" t="str">
        <f>VLOOKUP($B63,Monitoring_eng!$B:$AT,H$2,FALSE)</f>
        <v>no</v>
      </c>
      <c r="I63" s="82" t="str">
        <f>VLOOKUP($B63,Monitoring_eng!$B:$AT,I$2,FALSE)</f>
        <v>no</v>
      </c>
      <c r="J63" s="82" t="str">
        <f>VLOOKUP($B63,Monitoring_eng!$B:$AT,J$2,FALSE)</f>
        <v>no</v>
      </c>
      <c r="K63" s="82" t="str">
        <f>VLOOKUP($B63,Monitoring_eng!$B:$AT,K$2,FALSE)</f>
        <v>yes</v>
      </c>
      <c r="L63" s="82" t="str">
        <f>VLOOKUP($B63,Monitoring_eng!$B:$AT,L$2,FALSE)</f>
        <v>no</v>
      </c>
      <c r="M63" s="82" t="str">
        <f>VLOOKUP($B63,Monitoring_eng!$B:$AT,M$2,FALSE)</f>
        <v>no</v>
      </c>
      <c r="N63" s="82" t="str">
        <f>VLOOKUP($B63,Monitoring_eng!$B:$AT,N$2,FALSE)</f>
        <v>no</v>
      </c>
      <c r="O63" s="82" t="str">
        <f>VLOOKUP($B63,Monitoring_eng!$B:$AT,O$2,FALSE)</f>
        <v>no</v>
      </c>
      <c r="P63" s="82" t="str">
        <f>VLOOKUP($B63,Monitoring_eng!$B:$AT,P$2,FALSE)</f>
        <v>no</v>
      </c>
      <c r="Q63" s="82" t="str">
        <f>VLOOKUP($B63,Monitoring_eng!$B:$AT,Q$2,FALSE)</f>
        <v>yes</v>
      </c>
      <c r="R63" s="82" t="str">
        <f>VLOOKUP($B63,Monitoring_eng!$B:$AT,R$2,FALSE)</f>
        <v>no</v>
      </c>
      <c r="S63" s="82" t="str">
        <f>VLOOKUP($B63,Monitoring_eng!$B:$AT,S$2,FALSE)</f>
        <v>no</v>
      </c>
      <c r="T63" s="82" t="str">
        <f>VLOOKUP($B63,Monitoring_eng!$B:$AT,T$2,FALSE)</f>
        <v>no</v>
      </c>
      <c r="U63" s="82" t="str">
        <f>VLOOKUP($B63,Monitoring_eng!$B:$AT,U$2,FALSE)</f>
        <v>no</v>
      </c>
      <c r="V63" s="82" t="str">
        <f>VLOOKUP($B63,Monitoring_eng!$B:$AT,V$2,FALSE)</f>
        <v>yes</v>
      </c>
      <c r="W63" s="82" t="str">
        <f>VLOOKUP($B63,Monitoring_eng!$B:$AT,W$2,FALSE)</f>
        <v>yes</v>
      </c>
      <c r="X63" s="82" t="str">
        <f>VLOOKUP($B63,Monitoring_eng!$B:$AT,X$2,FALSE)</f>
        <v>no</v>
      </c>
      <c r="Y63" s="82" t="str">
        <f>VLOOKUP($B63,Monitoring_eng!$B:$AT,Y$2,FALSE)</f>
        <v>no</v>
      </c>
      <c r="Z63" s="156" t="str">
        <f>IF(VLOOKUP(Analysis_2019!B59,Analysis_2019!B:C,2,FALSE)=VLOOKUP(Monitoring_eng!B58,Monitoring_eng!B:C,2,FALSE),"OK","ERROR")</f>
        <v>ERROR</v>
      </c>
      <c r="AA63" s="156" t="s">
        <v>49</v>
      </c>
      <c r="AB63" s="156">
        <f t="shared" si="13"/>
        <v>6</v>
      </c>
      <c r="AC63" s="156" t="s">
        <v>48</v>
      </c>
      <c r="AD63" s="156">
        <f t="shared" si="14"/>
        <v>16</v>
      </c>
      <c r="AE63" s="156" t="s">
        <v>108</v>
      </c>
      <c r="AF63" s="156">
        <f t="shared" si="15"/>
        <v>0</v>
      </c>
      <c r="AG63" s="156" t="s">
        <v>432</v>
      </c>
      <c r="AH63" s="156">
        <f t="shared" si="16"/>
        <v>0</v>
      </c>
      <c r="AI63" s="156">
        <f t="shared" si="17"/>
        <v>22</v>
      </c>
      <c r="AJ63" s="156" t="str">
        <f t="shared" si="18"/>
        <v>yes</v>
      </c>
      <c r="AK63" s="156" t="str">
        <f t="shared" si="19"/>
        <v>no</v>
      </c>
      <c r="AL63" s="156">
        <f t="shared" si="20"/>
        <v>6</v>
      </c>
      <c r="AM63" s="156">
        <f t="shared" si="21"/>
        <v>16</v>
      </c>
      <c r="AN63" s="158">
        <f t="shared" si="22"/>
        <v>0.27272727272727271</v>
      </c>
      <c r="AO63" s="158">
        <f t="shared" si="23"/>
        <v>0.72727272727272729</v>
      </c>
      <c r="AP63" s="158">
        <f>VLOOKUP($A63,Analysis_2016!$A:$AN,39,FALSE)</f>
        <v>0</v>
      </c>
      <c r="AQ63" s="158">
        <f>VLOOKUP($A63,Analysis_2016!$A:$AN,40,FALSE)</f>
        <v>1</v>
      </c>
      <c r="AR63" s="158">
        <f t="shared" si="24"/>
        <v>0.27272727272727271</v>
      </c>
      <c r="AS63" s="158">
        <f t="shared" si="25"/>
        <v>-0.27272727272727271</v>
      </c>
      <c r="AT63" s="159">
        <f>COUNTIFS($D63:$Y63,$AJ63,Results_2019!$T$78:$AO$78,AT$1)/(COUNTIF(Results_2019!$T$78:$AO$78,AT$1))</f>
        <v>0.375</v>
      </c>
      <c r="AU63" s="159">
        <f>COUNTIFS($D63:$Y63,$AJ63,Results_2019!$T$78:$AO$78,AU$1)/(COUNTIF(Results_2019!$T$78:$AO$78,AU$1))</f>
        <v>0.25</v>
      </c>
      <c r="AV63" s="159">
        <f>COUNTIFS($D63:$Y63,$AJ63,Results_2019!$T$78:$AO$78,AV$1)/(COUNTIF(Results_2019!$T$78:$AO$78,AV$1))</f>
        <v>0</v>
      </c>
      <c r="AW63" s="159">
        <f>COUNTIFS($D63:$Y63,$AJ63,Results_2019!$T$78:$AO$78,AW$1)/(COUNTIF(Results_2019!$T$78:$AO$78,AW$1))</f>
        <v>0</v>
      </c>
      <c r="AX63" s="159">
        <f>COUNTIFS($D63:$Y63,$AJ63,Results_2019!$T$78:$AO$78,AX$1)/(COUNTIF(Results_2019!$T$78:$AO$78,AX$1))</f>
        <v>0.5</v>
      </c>
      <c r="AY63" s="159">
        <f>COUNTIFS($D63:$Y63,$AJ63,Results_2019!$T$81:$AO$81,AY$1)/(COUNTIF(Results_2019!$T$81:$AO$81,AY$1))</f>
        <v>0.25</v>
      </c>
      <c r="AZ63" s="159">
        <f>COUNTIFS($D63:$Y63,$AJ63,Results_2019!$T$81:$AO$81,AZ$1)/(COUNTIF(Results_2019!$T$81:$AO$81,AZ$1))</f>
        <v>0.44444444444444442</v>
      </c>
      <c r="BA63" s="159">
        <f>COUNTIFS($D63:$Y63,$AJ63,Results_2019!$T$81:$AO$81,BA$1)/(COUNTIF(Results_2019!$T$81:$AO$81,BA$1))</f>
        <v>0.1111111111111111</v>
      </c>
      <c r="BB63" s="60"/>
      <c r="BC63" s="60"/>
      <c r="BD63" s="60"/>
      <c r="BE63" s="60"/>
      <c r="BF63" s="60"/>
      <c r="BG63" s="60"/>
      <c r="BH63" s="18"/>
    </row>
    <row r="64" spans="1:60" x14ac:dyDescent="0.3">
      <c r="A64" s="83" t="s">
        <v>1337</v>
      </c>
      <c r="B64" s="156" t="s">
        <v>215</v>
      </c>
      <c r="C64" s="28" t="s">
        <v>216</v>
      </c>
      <c r="D64" s="82" t="str">
        <f>VLOOKUP($B64,Monitoring_eng!$B:$AT,D$2,FALSE)</f>
        <v>no</v>
      </c>
      <c r="E64" s="82" t="str">
        <f>VLOOKUP($B64,Monitoring_eng!$B:$AT,E$2,FALSE)</f>
        <v>no</v>
      </c>
      <c r="F64" s="82" t="str">
        <f>VLOOKUP($B64,Monitoring_eng!$B:$AT,F$2,FALSE)</f>
        <v>no</v>
      </c>
      <c r="G64" s="82" t="str">
        <f>VLOOKUP($B64,Monitoring_eng!$B:$AT,G$2,FALSE)</f>
        <v>no</v>
      </c>
      <c r="H64" s="82" t="str">
        <f>VLOOKUP($B64,Monitoring_eng!$B:$AT,H$2,FALSE)</f>
        <v>no</v>
      </c>
      <c r="I64" s="82" t="str">
        <f>VLOOKUP($B64,Monitoring_eng!$B:$AT,I$2,FALSE)</f>
        <v>yes</v>
      </c>
      <c r="J64" s="82" t="str">
        <f>VLOOKUP($B64,Monitoring_eng!$B:$AT,J$2,FALSE)</f>
        <v>no</v>
      </c>
      <c r="K64" s="82" t="str">
        <f>VLOOKUP($B64,Monitoring_eng!$B:$AT,K$2,FALSE)</f>
        <v>yes</v>
      </c>
      <c r="L64" s="82" t="str">
        <f>VLOOKUP($B64,Monitoring_eng!$B:$AT,L$2,FALSE)</f>
        <v>no</v>
      </c>
      <c r="M64" s="82" t="str">
        <f>VLOOKUP($B64,Monitoring_eng!$B:$AT,M$2,FALSE)</f>
        <v>no</v>
      </c>
      <c r="N64" s="82" t="str">
        <f>VLOOKUP($B64,Monitoring_eng!$B:$AT,N$2,FALSE)</f>
        <v>no</v>
      </c>
      <c r="O64" s="82" t="str">
        <f>VLOOKUP($B64,Monitoring_eng!$B:$AT,O$2,FALSE)</f>
        <v>yes</v>
      </c>
      <c r="P64" s="82" t="str">
        <f>VLOOKUP($B64,Monitoring_eng!$B:$AT,P$2,FALSE)</f>
        <v>no</v>
      </c>
      <c r="Q64" s="82" t="str">
        <f>VLOOKUP($B64,Monitoring_eng!$B:$AT,Q$2,FALSE)</f>
        <v>no</v>
      </c>
      <c r="R64" s="82" t="str">
        <f>VLOOKUP($B64,Monitoring_eng!$B:$AT,R$2,FALSE)</f>
        <v>yes</v>
      </c>
      <c r="S64" s="82" t="str">
        <f>VLOOKUP($B64,Monitoring_eng!$B:$AT,S$2,FALSE)</f>
        <v>no</v>
      </c>
      <c r="T64" s="82" t="str">
        <f>VLOOKUP($B64,Monitoring_eng!$B:$AT,T$2,FALSE)</f>
        <v>yes</v>
      </c>
      <c r="U64" s="82" t="str">
        <f>VLOOKUP($B64,Monitoring_eng!$B:$AT,U$2,FALSE)</f>
        <v>no</v>
      </c>
      <c r="V64" s="82" t="str">
        <f>VLOOKUP($B64,Monitoring_eng!$B:$AT,V$2,FALSE)</f>
        <v>no</v>
      </c>
      <c r="W64" s="82" t="str">
        <f>VLOOKUP($B64,Monitoring_eng!$B:$AT,W$2,FALSE)</f>
        <v>yes</v>
      </c>
      <c r="X64" s="82" t="str">
        <f>VLOOKUP($B64,Monitoring_eng!$B:$AT,X$2,FALSE)</f>
        <v>no</v>
      </c>
      <c r="Y64" s="82" t="str">
        <f>VLOOKUP($B64,Monitoring_eng!$B:$AT,Y$2,FALSE)</f>
        <v>no</v>
      </c>
      <c r="Z64" s="156" t="str">
        <f>IF(VLOOKUP(Analysis_2019!B44,Analysis_2019!B:C,2,FALSE)=VLOOKUP(Monitoring_eng!B43,Monitoring_eng!B:C,2,FALSE),"OK","ERROR")</f>
        <v>ERROR</v>
      </c>
      <c r="AA64" s="156" t="s">
        <v>49</v>
      </c>
      <c r="AB64" s="156">
        <f t="shared" si="13"/>
        <v>6</v>
      </c>
      <c r="AC64" s="156" t="s">
        <v>48</v>
      </c>
      <c r="AD64" s="156">
        <f t="shared" si="14"/>
        <v>16</v>
      </c>
      <c r="AE64" s="156" t="s">
        <v>108</v>
      </c>
      <c r="AF64" s="156">
        <f t="shared" si="15"/>
        <v>0</v>
      </c>
      <c r="AG64" s="156" t="s">
        <v>432</v>
      </c>
      <c r="AH64" s="156">
        <f t="shared" si="16"/>
        <v>0</v>
      </c>
      <c r="AI64" s="156">
        <f t="shared" si="17"/>
        <v>22</v>
      </c>
      <c r="AJ64" s="156" t="str">
        <f t="shared" si="18"/>
        <v>yes</v>
      </c>
      <c r="AK64" s="156" t="str">
        <f t="shared" si="19"/>
        <v>no</v>
      </c>
      <c r="AL64" s="156">
        <f t="shared" si="20"/>
        <v>6</v>
      </c>
      <c r="AM64" s="156">
        <f t="shared" si="21"/>
        <v>16</v>
      </c>
      <c r="AN64" s="158">
        <f t="shared" si="22"/>
        <v>0.27272727272727271</v>
      </c>
      <c r="AO64" s="158">
        <f t="shared" si="23"/>
        <v>0.72727272727272729</v>
      </c>
      <c r="AP64" s="158">
        <f>VLOOKUP($A64,Analysis_2016!$A:$AN,39,FALSE)</f>
        <v>4.5454545454545456E-2</v>
      </c>
      <c r="AQ64" s="158">
        <f>VLOOKUP($A64,Analysis_2016!$A:$AN,40,FALSE)</f>
        <v>0.95454545454545459</v>
      </c>
      <c r="AR64" s="158">
        <f t="shared" si="24"/>
        <v>0.22727272727272724</v>
      </c>
      <c r="AS64" s="158">
        <f t="shared" si="25"/>
        <v>-0.22727272727272729</v>
      </c>
      <c r="AT64" s="159">
        <f>COUNTIFS($D64:$Y64,$AJ64,Results_2019!$T$78:$AO$78,AT$1)/(COUNTIF(Results_2019!$T$78:$AO$78,AT$1))</f>
        <v>0.375</v>
      </c>
      <c r="AU64" s="159">
        <f>COUNTIFS($D64:$Y64,$AJ64,Results_2019!$T$78:$AO$78,AU$1)/(COUNTIF(Results_2019!$T$78:$AO$78,AU$1))</f>
        <v>0</v>
      </c>
      <c r="AV64" s="159">
        <f>COUNTIFS($D64:$Y64,$AJ64,Results_2019!$T$78:$AO$78,AV$1)/(COUNTIF(Results_2019!$T$78:$AO$78,AV$1))</f>
        <v>1</v>
      </c>
      <c r="AW64" s="159">
        <f>COUNTIFS($D64:$Y64,$AJ64,Results_2019!$T$78:$AO$78,AW$1)/(COUNTIF(Results_2019!$T$78:$AO$78,AW$1))</f>
        <v>0.33333333333333331</v>
      </c>
      <c r="AX64" s="159">
        <f>COUNTIFS($D64:$Y64,$AJ64,Results_2019!$T$78:$AO$78,AX$1)/(COUNTIF(Results_2019!$T$78:$AO$78,AX$1))</f>
        <v>0.5</v>
      </c>
      <c r="AY64" s="159">
        <f>COUNTIFS($D64:$Y64,$AJ64,Results_2019!$T$81:$AO$81,AY$1)/(COUNTIF(Results_2019!$T$81:$AO$81,AY$1))</f>
        <v>0.5</v>
      </c>
      <c r="AZ64" s="159">
        <f>COUNTIFS($D64:$Y64,$AJ64,Results_2019!$T$81:$AO$81,AZ$1)/(COUNTIF(Results_2019!$T$81:$AO$81,AZ$1))</f>
        <v>0.33333333333333331</v>
      </c>
      <c r="BA64" s="159">
        <f>COUNTIFS($D64:$Y64,$AJ64,Results_2019!$T$81:$AO$81,BA$1)/(COUNTIF(Results_2019!$T$81:$AO$81,BA$1))</f>
        <v>0.1111111111111111</v>
      </c>
      <c r="BB64" s="60"/>
      <c r="BC64" s="60"/>
      <c r="BD64" s="60"/>
      <c r="BE64" s="60"/>
      <c r="BF64" s="60"/>
      <c r="BG64" s="60"/>
      <c r="BH64" s="18"/>
    </row>
    <row r="65" spans="1:60" x14ac:dyDescent="0.3">
      <c r="A65" s="83" t="s">
        <v>1346</v>
      </c>
      <c r="B65" s="156" t="s">
        <v>236</v>
      </c>
      <c r="C65" s="161" t="s">
        <v>237</v>
      </c>
      <c r="D65" s="82" t="str">
        <f>VLOOKUP($B65,Monitoring_eng!$B:$AT,D$2,FALSE)</f>
        <v>yes</v>
      </c>
      <c r="E65" s="82" t="str">
        <f>VLOOKUP($B65,Monitoring_eng!$B:$AT,E$2,FALSE)</f>
        <v>yes</v>
      </c>
      <c r="F65" s="82" t="str">
        <f>VLOOKUP($B65,Monitoring_eng!$B:$AT,F$2,FALSE)</f>
        <v>no</v>
      </c>
      <c r="G65" s="82" t="str">
        <f>VLOOKUP($B65,Monitoring_eng!$B:$AT,G$2,FALSE)</f>
        <v>no</v>
      </c>
      <c r="H65" s="82" t="str">
        <f>VLOOKUP($B65,Monitoring_eng!$B:$AT,H$2,FALSE)</f>
        <v>no</v>
      </c>
      <c r="I65" s="82" t="str">
        <f>VLOOKUP($B65,Monitoring_eng!$B:$AT,I$2,FALSE)</f>
        <v>no</v>
      </c>
      <c r="J65" s="82" t="str">
        <f>VLOOKUP($B65,Monitoring_eng!$B:$AT,J$2,FALSE)</f>
        <v>no</v>
      </c>
      <c r="K65" s="82" t="str">
        <f>VLOOKUP($B65,Monitoring_eng!$B:$AT,K$2,FALSE)</f>
        <v>no</v>
      </c>
      <c r="L65" s="82" t="str">
        <f>VLOOKUP($B65,Monitoring_eng!$B:$AT,L$2,FALSE)</f>
        <v>no</v>
      </c>
      <c r="M65" s="82" t="str">
        <f>VLOOKUP($B65,Monitoring_eng!$B:$AT,M$2,FALSE)</f>
        <v>no</v>
      </c>
      <c r="N65" s="82" t="str">
        <f>VLOOKUP($B65,Monitoring_eng!$B:$AT,N$2,FALSE)</f>
        <v>no</v>
      </c>
      <c r="O65" s="82" t="str">
        <f>VLOOKUP($B65,Monitoring_eng!$B:$AT,O$2,FALSE)</f>
        <v>no</v>
      </c>
      <c r="P65" s="82" t="str">
        <f>VLOOKUP($B65,Monitoring_eng!$B:$AT,P$2,FALSE)</f>
        <v>no</v>
      </c>
      <c r="Q65" s="82" t="str">
        <f>VLOOKUP($B65,Monitoring_eng!$B:$AT,Q$2,FALSE)</f>
        <v>yes</v>
      </c>
      <c r="R65" s="82" t="str">
        <f>VLOOKUP($B65,Monitoring_eng!$B:$AT,R$2,FALSE)</f>
        <v>no</v>
      </c>
      <c r="S65" s="82" t="str">
        <f>VLOOKUP($B65,Monitoring_eng!$B:$AT,S$2,FALSE)</f>
        <v>yes</v>
      </c>
      <c r="T65" s="82" t="str">
        <f>VLOOKUP($B65,Monitoring_eng!$B:$AT,T$2,FALSE)</f>
        <v>no</v>
      </c>
      <c r="U65" s="82" t="str">
        <f>VLOOKUP($B65,Monitoring_eng!$B:$AT,U$2,FALSE)</f>
        <v>no</v>
      </c>
      <c r="V65" s="82" t="str">
        <f>VLOOKUP($B65,Monitoring_eng!$B:$AT,V$2,FALSE)</f>
        <v>yes</v>
      </c>
      <c r="W65" s="82" t="str">
        <f>VLOOKUP($B65,Monitoring_eng!$B:$AT,W$2,FALSE)</f>
        <v>no</v>
      </c>
      <c r="X65" s="82" t="str">
        <f>VLOOKUP($B65,Monitoring_eng!$B:$AT,X$2,FALSE)</f>
        <v>no</v>
      </c>
      <c r="Y65" s="82" t="str">
        <f>VLOOKUP($B65,Monitoring_eng!$B:$AT,Y$2,FALSE)</f>
        <v>no</v>
      </c>
      <c r="Z65" s="156" t="str">
        <f>IF(VLOOKUP(Analysis_2019!B53,Analysis_2019!B:C,2,FALSE)=VLOOKUP(Monitoring_eng!B52,Monitoring_eng!B:C,2,FALSE),"OK","ERROR")</f>
        <v>ERROR</v>
      </c>
      <c r="AA65" s="156" t="s">
        <v>49</v>
      </c>
      <c r="AB65" s="156">
        <f t="shared" si="13"/>
        <v>5</v>
      </c>
      <c r="AC65" s="156" t="s">
        <v>48</v>
      </c>
      <c r="AD65" s="156">
        <f t="shared" si="14"/>
        <v>17</v>
      </c>
      <c r="AE65" s="156" t="s">
        <v>108</v>
      </c>
      <c r="AF65" s="156">
        <f t="shared" si="15"/>
        <v>0</v>
      </c>
      <c r="AG65" s="156" t="s">
        <v>432</v>
      </c>
      <c r="AH65" s="156">
        <f t="shared" si="16"/>
        <v>0</v>
      </c>
      <c r="AI65" s="156">
        <f t="shared" si="17"/>
        <v>22</v>
      </c>
      <c r="AJ65" s="156" t="str">
        <f t="shared" si="18"/>
        <v>yes</v>
      </c>
      <c r="AK65" s="156" t="str">
        <f t="shared" si="19"/>
        <v>no</v>
      </c>
      <c r="AL65" s="156">
        <f t="shared" si="20"/>
        <v>5</v>
      </c>
      <c r="AM65" s="156">
        <f t="shared" si="21"/>
        <v>17</v>
      </c>
      <c r="AN65" s="158">
        <f t="shared" si="22"/>
        <v>0.22727272727272727</v>
      </c>
      <c r="AO65" s="158">
        <f t="shared" si="23"/>
        <v>0.77272727272727271</v>
      </c>
      <c r="AP65" s="158">
        <f>VLOOKUP($A65,Analysis_2016!$A:$AN,39,FALSE)</f>
        <v>4.5454545454545456E-2</v>
      </c>
      <c r="AQ65" s="158">
        <f>VLOOKUP($A65,Analysis_2016!$A:$AN,40,FALSE)</f>
        <v>0.90909090909090906</v>
      </c>
      <c r="AR65" s="158">
        <f t="shared" si="24"/>
        <v>0.18181818181818182</v>
      </c>
      <c r="AS65" s="158">
        <f t="shared" si="25"/>
        <v>-0.13636363636363635</v>
      </c>
      <c r="AT65" s="159">
        <f>COUNTIFS($D65:$Y65,$AJ65,Results_2019!$T$78:$AO$78,AT$1)/(COUNTIF(Results_2019!$T$78:$AO$78,AT$1))</f>
        <v>0.125</v>
      </c>
      <c r="AU65" s="159">
        <f>COUNTIFS($D65:$Y65,$AJ65,Results_2019!$T$78:$AO$78,AU$1)/(COUNTIF(Results_2019!$T$78:$AO$78,AU$1))</f>
        <v>0.5</v>
      </c>
      <c r="AV65" s="159">
        <f>COUNTIFS($D65:$Y65,$AJ65,Results_2019!$T$78:$AO$78,AV$1)/(COUNTIF(Results_2019!$T$78:$AO$78,AV$1))</f>
        <v>0</v>
      </c>
      <c r="AW65" s="159">
        <f>COUNTIFS($D65:$Y65,$AJ65,Results_2019!$T$78:$AO$78,AW$1)/(COUNTIF(Results_2019!$T$78:$AO$78,AW$1))</f>
        <v>0</v>
      </c>
      <c r="AX65" s="159">
        <f>COUNTIFS($D65:$Y65,$AJ65,Results_2019!$T$78:$AO$78,AX$1)/(COUNTIF(Results_2019!$T$78:$AO$78,AX$1))</f>
        <v>0</v>
      </c>
      <c r="AY65" s="159">
        <f>COUNTIFS($D65:$Y65,$AJ65,Results_2019!$T$81:$AO$81,AY$1)/(COUNTIF(Results_2019!$T$81:$AO$81,AY$1))</f>
        <v>0</v>
      </c>
      <c r="AZ65" s="159">
        <f>COUNTIFS($D65:$Y65,$AJ65,Results_2019!$T$81:$AO$81,AZ$1)/(COUNTIF(Results_2019!$T$81:$AO$81,AZ$1))</f>
        <v>0.22222222222222221</v>
      </c>
      <c r="BA65" s="159">
        <f>COUNTIFS($D65:$Y65,$AJ65,Results_2019!$T$81:$AO$81,BA$1)/(COUNTIF(Results_2019!$T$81:$AO$81,BA$1))</f>
        <v>0.33333333333333331</v>
      </c>
      <c r="BB65" s="60"/>
      <c r="BC65" s="60"/>
      <c r="BD65" s="60"/>
      <c r="BE65" s="60"/>
      <c r="BF65" s="60"/>
      <c r="BG65" s="60"/>
      <c r="BH65" s="18"/>
    </row>
    <row r="66" spans="1:60" x14ac:dyDescent="0.3">
      <c r="A66" s="83" t="s">
        <v>1298</v>
      </c>
      <c r="B66" s="156" t="s">
        <v>55</v>
      </c>
      <c r="C66" s="157" t="s">
        <v>56</v>
      </c>
      <c r="D66" s="82" t="str">
        <f>VLOOKUP($B66,Monitoring_eng!$B:$AT,D$2,FALSE)</f>
        <v>no</v>
      </c>
      <c r="E66" s="82" t="str">
        <f>VLOOKUP($B66,Monitoring_eng!$B:$AT,E$2,FALSE)</f>
        <v>yes</v>
      </c>
      <c r="F66" s="82" t="str">
        <f>VLOOKUP($B66,Monitoring_eng!$B:$AT,F$2,FALSE)</f>
        <v>yes</v>
      </c>
      <c r="G66" s="82" t="str">
        <f>VLOOKUP($B66,Monitoring_eng!$B:$AT,G$2,FALSE)</f>
        <v>no</v>
      </c>
      <c r="H66" s="82" t="str">
        <f>VLOOKUP($B66,Monitoring_eng!$B:$AT,H$2,FALSE)</f>
        <v>no</v>
      </c>
      <c r="I66" s="82" t="str">
        <f>VLOOKUP($B66,Monitoring_eng!$B:$AT,I$2,FALSE)</f>
        <v>no</v>
      </c>
      <c r="J66" s="82" t="str">
        <f>VLOOKUP($B66,Monitoring_eng!$B:$AT,J$2,FALSE)</f>
        <v>no</v>
      </c>
      <c r="K66" s="82" t="str">
        <f>VLOOKUP($B66,Monitoring_eng!$B:$AT,K$2,FALSE)</f>
        <v>yes</v>
      </c>
      <c r="L66" s="82" t="str">
        <f>VLOOKUP($B66,Monitoring_eng!$B:$AT,L$2,FALSE)</f>
        <v>no</v>
      </c>
      <c r="M66" s="82" t="str">
        <f>VLOOKUP($B66,Monitoring_eng!$B:$AT,M$2,FALSE)</f>
        <v>no</v>
      </c>
      <c r="N66" s="82" t="str">
        <f>VLOOKUP($B66,Monitoring_eng!$B:$AT,N$2,FALSE)</f>
        <v>no</v>
      </c>
      <c r="O66" s="82" t="str">
        <f>VLOOKUP($B66,Monitoring_eng!$B:$AT,O$2,FALSE)</f>
        <v>no</v>
      </c>
      <c r="P66" s="82" t="str">
        <f>VLOOKUP($B66,Monitoring_eng!$B:$AT,P$2,FALSE)</f>
        <v>no</v>
      </c>
      <c r="Q66" s="82" t="str">
        <f>VLOOKUP($B66,Monitoring_eng!$B:$AT,Q$2,FALSE)</f>
        <v>no</v>
      </c>
      <c r="R66" s="82" t="str">
        <f>VLOOKUP($B66,Monitoring_eng!$B:$AT,R$2,FALSE)</f>
        <v>no</v>
      </c>
      <c r="S66" s="82" t="str">
        <f>VLOOKUP($B66,Monitoring_eng!$B:$AT,S$2,FALSE)</f>
        <v>no</v>
      </c>
      <c r="T66" s="82" t="str">
        <f>VLOOKUP($B66,Monitoring_eng!$B:$AT,T$2,FALSE)</f>
        <v>no</v>
      </c>
      <c r="U66" s="82" t="str">
        <f>VLOOKUP($B66,Monitoring_eng!$B:$AT,U$2,FALSE)</f>
        <v>no</v>
      </c>
      <c r="V66" s="82" t="str">
        <f>VLOOKUP($B66,Monitoring_eng!$B:$AT,V$2,FALSE)</f>
        <v>no</v>
      </c>
      <c r="W66" s="82" t="str">
        <f>VLOOKUP($B66,Monitoring_eng!$B:$AT,W$2,FALSE)</f>
        <v>yes</v>
      </c>
      <c r="X66" s="82" t="str">
        <f>VLOOKUP($B66,Monitoring_eng!$B:$AT,X$2,FALSE)</f>
        <v>no</v>
      </c>
      <c r="Y66" s="82" t="str">
        <f>VLOOKUP($B66,Monitoring_eng!$B:$AT,Y$2,FALSE)</f>
        <v>no</v>
      </c>
      <c r="Z66" s="156" t="str">
        <f>IF(VLOOKUP(Analysis_2019!B5,Analysis_2019!B:C,2,FALSE)=VLOOKUP(Monitoring_eng!B4,Monitoring_eng!B:C,2,FALSE),"OK","ERROR")</f>
        <v>ERROR</v>
      </c>
      <c r="AA66" s="156" t="s">
        <v>49</v>
      </c>
      <c r="AB66" s="156">
        <f t="shared" si="13"/>
        <v>4</v>
      </c>
      <c r="AC66" s="156" t="s">
        <v>48</v>
      </c>
      <c r="AD66" s="156">
        <f t="shared" si="14"/>
        <v>18</v>
      </c>
      <c r="AE66" s="156" t="s">
        <v>108</v>
      </c>
      <c r="AF66" s="156">
        <f t="shared" si="15"/>
        <v>0</v>
      </c>
      <c r="AG66" s="156" t="s">
        <v>432</v>
      </c>
      <c r="AH66" s="156">
        <f t="shared" si="16"/>
        <v>0</v>
      </c>
      <c r="AI66" s="156">
        <f t="shared" si="17"/>
        <v>22</v>
      </c>
      <c r="AJ66" s="156" t="str">
        <f t="shared" si="18"/>
        <v>yes</v>
      </c>
      <c r="AK66" s="156" t="str">
        <f t="shared" si="19"/>
        <v>no</v>
      </c>
      <c r="AL66" s="156">
        <f t="shared" si="20"/>
        <v>4</v>
      </c>
      <c r="AM66" s="156">
        <f t="shared" si="21"/>
        <v>18</v>
      </c>
      <c r="AN66" s="158">
        <f t="shared" si="22"/>
        <v>0.18181818181818182</v>
      </c>
      <c r="AO66" s="158">
        <f t="shared" si="23"/>
        <v>0.81818181818181823</v>
      </c>
      <c r="AP66" s="158">
        <f>VLOOKUP($A66,Analysis_2016!$A:$AN,39,FALSE)</f>
        <v>4.5454545454545456E-2</v>
      </c>
      <c r="AQ66" s="158">
        <f>VLOOKUP($A66,Analysis_2016!$A:$AN,40,FALSE)</f>
        <v>0.95454545454545459</v>
      </c>
      <c r="AR66" s="158">
        <f t="shared" si="24"/>
        <v>0.13636363636363635</v>
      </c>
      <c r="AS66" s="158">
        <f t="shared" si="25"/>
        <v>-0.13636363636363635</v>
      </c>
      <c r="AT66" s="159">
        <f>COUNTIFS($D66:$Y66,$AJ66,Results_2019!$T$78:$AO$78,AT$1)/(COUNTIF(Results_2019!$T$78:$AO$78,AT$1))</f>
        <v>0.25</v>
      </c>
      <c r="AU66" s="159">
        <f>COUNTIFS($D66:$Y66,$AJ66,Results_2019!$T$78:$AO$78,AU$1)/(COUNTIF(Results_2019!$T$78:$AO$78,AU$1))</f>
        <v>0.125</v>
      </c>
      <c r="AV66" s="159">
        <f>COUNTIFS($D66:$Y66,$AJ66,Results_2019!$T$78:$AO$78,AV$1)/(COUNTIF(Results_2019!$T$78:$AO$78,AV$1))</f>
        <v>0</v>
      </c>
      <c r="AW66" s="159">
        <f>COUNTIFS($D66:$Y66,$AJ66,Results_2019!$T$78:$AO$78,AW$1)/(COUNTIF(Results_2019!$T$78:$AO$78,AW$1))</f>
        <v>0</v>
      </c>
      <c r="AX66" s="159">
        <f>COUNTIFS($D66:$Y66,$AJ66,Results_2019!$T$78:$AO$78,AX$1)/(COUNTIF(Results_2019!$T$78:$AO$78,AX$1))</f>
        <v>0.5</v>
      </c>
      <c r="AY66" s="159">
        <f>COUNTIFS($D66:$Y66,$AJ66,Results_2019!$T$81:$AO$81,AY$1)/(COUNTIF(Results_2019!$T$81:$AO$81,AY$1))</f>
        <v>0.25</v>
      </c>
      <c r="AZ66" s="159">
        <f>COUNTIFS($D66:$Y66,$AJ66,Results_2019!$T$81:$AO$81,AZ$1)/(COUNTIF(Results_2019!$T$81:$AO$81,AZ$1))</f>
        <v>0.22222222222222221</v>
      </c>
      <c r="BA66" s="159">
        <f>COUNTIFS($D66:$Y66,$AJ66,Results_2019!$T$81:$AO$81,BA$1)/(COUNTIF(Results_2019!$T$81:$AO$81,BA$1))</f>
        <v>0.1111111111111111</v>
      </c>
      <c r="BB66" s="60"/>
      <c r="BC66" s="60"/>
      <c r="BD66" s="60"/>
      <c r="BE66" s="60"/>
      <c r="BF66" s="60"/>
      <c r="BG66" s="60"/>
      <c r="BH66" s="18"/>
    </row>
    <row r="67" spans="1:60" x14ac:dyDescent="0.3">
      <c r="A67" s="83" t="s">
        <v>1345</v>
      </c>
      <c r="B67" s="156" t="s">
        <v>234</v>
      </c>
      <c r="C67" s="161" t="s">
        <v>235</v>
      </c>
      <c r="D67" s="82" t="str">
        <f>VLOOKUP($B67,Monitoring_eng!$B:$AT,D$2,FALSE)</f>
        <v>no</v>
      </c>
      <c r="E67" s="82" t="str">
        <f>VLOOKUP($B67,Monitoring_eng!$B:$AT,E$2,FALSE)</f>
        <v>yes</v>
      </c>
      <c r="F67" s="82" t="str">
        <f>VLOOKUP($B67,Monitoring_eng!$B:$AT,F$2,FALSE)</f>
        <v>no</v>
      </c>
      <c r="G67" s="82" t="str">
        <f>VLOOKUP($B67,Monitoring_eng!$B:$AT,G$2,FALSE)</f>
        <v>no</v>
      </c>
      <c r="H67" s="82" t="str">
        <f>VLOOKUP($B67,Monitoring_eng!$B:$AT,H$2,FALSE)</f>
        <v>no</v>
      </c>
      <c r="I67" s="82" t="str">
        <f>VLOOKUP($B67,Monitoring_eng!$B:$AT,I$2,FALSE)</f>
        <v>no</v>
      </c>
      <c r="J67" s="82" t="str">
        <f>VLOOKUP($B67,Monitoring_eng!$B:$AT,J$2,FALSE)</f>
        <v>yes</v>
      </c>
      <c r="K67" s="82" t="str">
        <f>VLOOKUP($B67,Monitoring_eng!$B:$AT,K$2,FALSE)</f>
        <v>no</v>
      </c>
      <c r="L67" s="82" t="str">
        <f>VLOOKUP($B67,Monitoring_eng!$B:$AT,L$2,FALSE)</f>
        <v>no</v>
      </c>
      <c r="M67" s="82" t="str">
        <f>VLOOKUP($B67,Monitoring_eng!$B:$AT,M$2,FALSE)</f>
        <v>no</v>
      </c>
      <c r="N67" s="82" t="str">
        <f>VLOOKUP($B67,Monitoring_eng!$B:$AT,N$2,FALSE)</f>
        <v>no</v>
      </c>
      <c r="O67" s="82" t="str">
        <f>VLOOKUP($B67,Monitoring_eng!$B:$AT,O$2,FALSE)</f>
        <v>no</v>
      </c>
      <c r="P67" s="82" t="str">
        <f>VLOOKUP($B67,Monitoring_eng!$B:$AT,P$2,FALSE)</f>
        <v>no</v>
      </c>
      <c r="Q67" s="82" t="str">
        <f>VLOOKUP($B67,Monitoring_eng!$B:$AT,Q$2,FALSE)</f>
        <v>no</v>
      </c>
      <c r="R67" s="82" t="str">
        <f>VLOOKUP($B67,Monitoring_eng!$B:$AT,R$2,FALSE)</f>
        <v>no</v>
      </c>
      <c r="S67" s="82" t="str">
        <f>VLOOKUP($B67,Monitoring_eng!$B:$AT,S$2,FALSE)</f>
        <v>no</v>
      </c>
      <c r="T67" s="82" t="str">
        <f>VLOOKUP($B67,Monitoring_eng!$B:$AT,T$2,FALSE)</f>
        <v>no</v>
      </c>
      <c r="U67" s="82" t="str">
        <f>VLOOKUP($B67,Monitoring_eng!$B:$AT,U$2,FALSE)</f>
        <v>no</v>
      </c>
      <c r="V67" s="82" t="str">
        <f>VLOOKUP($B67,Monitoring_eng!$B:$AT,V$2,FALSE)</f>
        <v>no</v>
      </c>
      <c r="W67" s="82" t="str">
        <f>VLOOKUP($B67,Monitoring_eng!$B:$AT,W$2,FALSE)</f>
        <v>no</v>
      </c>
      <c r="X67" s="82" t="str">
        <f>VLOOKUP($B67,Monitoring_eng!$B:$AT,X$2,FALSE)</f>
        <v>yes</v>
      </c>
      <c r="Y67" s="82" t="str">
        <f>VLOOKUP($B67,Monitoring_eng!$B:$AT,Y$2,FALSE)</f>
        <v>yes</v>
      </c>
      <c r="Z67" s="156" t="str">
        <f>IF(VLOOKUP(Analysis_2019!B52,Analysis_2019!B:C,2,FALSE)=VLOOKUP(Monitoring_eng!B51,Monitoring_eng!B:C,2,FALSE),"OK","ERROR")</f>
        <v>ERROR</v>
      </c>
      <c r="AA67" s="156" t="s">
        <v>49</v>
      </c>
      <c r="AB67" s="156">
        <f t="shared" si="13"/>
        <v>4</v>
      </c>
      <c r="AC67" s="156" t="s">
        <v>48</v>
      </c>
      <c r="AD67" s="156">
        <f t="shared" si="14"/>
        <v>18</v>
      </c>
      <c r="AE67" s="156" t="s">
        <v>108</v>
      </c>
      <c r="AF67" s="156">
        <f t="shared" si="15"/>
        <v>0</v>
      </c>
      <c r="AG67" s="156" t="s">
        <v>432</v>
      </c>
      <c r="AH67" s="156">
        <f t="shared" si="16"/>
        <v>0</v>
      </c>
      <c r="AI67" s="156">
        <f t="shared" ref="AI67:AI98" si="26">AB67+AD67+AF67+AH67</f>
        <v>22</v>
      </c>
      <c r="AJ67" s="156" t="str">
        <f t="shared" si="18"/>
        <v>yes</v>
      </c>
      <c r="AK67" s="156" t="str">
        <f t="shared" si="19"/>
        <v>no</v>
      </c>
      <c r="AL67" s="156">
        <f t="shared" si="20"/>
        <v>4</v>
      </c>
      <c r="AM67" s="156">
        <f t="shared" si="21"/>
        <v>18</v>
      </c>
      <c r="AN67" s="158">
        <f t="shared" si="22"/>
        <v>0.18181818181818182</v>
      </c>
      <c r="AO67" s="158">
        <f t="shared" si="23"/>
        <v>0.81818181818181823</v>
      </c>
      <c r="AP67" s="158">
        <f>VLOOKUP($A67,Analysis_2016!$A:$AN,39,FALSE)</f>
        <v>9.0909090909090912E-2</v>
      </c>
      <c r="AQ67" s="158">
        <f>VLOOKUP($A67,Analysis_2016!$A:$AN,40,FALSE)</f>
        <v>0.90909090909090906</v>
      </c>
      <c r="AR67" s="158">
        <f t="shared" si="24"/>
        <v>9.0909090909090912E-2</v>
      </c>
      <c r="AS67" s="158">
        <f t="shared" si="25"/>
        <v>-9.0909090909090828E-2</v>
      </c>
      <c r="AT67" s="159">
        <f>COUNTIFS($D67:$Y67,$AJ67,Results_2019!$T$78:$AO$78,AT$1)/(COUNTIF(Results_2019!$T$78:$AO$78,AT$1))</f>
        <v>0</v>
      </c>
      <c r="AU67" s="159">
        <f>COUNTIFS($D67:$Y67,$AJ67,Results_2019!$T$78:$AO$78,AU$1)/(COUNTIF(Results_2019!$T$78:$AO$78,AU$1))</f>
        <v>0.375</v>
      </c>
      <c r="AV67" s="159">
        <f>COUNTIFS($D67:$Y67,$AJ67,Results_2019!$T$78:$AO$78,AV$1)/(COUNTIF(Results_2019!$T$78:$AO$78,AV$1))</f>
        <v>0</v>
      </c>
      <c r="AW67" s="159">
        <f>COUNTIFS($D67:$Y67,$AJ67,Results_2019!$T$78:$AO$78,AW$1)/(COUNTIF(Results_2019!$T$78:$AO$78,AW$1))</f>
        <v>0</v>
      </c>
      <c r="AX67" s="159">
        <f>COUNTIFS($D67:$Y67,$AJ67,Results_2019!$T$78:$AO$78,AX$1)/(COUNTIF(Results_2019!$T$78:$AO$78,AX$1))</f>
        <v>0.5</v>
      </c>
      <c r="AY67" s="159">
        <f>COUNTIFS($D67:$Y67,$AJ67,Results_2019!$T$81:$AO$81,AY$1)/(COUNTIF(Results_2019!$T$81:$AO$81,AY$1))</f>
        <v>0</v>
      </c>
      <c r="AZ67" s="159">
        <f>COUNTIFS($D67:$Y67,$AJ67,Results_2019!$T$81:$AO$81,AZ$1)/(COUNTIF(Results_2019!$T$81:$AO$81,AZ$1))</f>
        <v>0.1111111111111111</v>
      </c>
      <c r="BA67" s="159">
        <f>COUNTIFS($D67:$Y67,$AJ67,Results_2019!$T$81:$AO$81,BA$1)/(COUNTIF(Results_2019!$T$81:$AO$81,BA$1))</f>
        <v>0.33333333333333331</v>
      </c>
      <c r="BB67" s="60"/>
      <c r="BC67" s="60"/>
      <c r="BD67" s="60"/>
      <c r="BE67" s="60"/>
      <c r="BF67" s="60"/>
      <c r="BG67" s="60"/>
      <c r="BH67" s="18"/>
    </row>
    <row r="68" spans="1:60" x14ac:dyDescent="0.3">
      <c r="A68" s="83" t="s">
        <v>1297</v>
      </c>
      <c r="B68" s="156" t="s">
        <v>53</v>
      </c>
      <c r="C68" s="157" t="s">
        <v>54</v>
      </c>
      <c r="D68" s="82" t="str">
        <f>VLOOKUP($B68,Monitoring_eng!$B:$AT,D$2,FALSE)</f>
        <v>no</v>
      </c>
      <c r="E68" s="82" t="str">
        <f>VLOOKUP($B68,Monitoring_eng!$B:$AT,E$2,FALSE)</f>
        <v>no</v>
      </c>
      <c r="F68" s="82" t="str">
        <f>VLOOKUP($B68,Monitoring_eng!$B:$AT,F$2,FALSE)</f>
        <v>yes</v>
      </c>
      <c r="G68" s="82" t="str">
        <f>VLOOKUP($B68,Monitoring_eng!$B:$AT,G$2,FALSE)</f>
        <v>no</v>
      </c>
      <c r="H68" s="82" t="str">
        <f>VLOOKUP($B68,Monitoring_eng!$B:$AT,H$2,FALSE)</f>
        <v>no</v>
      </c>
      <c r="I68" s="82" t="str">
        <f>VLOOKUP($B68,Monitoring_eng!$B:$AT,I$2,FALSE)</f>
        <v>no</v>
      </c>
      <c r="J68" s="82" t="str">
        <f>VLOOKUP($B68,Monitoring_eng!$B:$AT,J$2,FALSE)</f>
        <v>no</v>
      </c>
      <c r="K68" s="82" t="str">
        <f>VLOOKUP($B68,Monitoring_eng!$B:$AT,K$2,FALSE)</f>
        <v>yes</v>
      </c>
      <c r="L68" s="82" t="str">
        <f>VLOOKUP($B68,Monitoring_eng!$B:$AT,L$2,FALSE)</f>
        <v>no</v>
      </c>
      <c r="M68" s="82" t="str">
        <f>VLOOKUP($B68,Monitoring_eng!$B:$AT,M$2,FALSE)</f>
        <v>no</v>
      </c>
      <c r="N68" s="82" t="str">
        <f>VLOOKUP($B68,Monitoring_eng!$B:$AT,N$2,FALSE)</f>
        <v>no</v>
      </c>
      <c r="O68" s="82" t="str">
        <f>VLOOKUP($B68,Monitoring_eng!$B:$AT,O$2,FALSE)</f>
        <v>no</v>
      </c>
      <c r="P68" s="82" t="str">
        <f>VLOOKUP($B68,Monitoring_eng!$B:$AT,P$2,FALSE)</f>
        <v>no</v>
      </c>
      <c r="Q68" s="82" t="str">
        <f>VLOOKUP($B68,Monitoring_eng!$B:$AT,Q$2,FALSE)</f>
        <v>no</v>
      </c>
      <c r="R68" s="82" t="str">
        <f>VLOOKUP($B68,Monitoring_eng!$B:$AT,R$2,FALSE)</f>
        <v>no</v>
      </c>
      <c r="S68" s="82" t="str">
        <f>VLOOKUP($B68,Monitoring_eng!$B:$AT,S$2,FALSE)</f>
        <v>no</v>
      </c>
      <c r="T68" s="82" t="str">
        <f>VLOOKUP($B68,Monitoring_eng!$B:$AT,T$2,FALSE)</f>
        <v>no</v>
      </c>
      <c r="U68" s="82" t="str">
        <f>VLOOKUP($B68,Monitoring_eng!$B:$AT,U$2,FALSE)</f>
        <v>no</v>
      </c>
      <c r="V68" s="82" t="str">
        <f>VLOOKUP($B68,Monitoring_eng!$B:$AT,V$2,FALSE)</f>
        <v>no</v>
      </c>
      <c r="W68" s="82" t="str">
        <f>VLOOKUP($B68,Monitoring_eng!$B:$AT,W$2,FALSE)</f>
        <v>no</v>
      </c>
      <c r="X68" s="82" t="str">
        <f>VLOOKUP($B68,Monitoring_eng!$B:$AT,X$2,FALSE)</f>
        <v>no</v>
      </c>
      <c r="Y68" s="82" t="str">
        <f>VLOOKUP($B68,Monitoring_eng!$B:$AT,Y$2,FALSE)</f>
        <v>no</v>
      </c>
      <c r="Z68" s="156" t="str">
        <f>IF(VLOOKUP(Analysis_2019!B4,Analysis_2019!B:C,2,FALSE)=VLOOKUP(Monitoring_eng!B3,Monitoring_eng!B:C,2,FALSE),"OK","ERROR")</f>
        <v>ERROR</v>
      </c>
      <c r="AA68" s="156" t="s">
        <v>49</v>
      </c>
      <c r="AB68" s="156">
        <f t="shared" si="13"/>
        <v>2</v>
      </c>
      <c r="AC68" s="156" t="s">
        <v>48</v>
      </c>
      <c r="AD68" s="156">
        <f t="shared" si="14"/>
        <v>20</v>
      </c>
      <c r="AE68" s="156" t="s">
        <v>108</v>
      </c>
      <c r="AF68" s="156">
        <f t="shared" si="15"/>
        <v>0</v>
      </c>
      <c r="AG68" s="156" t="s">
        <v>432</v>
      </c>
      <c r="AH68" s="156">
        <f t="shared" si="16"/>
        <v>0</v>
      </c>
      <c r="AI68" s="156">
        <f t="shared" si="26"/>
        <v>22</v>
      </c>
      <c r="AJ68" s="156" t="str">
        <f t="shared" si="18"/>
        <v>yes</v>
      </c>
      <c r="AK68" s="156" t="str">
        <f t="shared" si="19"/>
        <v>no</v>
      </c>
      <c r="AL68" s="156">
        <f t="shared" si="20"/>
        <v>2</v>
      </c>
      <c r="AM68" s="156">
        <f t="shared" si="21"/>
        <v>20</v>
      </c>
      <c r="AN68" s="158">
        <f t="shared" si="22"/>
        <v>9.0909090909090912E-2</v>
      </c>
      <c r="AO68" s="158">
        <f t="shared" si="23"/>
        <v>0.90909090909090906</v>
      </c>
      <c r="AP68" s="158">
        <f>VLOOKUP($A68,Analysis_2016!$A:$AN,39,FALSE)</f>
        <v>0</v>
      </c>
      <c r="AQ68" s="158">
        <f>VLOOKUP($A68,Analysis_2016!$A:$AN,40,FALSE)</f>
        <v>1</v>
      </c>
      <c r="AR68" s="158">
        <f t="shared" si="24"/>
        <v>9.0909090909090912E-2</v>
      </c>
      <c r="AS68" s="158">
        <f t="shared" si="25"/>
        <v>-9.0909090909090939E-2</v>
      </c>
      <c r="AT68" s="159">
        <f>COUNTIFS($D68:$Y68,$AJ68,Results_2019!$T$78:$AO$78,AT$1)/(COUNTIF(Results_2019!$T$78:$AO$78,AT$1))</f>
        <v>0.125</v>
      </c>
      <c r="AU68" s="159">
        <f>COUNTIFS($D68:$Y68,$AJ68,Results_2019!$T$78:$AO$78,AU$1)/(COUNTIF(Results_2019!$T$78:$AO$78,AU$1))</f>
        <v>0</v>
      </c>
      <c r="AV68" s="159">
        <f>COUNTIFS($D68:$Y68,$AJ68,Results_2019!$T$78:$AO$78,AV$1)/(COUNTIF(Results_2019!$T$78:$AO$78,AV$1))</f>
        <v>0</v>
      </c>
      <c r="AW68" s="159">
        <f>COUNTIFS($D68:$Y68,$AJ68,Results_2019!$T$78:$AO$78,AW$1)/(COUNTIF(Results_2019!$T$78:$AO$78,AW$1))</f>
        <v>0</v>
      </c>
      <c r="AX68" s="159">
        <f>COUNTIFS($D68:$Y68,$AJ68,Results_2019!$T$78:$AO$78,AX$1)/(COUNTIF(Results_2019!$T$78:$AO$78,AX$1))</f>
        <v>0.5</v>
      </c>
      <c r="AY68" s="159">
        <f>COUNTIFS($D68:$Y68,$AJ68,Results_2019!$T$81:$AO$81,AY$1)/(COUNTIF(Results_2019!$T$81:$AO$81,AY$1))</f>
        <v>0.25</v>
      </c>
      <c r="AZ68" s="159">
        <f>COUNTIFS($D68:$Y68,$AJ68,Results_2019!$T$81:$AO$81,AZ$1)/(COUNTIF(Results_2019!$T$81:$AO$81,AZ$1))</f>
        <v>0.1111111111111111</v>
      </c>
      <c r="BA68" s="159">
        <f>COUNTIFS($D68:$Y68,$AJ68,Results_2019!$T$81:$AO$81,BA$1)/(COUNTIF(Results_2019!$T$81:$AO$81,BA$1))</f>
        <v>0</v>
      </c>
      <c r="BB68" s="60"/>
      <c r="BC68" s="60"/>
      <c r="BD68" s="60"/>
      <c r="BE68" s="60"/>
      <c r="BF68" s="60"/>
      <c r="BG68" s="60"/>
      <c r="BH68" s="18"/>
    </row>
    <row r="69" spans="1:60" x14ac:dyDescent="0.3">
      <c r="A69" s="83" t="s">
        <v>1353</v>
      </c>
      <c r="B69" s="156" t="s">
        <v>259</v>
      </c>
      <c r="C69" s="25" t="s">
        <v>260</v>
      </c>
      <c r="D69" s="82" t="str">
        <f>VLOOKUP($B69,Monitoring_eng!$B:$AT,D$2,FALSE)</f>
        <v>no</v>
      </c>
      <c r="E69" s="82" t="str">
        <f>VLOOKUP($B69,Monitoring_eng!$B:$AT,E$2,FALSE)</f>
        <v>no</v>
      </c>
      <c r="F69" s="82" t="str">
        <f>VLOOKUP($B69,Monitoring_eng!$B:$AT,F$2,FALSE)</f>
        <v>no</v>
      </c>
      <c r="G69" s="82" t="str">
        <f>VLOOKUP($B69,Monitoring_eng!$B:$AT,G$2,FALSE)</f>
        <v>no</v>
      </c>
      <c r="H69" s="82" t="str">
        <f>VLOOKUP($B69,Monitoring_eng!$B:$AT,H$2,FALSE)</f>
        <v>no</v>
      </c>
      <c r="I69" s="82" t="str">
        <f>VLOOKUP($B69,Monitoring_eng!$B:$AT,I$2,FALSE)</f>
        <v>no</v>
      </c>
      <c r="J69" s="82" t="str">
        <f>VLOOKUP($B69,Monitoring_eng!$B:$AT,J$2,FALSE)</f>
        <v>no</v>
      </c>
      <c r="K69" s="82" t="str">
        <f>VLOOKUP($B69,Monitoring_eng!$B:$AT,K$2,FALSE)</f>
        <v>no</v>
      </c>
      <c r="L69" s="82" t="str">
        <f>VLOOKUP($B69,Monitoring_eng!$B:$AT,L$2,FALSE)</f>
        <v>no</v>
      </c>
      <c r="M69" s="82" t="str">
        <f>VLOOKUP($B69,Monitoring_eng!$B:$AT,M$2,FALSE)</f>
        <v>no</v>
      </c>
      <c r="N69" s="82" t="str">
        <f>VLOOKUP($B69,Monitoring_eng!$B:$AT,N$2,FALSE)</f>
        <v>no</v>
      </c>
      <c r="O69" s="82" t="str">
        <f>VLOOKUP($B69,Monitoring_eng!$B:$AT,O$2,FALSE)</f>
        <v>no</v>
      </c>
      <c r="P69" s="82" t="str">
        <f>VLOOKUP($B69,Monitoring_eng!$B:$AT,P$2,FALSE)</f>
        <v>no</v>
      </c>
      <c r="Q69" s="82" t="str">
        <f>VLOOKUP($B69,Monitoring_eng!$B:$AT,Q$2,FALSE)</f>
        <v>yes</v>
      </c>
      <c r="R69" s="82" t="str">
        <f>VLOOKUP($B69,Monitoring_eng!$B:$AT,R$2,FALSE)</f>
        <v>no</v>
      </c>
      <c r="S69" s="82" t="str">
        <f>VLOOKUP($B69,Monitoring_eng!$B:$AT,S$2,FALSE)</f>
        <v>no</v>
      </c>
      <c r="T69" s="82" t="str">
        <f>VLOOKUP($B69,Monitoring_eng!$B:$AT,T$2,FALSE)</f>
        <v>no</v>
      </c>
      <c r="U69" s="82" t="str">
        <f>VLOOKUP($B69,Monitoring_eng!$B:$AT,U$2,FALSE)</f>
        <v>no</v>
      </c>
      <c r="V69" s="82" t="str">
        <f>VLOOKUP($B69,Monitoring_eng!$B:$AT,V$2,FALSE)</f>
        <v>no</v>
      </c>
      <c r="W69" s="82" t="str">
        <f>VLOOKUP($B69,Monitoring_eng!$B:$AT,W$2,FALSE)</f>
        <v>no</v>
      </c>
      <c r="X69" s="82" t="str">
        <f>VLOOKUP($B69,Monitoring_eng!$B:$AT,X$2,FALSE)</f>
        <v>no</v>
      </c>
      <c r="Y69" s="82" t="str">
        <f>VLOOKUP($B69,Monitoring_eng!$B:$AT,Y$2,FALSE)</f>
        <v>no</v>
      </c>
      <c r="Z69" s="156" t="str">
        <f>IF(VLOOKUP(Analysis_2019!B60,Analysis_2019!B:C,2,FALSE)=VLOOKUP(Monitoring_eng!B59,Monitoring_eng!B:C,2,FALSE),"OK","ERROR")</f>
        <v>ERROR</v>
      </c>
      <c r="AA69" s="156" t="s">
        <v>49</v>
      </c>
      <c r="AB69" s="156">
        <f t="shared" si="13"/>
        <v>1</v>
      </c>
      <c r="AC69" s="156" t="s">
        <v>48</v>
      </c>
      <c r="AD69" s="156">
        <f t="shared" si="14"/>
        <v>21</v>
      </c>
      <c r="AE69" s="156" t="s">
        <v>108</v>
      </c>
      <c r="AF69" s="156">
        <f t="shared" si="15"/>
        <v>0</v>
      </c>
      <c r="AG69" s="156" t="s">
        <v>432</v>
      </c>
      <c r="AH69" s="156">
        <f t="shared" si="16"/>
        <v>0</v>
      </c>
      <c r="AI69" s="156">
        <f t="shared" si="26"/>
        <v>22</v>
      </c>
      <c r="AJ69" s="156" t="str">
        <f t="shared" si="18"/>
        <v>yes</v>
      </c>
      <c r="AK69" s="156" t="str">
        <f t="shared" si="19"/>
        <v>no</v>
      </c>
      <c r="AL69" s="156">
        <f t="shared" si="20"/>
        <v>1</v>
      </c>
      <c r="AM69" s="156">
        <f t="shared" si="21"/>
        <v>21</v>
      </c>
      <c r="AN69" s="158">
        <f t="shared" si="22"/>
        <v>4.5454545454545456E-2</v>
      </c>
      <c r="AO69" s="158">
        <f t="shared" si="23"/>
        <v>0.95454545454545459</v>
      </c>
      <c r="AP69" s="158">
        <f>VLOOKUP($A69,Analysis_2016!$A:$AN,39,FALSE)</f>
        <v>0</v>
      </c>
      <c r="AQ69" s="158">
        <f>VLOOKUP($A69,Analysis_2016!$A:$AN,40,FALSE)</f>
        <v>1</v>
      </c>
      <c r="AR69" s="158">
        <f t="shared" si="24"/>
        <v>4.5454545454545456E-2</v>
      </c>
      <c r="AS69" s="158">
        <f t="shared" si="25"/>
        <v>-4.5454545454545414E-2</v>
      </c>
      <c r="AT69" s="159">
        <f>COUNTIFS($D69:$Y69,$AJ69,Results_2019!$T$78:$AO$78,AT$1)/(COUNTIF(Results_2019!$T$78:$AO$78,AT$1))</f>
        <v>0</v>
      </c>
      <c r="AU69" s="159">
        <f>COUNTIFS($D69:$Y69,$AJ69,Results_2019!$T$78:$AO$78,AU$1)/(COUNTIF(Results_2019!$T$78:$AO$78,AU$1))</f>
        <v>0.125</v>
      </c>
      <c r="AV69" s="159">
        <f>COUNTIFS($D69:$Y69,$AJ69,Results_2019!$T$78:$AO$78,AV$1)/(COUNTIF(Results_2019!$T$78:$AO$78,AV$1))</f>
        <v>0</v>
      </c>
      <c r="AW69" s="159">
        <f>COUNTIFS($D69:$Y69,$AJ69,Results_2019!$T$78:$AO$78,AW$1)/(COUNTIF(Results_2019!$T$78:$AO$78,AW$1))</f>
        <v>0</v>
      </c>
      <c r="AX69" s="159">
        <f>COUNTIFS($D69:$Y69,$AJ69,Results_2019!$T$78:$AO$78,AX$1)/(COUNTIF(Results_2019!$T$78:$AO$78,AX$1))</f>
        <v>0</v>
      </c>
      <c r="AY69" s="159">
        <f>COUNTIFS($D69:$Y69,$AJ69,Results_2019!$T$81:$AO$81,AY$1)/(COUNTIF(Results_2019!$T$81:$AO$81,AY$1))</f>
        <v>0</v>
      </c>
      <c r="AZ69" s="159">
        <f>COUNTIFS($D69:$Y69,$AJ69,Results_2019!$T$81:$AO$81,AZ$1)/(COUNTIF(Results_2019!$T$81:$AO$81,AZ$1))</f>
        <v>0</v>
      </c>
      <c r="BA69" s="159">
        <f>COUNTIFS($D69:$Y69,$AJ69,Results_2019!$T$81:$AO$81,BA$1)/(COUNTIF(Results_2019!$T$81:$AO$81,BA$1))</f>
        <v>0.1111111111111111</v>
      </c>
      <c r="BB69" s="60"/>
      <c r="BC69" s="60"/>
      <c r="BD69" s="60"/>
      <c r="BE69" s="60"/>
      <c r="BF69" s="60"/>
      <c r="BG69" s="60"/>
      <c r="BH69" s="18"/>
    </row>
    <row r="70" spans="1:60" x14ac:dyDescent="0.3">
      <c r="A70" s="83"/>
      <c r="B70" s="156"/>
      <c r="C70" s="156"/>
      <c r="D70" s="82"/>
      <c r="E70" s="82"/>
      <c r="F70" s="82"/>
      <c r="G70" s="82"/>
      <c r="H70" s="82"/>
      <c r="I70" s="82"/>
      <c r="J70" s="82"/>
      <c r="K70" s="82"/>
      <c r="L70" s="82"/>
      <c r="M70" s="82"/>
      <c r="N70" s="82"/>
      <c r="O70" s="82"/>
      <c r="P70" s="82"/>
      <c r="Q70" s="82"/>
      <c r="R70" s="82"/>
      <c r="S70" s="82"/>
      <c r="T70" s="82"/>
      <c r="U70" s="82"/>
      <c r="V70" s="82"/>
      <c r="W70" s="82"/>
      <c r="X70" s="82"/>
      <c r="Y70" s="82"/>
      <c r="Z70" s="156"/>
      <c r="AA70" s="156"/>
      <c r="AB70" s="156"/>
      <c r="AC70" s="156"/>
      <c r="AD70" s="156"/>
      <c r="AE70" s="156"/>
      <c r="AF70" s="156"/>
      <c r="AG70" s="156"/>
      <c r="AH70" s="156"/>
      <c r="AI70" s="156"/>
      <c r="AJ70" s="156"/>
      <c r="AK70" s="156"/>
      <c r="AL70" s="156"/>
      <c r="AM70" s="156"/>
      <c r="AN70" s="162"/>
      <c r="AO70" s="162"/>
      <c r="AP70" s="162"/>
      <c r="AQ70" s="162"/>
      <c r="AR70" s="162"/>
      <c r="AS70" s="162"/>
      <c r="AT70" s="162"/>
      <c r="AU70" s="162"/>
      <c r="AV70" s="162"/>
      <c r="AW70" s="162"/>
      <c r="AX70" s="162"/>
      <c r="AY70" s="162"/>
      <c r="AZ70" s="162"/>
      <c r="BA70" s="162"/>
      <c r="BB70" s="60"/>
      <c r="BC70" s="60"/>
      <c r="BD70" s="60"/>
      <c r="BE70" s="60"/>
      <c r="BF70" s="60"/>
      <c r="BG70" s="60"/>
      <c r="BH70" s="18"/>
    </row>
    <row r="71" spans="1:60" x14ac:dyDescent="0.3">
      <c r="A71" s="83"/>
      <c r="B71" s="156"/>
      <c r="C71" s="156"/>
      <c r="D71" s="82"/>
      <c r="E71" s="82"/>
      <c r="F71" s="80"/>
      <c r="G71" s="80"/>
      <c r="H71" s="80"/>
      <c r="I71" s="80"/>
      <c r="J71" s="80"/>
      <c r="K71" s="80"/>
      <c r="L71" s="80"/>
      <c r="M71" s="80"/>
      <c r="N71" s="80"/>
      <c r="O71" s="80"/>
      <c r="P71" s="80"/>
      <c r="Q71" s="80"/>
      <c r="R71" s="80"/>
      <c r="S71" s="80"/>
      <c r="T71" s="80"/>
      <c r="U71" s="80"/>
      <c r="V71" s="80"/>
      <c r="W71" s="80"/>
      <c r="X71" s="80"/>
      <c r="Y71" s="80"/>
      <c r="Z71" s="156"/>
      <c r="AA71" s="156"/>
      <c r="AB71" s="156"/>
      <c r="AC71" s="156"/>
      <c r="AD71" s="156"/>
      <c r="AE71" s="156"/>
      <c r="AF71" s="156"/>
      <c r="AG71" s="156"/>
      <c r="AH71" s="156"/>
      <c r="AI71" s="156"/>
      <c r="AJ71" s="156"/>
      <c r="AK71" s="156"/>
      <c r="AL71" s="156"/>
      <c r="AM71" s="156"/>
      <c r="AN71" s="160"/>
      <c r="AO71" s="163" t="s">
        <v>1405</v>
      </c>
      <c r="AP71" s="163"/>
      <c r="AQ71" s="163"/>
      <c r="AR71" s="163"/>
      <c r="AS71" s="163"/>
      <c r="AT71" s="163" t="s">
        <v>453</v>
      </c>
      <c r="AU71" s="163" t="s">
        <v>454</v>
      </c>
      <c r="AV71" s="163" t="s">
        <v>457</v>
      </c>
      <c r="AW71" s="163" t="s">
        <v>456</v>
      </c>
      <c r="AX71" s="163" t="s">
        <v>455</v>
      </c>
      <c r="AY71" s="163" t="s">
        <v>611</v>
      </c>
      <c r="AZ71" s="163" t="s">
        <v>612</v>
      </c>
      <c r="BA71" s="163" t="s">
        <v>613</v>
      </c>
      <c r="BB71" s="60"/>
      <c r="BC71" s="60"/>
      <c r="BD71" s="60"/>
      <c r="BE71" s="60"/>
      <c r="BF71" s="60"/>
      <c r="BG71" s="60"/>
      <c r="BH71" s="60"/>
    </row>
    <row r="72" spans="1:60" x14ac:dyDescent="0.3">
      <c r="A72" s="83"/>
      <c r="B72" s="156"/>
      <c r="C72" s="156"/>
      <c r="D72" s="80"/>
      <c r="E72" s="80"/>
      <c r="F72" s="80"/>
      <c r="G72" s="80"/>
      <c r="H72" s="80"/>
      <c r="I72" s="80"/>
      <c r="J72" s="80"/>
      <c r="K72" s="80"/>
      <c r="L72" s="80"/>
      <c r="M72" s="80"/>
      <c r="N72" s="80"/>
      <c r="O72" s="80"/>
      <c r="P72" s="80"/>
      <c r="Q72" s="80"/>
      <c r="R72" s="80"/>
      <c r="S72" s="80"/>
      <c r="T72" s="80"/>
      <c r="U72" s="80"/>
      <c r="V72" s="80"/>
      <c r="W72" s="80"/>
      <c r="X72" s="80"/>
      <c r="Y72" s="80"/>
      <c r="Z72" s="156"/>
      <c r="AA72" s="156"/>
      <c r="AB72" s="156"/>
      <c r="AC72" s="156"/>
      <c r="AD72" s="156"/>
      <c r="AE72" s="156"/>
      <c r="AF72" s="156"/>
      <c r="AG72" s="156"/>
      <c r="AH72" s="156"/>
      <c r="AI72" s="156"/>
      <c r="AJ72" s="156"/>
      <c r="AK72" s="156"/>
      <c r="AL72" s="156"/>
      <c r="AM72" s="156"/>
      <c r="AN72" s="163" t="s">
        <v>623</v>
      </c>
      <c r="AO72" s="164">
        <f>AVERAGE(Categories_2019!C3:C24)</f>
        <v>0.62590909090909086</v>
      </c>
      <c r="AP72" s="164"/>
      <c r="AQ72" s="164"/>
      <c r="AR72" s="164"/>
      <c r="AS72" s="164"/>
      <c r="AT72" s="165">
        <f>AVERAGEIF(Results_2019!$T$78:$AO$78,AT$1,Results_2019!$T$74:$AO$74)</f>
        <v>0.59687500000000004</v>
      </c>
      <c r="AU72" s="165">
        <f>AVERAGEIF(Results_2019!$T$78:$AO$78,AU$1,Results_2019!$T$74:$AO$74)</f>
        <v>0.68062500000000004</v>
      </c>
      <c r="AV72" s="165">
        <f>AVERAGEIF(Results_2019!$T$78:$AO$78,AV$1,Results_2019!$T$74:$AO$74)</f>
        <v>0.54500000000000004</v>
      </c>
      <c r="AW72" s="165">
        <f>AVERAGEIF(Results_2019!$T$78:$AO$78,AW$1,Results_2019!$T$74:$AO$74)</f>
        <v>0.54833333333333334</v>
      </c>
      <c r="AX72" s="165">
        <f>AVERAGEIF(Results_2019!$T$78:$AO$78,AX$1,Results_2019!$T$74:$AO$74)</f>
        <v>0.67999999999999994</v>
      </c>
      <c r="AY72" s="165">
        <f>AVERAGEIF(Results_2019!$T$81:$AO$81,AY$1,Results_2019!$T$74:$AO$74)</f>
        <v>0.60249999999999992</v>
      </c>
      <c r="AZ72" s="165">
        <f>AVERAGEIF(Results_2019!$T$81:$AO$81,AZ$1,Results_2019!$T$74:$AO$74)</f>
        <v>0.65888888888888897</v>
      </c>
      <c r="BA72" s="165">
        <f>AVERAGEIF(Results_2019!$T$81:$AO$81,BA$1,Results_2019!$T$74:$AO$74)</f>
        <v>0.60333333333333339</v>
      </c>
      <c r="BB72" s="60"/>
      <c r="BC72" s="60"/>
      <c r="BD72" s="60"/>
      <c r="BE72" s="60"/>
      <c r="BF72" s="60"/>
      <c r="BG72" s="60"/>
      <c r="BH72" s="60"/>
    </row>
    <row r="73" spans="1:60" x14ac:dyDescent="0.3">
      <c r="A73" s="83"/>
      <c r="B73" s="156"/>
      <c r="C73" s="156"/>
      <c r="D73" s="80"/>
      <c r="E73" s="80"/>
      <c r="F73" s="80"/>
      <c r="G73" s="80"/>
      <c r="H73" s="80"/>
      <c r="I73" s="80"/>
      <c r="J73" s="80"/>
      <c r="K73" s="80"/>
      <c r="L73" s="80"/>
      <c r="M73" s="80"/>
      <c r="N73" s="80"/>
      <c r="O73" s="80"/>
      <c r="P73" s="80"/>
      <c r="Q73" s="80"/>
      <c r="R73" s="80"/>
      <c r="S73" s="80"/>
      <c r="T73" s="80"/>
      <c r="U73" s="80"/>
      <c r="V73" s="80"/>
      <c r="W73" s="80"/>
      <c r="X73" s="80"/>
      <c r="Y73" s="80"/>
      <c r="Z73" s="156"/>
      <c r="AA73" s="156"/>
      <c r="AB73" s="156"/>
      <c r="AC73" s="156"/>
      <c r="AD73" s="156"/>
      <c r="AE73" s="156"/>
      <c r="AF73" s="156"/>
      <c r="AG73" s="156"/>
      <c r="AH73" s="156"/>
      <c r="AI73" s="156"/>
      <c r="AJ73" s="156"/>
      <c r="AK73" s="156"/>
      <c r="AL73" s="156"/>
      <c r="AM73" s="156"/>
      <c r="AN73" s="156"/>
      <c r="AO73" s="156"/>
      <c r="AP73" s="156"/>
      <c r="AQ73" s="156"/>
      <c r="AR73" s="156"/>
      <c r="AS73" s="156"/>
      <c r="AT73" s="156"/>
      <c r="AU73" s="156"/>
      <c r="AV73" s="156"/>
      <c r="AW73" s="156"/>
      <c r="AX73" s="156"/>
      <c r="AY73" s="156"/>
      <c r="AZ73" s="156"/>
      <c r="BA73" s="156"/>
      <c r="BB73" s="18"/>
      <c r="BC73" s="18"/>
      <c r="BD73" s="18"/>
      <c r="BE73" s="18"/>
      <c r="BF73" s="18"/>
      <c r="BG73" s="18"/>
      <c r="BH73" s="18"/>
    </row>
    <row r="74" spans="1:60" x14ac:dyDescent="0.3">
      <c r="B74" s="18"/>
      <c r="C74" s="18"/>
      <c r="D74" s="150"/>
      <c r="E74" s="150"/>
      <c r="F74" s="150"/>
      <c r="G74" s="150"/>
      <c r="H74" s="150"/>
      <c r="I74" s="150"/>
      <c r="J74" s="150"/>
      <c r="K74" s="150"/>
      <c r="L74" s="150"/>
      <c r="M74" s="150"/>
      <c r="N74" s="150"/>
      <c r="O74" s="150"/>
      <c r="P74" s="150"/>
      <c r="Q74" s="150"/>
      <c r="R74" s="150"/>
      <c r="S74" s="150"/>
      <c r="T74" s="150"/>
      <c r="U74" s="150"/>
      <c r="V74" s="150"/>
      <c r="W74" s="150"/>
      <c r="X74" s="150"/>
      <c r="Y74" s="150"/>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row>
    <row r="75" spans="1:60" x14ac:dyDescent="0.3">
      <c r="B75" s="18"/>
      <c r="C75" s="18"/>
      <c r="D75" s="16"/>
      <c r="E75" s="16"/>
      <c r="F75" s="16"/>
      <c r="G75" s="16"/>
      <c r="H75" s="16"/>
      <c r="I75" s="16"/>
      <c r="J75" s="16"/>
      <c r="K75" s="16"/>
      <c r="L75" s="16"/>
      <c r="M75" s="16"/>
      <c r="N75" s="16"/>
      <c r="O75" s="16"/>
      <c r="P75" s="16"/>
      <c r="Q75" s="16"/>
      <c r="R75" s="16"/>
      <c r="S75" s="16"/>
      <c r="T75" s="16"/>
      <c r="U75" s="16"/>
      <c r="V75" s="16"/>
      <c r="W75" s="16"/>
      <c r="X75" s="16"/>
      <c r="Y75" s="16"/>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row>
    <row r="76" spans="1:60" x14ac:dyDescent="0.3">
      <c r="B76" s="18"/>
      <c r="C76" s="18"/>
      <c r="D76" s="16"/>
      <c r="E76" s="16"/>
      <c r="F76" s="16"/>
      <c r="G76" s="16"/>
      <c r="H76" s="16"/>
      <c r="I76" s="16"/>
      <c r="J76" s="16"/>
      <c r="K76" s="16"/>
      <c r="L76" s="16"/>
      <c r="M76" s="16"/>
      <c r="N76" s="16"/>
      <c r="O76" s="16"/>
      <c r="P76" s="16"/>
      <c r="Q76" s="16"/>
      <c r="R76" s="16"/>
      <c r="S76" s="16"/>
      <c r="T76" s="16"/>
      <c r="U76" s="16"/>
      <c r="V76" s="16"/>
      <c r="W76" s="16"/>
      <c r="X76" s="16"/>
      <c r="Y76" s="16"/>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row>
    <row r="77" spans="1:60" x14ac:dyDescent="0.3">
      <c r="B77" s="18"/>
      <c r="C77" s="18"/>
      <c r="D77" s="16"/>
      <c r="E77" s="16"/>
      <c r="F77" s="16"/>
      <c r="G77" s="16"/>
      <c r="H77" s="16"/>
      <c r="I77" s="16"/>
      <c r="J77" s="16"/>
      <c r="K77" s="16"/>
      <c r="L77" s="16"/>
      <c r="M77" s="16"/>
      <c r="N77" s="16"/>
      <c r="O77" s="16"/>
      <c r="P77" s="16"/>
      <c r="Q77" s="16"/>
      <c r="R77" s="16"/>
      <c r="S77" s="16"/>
      <c r="T77" s="16"/>
      <c r="U77" s="16"/>
      <c r="V77" s="16"/>
      <c r="W77" s="16"/>
      <c r="X77" s="16"/>
      <c r="Y77" s="16"/>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row>
    <row r="78" spans="1:60" x14ac:dyDescent="0.3">
      <c r="B78" s="18"/>
      <c r="C78" s="18"/>
      <c r="D78" s="16"/>
      <c r="E78" s="16"/>
      <c r="F78" s="16"/>
      <c r="G78" s="16"/>
      <c r="H78" s="16"/>
      <c r="I78" s="16"/>
      <c r="J78" s="16"/>
      <c r="K78" s="16"/>
      <c r="L78" s="16"/>
      <c r="M78" s="16"/>
      <c r="N78" s="16"/>
      <c r="O78" s="16"/>
      <c r="P78" s="16"/>
      <c r="Q78" s="16"/>
      <c r="R78" s="16"/>
      <c r="S78" s="16"/>
      <c r="T78" s="16"/>
      <c r="U78" s="16"/>
      <c r="V78" s="16"/>
      <c r="W78" s="16"/>
      <c r="X78" s="16"/>
      <c r="Y78" s="16"/>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row>
    <row r="79" spans="1:60" x14ac:dyDescent="0.3">
      <c r="B79" s="18"/>
      <c r="C79" s="18"/>
      <c r="D79" s="16"/>
      <c r="E79" s="16"/>
      <c r="F79" s="16"/>
      <c r="G79" s="16"/>
      <c r="H79" s="16"/>
      <c r="I79" s="16"/>
      <c r="J79" s="16"/>
      <c r="K79" s="16"/>
      <c r="L79" s="16"/>
      <c r="M79" s="16"/>
      <c r="N79" s="16"/>
      <c r="O79" s="16"/>
      <c r="P79" s="16"/>
      <c r="Q79" s="16"/>
      <c r="R79" s="16"/>
      <c r="S79" s="16"/>
      <c r="T79" s="16"/>
      <c r="U79" s="16"/>
      <c r="V79" s="16"/>
      <c r="W79" s="16"/>
      <c r="X79" s="16"/>
      <c r="Y79" s="16"/>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row>
    <row r="80" spans="1:60" x14ac:dyDescent="0.3">
      <c r="B80" s="18"/>
      <c r="C80" s="18"/>
      <c r="D80" s="16"/>
      <c r="E80" s="16"/>
      <c r="F80" s="16"/>
      <c r="G80" s="16"/>
      <c r="H80" s="16"/>
      <c r="I80" s="16"/>
      <c r="J80" s="16"/>
      <c r="K80" s="16"/>
      <c r="L80" s="16"/>
      <c r="M80" s="16"/>
      <c r="N80" s="16"/>
      <c r="O80" s="16"/>
      <c r="P80" s="16"/>
      <c r="Q80" s="16"/>
      <c r="R80" s="16"/>
      <c r="S80" s="16"/>
      <c r="T80" s="16"/>
      <c r="U80" s="16"/>
      <c r="V80" s="16"/>
      <c r="W80" s="16"/>
      <c r="X80" s="16"/>
      <c r="Y80" s="16"/>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row>
    <row r="81" spans="2:60" x14ac:dyDescent="0.3">
      <c r="B81" s="18"/>
      <c r="C81" s="18"/>
      <c r="D81" s="16"/>
      <c r="E81" s="16"/>
      <c r="F81" s="16"/>
      <c r="G81" s="16"/>
      <c r="H81" s="16"/>
      <c r="I81" s="16"/>
      <c r="J81" s="16"/>
      <c r="K81" s="16"/>
      <c r="L81" s="16"/>
      <c r="M81" s="16"/>
      <c r="N81" s="16"/>
      <c r="O81" s="16"/>
      <c r="P81" s="16"/>
      <c r="Q81" s="16"/>
      <c r="R81" s="16"/>
      <c r="S81" s="16"/>
      <c r="T81" s="16"/>
      <c r="U81" s="16"/>
      <c r="V81" s="16"/>
      <c r="W81" s="16"/>
      <c r="X81" s="16"/>
      <c r="Y81" s="16"/>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row>
    <row r="82" spans="2:60" x14ac:dyDescent="0.3">
      <c r="B82" s="18"/>
      <c r="C82" s="18"/>
      <c r="D82" s="16"/>
      <c r="E82" s="16"/>
      <c r="F82" s="16"/>
      <c r="G82" s="16"/>
      <c r="H82" s="16"/>
      <c r="I82" s="16"/>
      <c r="J82" s="16"/>
      <c r="K82" s="16"/>
      <c r="L82" s="16"/>
      <c r="M82" s="16"/>
      <c r="N82" s="16"/>
      <c r="O82" s="16"/>
      <c r="P82" s="16"/>
      <c r="Q82" s="16"/>
      <c r="R82" s="16"/>
      <c r="S82" s="16"/>
      <c r="T82" s="16"/>
      <c r="U82" s="16"/>
      <c r="V82" s="16"/>
      <c r="W82" s="16"/>
      <c r="X82" s="16"/>
      <c r="Y82" s="16"/>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row>
  </sheetData>
  <autoFilter ref="A2:BH2">
    <sortState ref="A3:BH69">
      <sortCondition descending="1" ref="AN2"/>
    </sortState>
  </autoFilter>
  <conditionalFormatting sqref="AI3:AI69">
    <cfRule type="cellIs" dxfId="1" priority="7" operator="lessThan">
      <formula>50</formula>
    </cfRule>
  </conditionalFormatting>
  <conditionalFormatting sqref="AN3:AN69">
    <cfRule type="colorScale" priority="6">
      <colorScale>
        <cfvo type="min"/>
        <cfvo type="percentile" val="50"/>
        <cfvo type="max"/>
        <color rgb="FFF8696B"/>
        <color rgb="FFFFEB84"/>
        <color rgb="FF63BE7B"/>
      </colorScale>
    </cfRule>
  </conditionalFormatting>
  <conditionalFormatting sqref="AO3:AO69">
    <cfRule type="colorScale" priority="5">
      <colorScale>
        <cfvo type="min"/>
        <cfvo type="percentile" val="50"/>
        <cfvo type="max"/>
        <color rgb="FF63BE7B"/>
        <color rgb="FFFFEB84"/>
        <color rgb="FFF8696B"/>
      </colorScale>
    </cfRule>
  </conditionalFormatting>
  <conditionalFormatting sqref="AP3:AP69">
    <cfRule type="colorScale" priority="4">
      <colorScale>
        <cfvo type="min"/>
        <cfvo type="percentile" val="50"/>
        <cfvo type="max"/>
        <color rgb="FFF8696B"/>
        <color rgb="FFFFEB84"/>
        <color rgb="FF63BE7B"/>
      </colorScale>
    </cfRule>
  </conditionalFormatting>
  <conditionalFormatting sqref="AQ3:AQ69">
    <cfRule type="colorScale" priority="3">
      <colorScale>
        <cfvo type="min"/>
        <cfvo type="percentile" val="50"/>
        <cfvo type="max"/>
        <color rgb="FF63BE7B"/>
        <color rgb="FFFFEB84"/>
        <color rgb="FFF8696B"/>
      </colorScale>
    </cfRule>
  </conditionalFormatting>
  <conditionalFormatting sqref="AR3:AR69">
    <cfRule type="colorScale" priority="2">
      <colorScale>
        <cfvo type="min"/>
        <cfvo type="percentile" val="50"/>
        <cfvo type="max"/>
        <color rgb="FFF8696B"/>
        <color rgb="FFFFEB84"/>
        <color rgb="FF63BE7B"/>
      </colorScale>
    </cfRule>
  </conditionalFormatting>
  <conditionalFormatting sqref="AS3:AS69">
    <cfRule type="colorScale" priority="1">
      <colorScale>
        <cfvo type="min"/>
        <cfvo type="percentile" val="50"/>
        <cfvo type="max"/>
        <color rgb="FF63BE7B"/>
        <color rgb="FFFFEB84"/>
        <color rgb="FFF8696B"/>
      </colorScale>
    </cfRule>
  </conditionalFormatting>
  <pageMargins left="0.7" right="0.7" top="0.75" bottom="0.75" header="0.3" footer="0.3"/>
  <pageSetup paperSize="9" orientation="portrait" horizontalDpi="0"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C81"/>
  <sheetViews>
    <sheetView workbookViewId="0">
      <pane xSplit="3" ySplit="1" topLeftCell="AF2" activePane="bottomRight" state="frozen"/>
      <selection pane="topRight" activeCell="D1" sqref="D1"/>
      <selection pane="bottomLeft" activeCell="A2" sqref="A2"/>
      <selection pane="bottomRight" activeCell="C2" sqref="C2"/>
    </sheetView>
  </sheetViews>
  <sheetFormatPr defaultRowHeight="14.4" x14ac:dyDescent="0.3"/>
  <cols>
    <col min="4" max="33" width="9.109375" customWidth="1"/>
    <col min="41" max="41" width="9.109375" customWidth="1"/>
  </cols>
  <sheetData>
    <row r="1" spans="1:55" x14ac:dyDescent="0.3">
      <c r="A1" s="37" t="s">
        <v>1294</v>
      </c>
      <c r="B1" s="32" t="s">
        <v>0</v>
      </c>
      <c r="C1" s="33" t="s">
        <v>1</v>
      </c>
      <c r="D1" s="177" t="s">
        <v>2</v>
      </c>
      <c r="E1" s="177" t="s">
        <v>4</v>
      </c>
      <c r="F1" s="177" t="s">
        <v>6</v>
      </c>
      <c r="G1" s="177" t="s">
        <v>8</v>
      </c>
      <c r="H1" s="177" t="s">
        <v>10</v>
      </c>
      <c r="I1" s="177" t="s">
        <v>12</v>
      </c>
      <c r="J1" s="177" t="s">
        <v>14</v>
      </c>
      <c r="K1" s="177" t="s">
        <v>16</v>
      </c>
      <c r="L1" s="177" t="s">
        <v>18</v>
      </c>
      <c r="M1" s="177" t="s">
        <v>20</v>
      </c>
      <c r="N1" s="177" t="s">
        <v>22</v>
      </c>
      <c r="O1" s="177" t="s">
        <v>24</v>
      </c>
      <c r="P1" s="177" t="s">
        <v>26</v>
      </c>
      <c r="Q1" s="177" t="s">
        <v>28</v>
      </c>
      <c r="R1" s="177" t="s">
        <v>30</v>
      </c>
      <c r="S1" s="177" t="s">
        <v>32</v>
      </c>
      <c r="T1" s="177" t="s">
        <v>34</v>
      </c>
      <c r="U1" s="177" t="s">
        <v>36</v>
      </c>
      <c r="V1" s="177" t="s">
        <v>38</v>
      </c>
      <c r="W1" s="177" t="s">
        <v>40</v>
      </c>
      <c r="X1" s="177" t="s">
        <v>42</v>
      </c>
      <c r="Y1" s="177" t="s">
        <v>44</v>
      </c>
      <c r="Z1" s="31" t="s">
        <v>419</v>
      </c>
      <c r="AA1" s="31" t="s">
        <v>616</v>
      </c>
      <c r="AB1" s="31" t="s">
        <v>421</v>
      </c>
      <c r="AC1" s="31" t="s">
        <v>616</v>
      </c>
      <c r="AD1" s="31" t="s">
        <v>423</v>
      </c>
      <c r="AE1" s="31" t="s">
        <v>616</v>
      </c>
      <c r="AF1" s="31" t="s">
        <v>425</v>
      </c>
      <c r="AG1" s="31" t="s">
        <v>616</v>
      </c>
      <c r="AH1" s="31" t="s">
        <v>617</v>
      </c>
      <c r="AI1" s="31" t="s">
        <v>618</v>
      </c>
      <c r="AJ1" s="31" t="s">
        <v>619</v>
      </c>
      <c r="AK1" s="31" t="s">
        <v>618</v>
      </c>
      <c r="AL1" s="31" t="s">
        <v>619</v>
      </c>
      <c r="AM1" s="178" t="s">
        <v>620</v>
      </c>
      <c r="AN1" s="178" t="s">
        <v>621</v>
      </c>
      <c r="AO1" s="31" t="s">
        <v>453</v>
      </c>
      <c r="AP1" s="31" t="s">
        <v>454</v>
      </c>
      <c r="AQ1" s="31" t="s">
        <v>457</v>
      </c>
      <c r="AR1" s="31" t="s">
        <v>456</v>
      </c>
      <c r="AS1" s="31" t="s">
        <v>455</v>
      </c>
      <c r="AT1" s="37" t="s">
        <v>611</v>
      </c>
      <c r="AU1" s="37" t="s">
        <v>612</v>
      </c>
      <c r="AV1" s="37" t="s">
        <v>613</v>
      </c>
      <c r="AW1" s="31"/>
      <c r="AX1" s="31"/>
      <c r="AY1" s="31"/>
      <c r="AZ1" s="31"/>
      <c r="BA1" s="31"/>
      <c r="BB1" s="31"/>
      <c r="BC1" s="31"/>
    </row>
    <row r="2" spans="1:55" x14ac:dyDescent="0.3">
      <c r="A2" t="s">
        <v>1296</v>
      </c>
      <c r="B2" s="18" t="s">
        <v>46</v>
      </c>
      <c r="C2" s="19" t="s">
        <v>47</v>
      </c>
      <c r="D2" s="15" t="s">
        <v>48</v>
      </c>
      <c r="E2" s="15" t="s">
        <v>49</v>
      </c>
      <c r="F2" s="15" t="s">
        <v>48</v>
      </c>
      <c r="G2" s="15" t="s">
        <v>49</v>
      </c>
      <c r="H2" s="15" t="s">
        <v>49</v>
      </c>
      <c r="I2" s="15" t="s">
        <v>49</v>
      </c>
      <c r="J2" s="15" t="s">
        <v>48</v>
      </c>
      <c r="K2" s="15" t="s">
        <v>49</v>
      </c>
      <c r="L2" s="15" t="s">
        <v>49</v>
      </c>
      <c r="M2" s="15" t="s">
        <v>48</v>
      </c>
      <c r="N2" s="15" t="s">
        <v>49</v>
      </c>
      <c r="O2" s="15" t="s">
        <v>49</v>
      </c>
      <c r="P2" s="15" t="s">
        <v>48</v>
      </c>
      <c r="Q2" s="15" t="s">
        <v>49</v>
      </c>
      <c r="R2" s="15" t="s">
        <v>48</v>
      </c>
      <c r="S2" s="15" t="s">
        <v>49</v>
      </c>
      <c r="T2" s="15" t="s">
        <v>48</v>
      </c>
      <c r="U2" s="15" t="s">
        <v>49</v>
      </c>
      <c r="V2" s="15" t="s">
        <v>48</v>
      </c>
      <c r="W2" s="15" t="s">
        <v>49</v>
      </c>
      <c r="X2" s="15" t="s">
        <v>49</v>
      </c>
      <c r="Y2" s="15" t="s">
        <v>49</v>
      </c>
      <c r="Z2" s="18" t="s">
        <v>49</v>
      </c>
      <c r="AA2" s="18">
        <f t="shared" ref="AA2:AA65" si="0">COUNTIF($D2:$Y2,$Z2)</f>
        <v>14</v>
      </c>
      <c r="AB2" s="18" t="s">
        <v>48</v>
      </c>
      <c r="AC2" s="18">
        <f t="shared" ref="AC2:AC65" si="1">COUNTIF($D2:$Y2,$AB2)</f>
        <v>8</v>
      </c>
      <c r="AD2" s="18" t="s">
        <v>108</v>
      </c>
      <c r="AE2" s="18">
        <f t="shared" ref="AE2:AE65" si="2">COUNTIF($D2:$Y2,$AD2)</f>
        <v>0</v>
      </c>
      <c r="AF2" s="18" t="s">
        <v>432</v>
      </c>
      <c r="AG2" s="18">
        <f t="shared" ref="AG2:AG65" si="3">COUNTIF($D2:$Y2,$AF2)</f>
        <v>0</v>
      </c>
      <c r="AH2" s="18">
        <f>AA2+AC2+AE2+AG2</f>
        <v>22</v>
      </c>
      <c r="AI2" s="18" t="str">
        <f>Z2</f>
        <v>yes</v>
      </c>
      <c r="AJ2" s="18" t="str">
        <f>AB2</f>
        <v>no</v>
      </c>
      <c r="AK2" s="18">
        <f>AA2</f>
        <v>14</v>
      </c>
      <c r="AL2" s="18">
        <f>AC2</f>
        <v>8</v>
      </c>
      <c r="AM2" s="179">
        <f>AK2/22</f>
        <v>0.63636363636363635</v>
      </c>
      <c r="AN2" s="179">
        <f>AL2/22</f>
        <v>0.36363636363636365</v>
      </c>
      <c r="AO2" s="57" t="e">
        <f>COUNTIFS($D2:$Y2,$AI2,[1]Results!$T$78:$AO$78,AO$1)/(COUNTIF([1]Results!$T$78:$AO$78,AO$1))</f>
        <v>#VALUE!</v>
      </c>
      <c r="AP2" s="57" t="e">
        <f>COUNTIFS($D2:$Y2,$AI2,[1]Results!$T$78:$AO$78,AP$1)/(COUNTIF([1]Results!$T$78:$AO$78,AP$1))</f>
        <v>#VALUE!</v>
      </c>
      <c r="AQ2" s="57" t="e">
        <f>COUNTIFS($D2:$Y2,$AI2,[1]Results!$T$78:$AO$78,AQ$1)/(COUNTIF([1]Results!$T$78:$AO$78,AQ$1))</f>
        <v>#VALUE!</v>
      </c>
      <c r="AR2" s="57" t="e">
        <f>COUNTIFS($D2:$Y2,$AI2,[1]Results!$T$78:$AO$78,AR$1)/(COUNTIF([1]Results!$T$78:$AO$78,AR$1))</f>
        <v>#VALUE!</v>
      </c>
      <c r="AS2" s="57" t="e">
        <f>COUNTIFS($D2:$Y2,$AI2,[1]Results!$T$78:$AO$78,AS$1)/(COUNTIF([1]Results!$T$78:$AO$78,AS$1))</f>
        <v>#VALUE!</v>
      </c>
      <c r="AT2" s="57" t="e">
        <f>COUNTIFS($D2:$Y2,$AI2,[1]Results!$T$81:$AO$81,AT$1)/(COUNTIF([1]Results!$T$81:$AO$81,AT$1))</f>
        <v>#VALUE!</v>
      </c>
      <c r="AU2" s="57" t="e">
        <f>COUNTIFS($D2:$Y2,$AI2,[1]Results!$T$81:$AO$81,AU$1)/(COUNTIF([1]Results!$T$81:$AO$81,AU$1))</f>
        <v>#VALUE!</v>
      </c>
      <c r="AV2" s="57" t="e">
        <f>COUNTIFS($D2:$Y2,$AI2,[1]Results!$T$81:$AO$81,AV$1)/(COUNTIF([1]Results!$T$81:$AO$81,AV$1))</f>
        <v>#VALUE!</v>
      </c>
      <c r="AW2" s="60"/>
      <c r="AX2" s="60"/>
      <c r="AY2" s="60"/>
      <c r="AZ2" s="60"/>
      <c r="BA2" s="60"/>
      <c r="BB2" s="60"/>
      <c r="BC2" s="18"/>
    </row>
    <row r="3" spans="1:55" x14ac:dyDescent="0.3">
      <c r="A3" t="s">
        <v>1297</v>
      </c>
      <c r="B3" s="18" t="s">
        <v>53</v>
      </c>
      <c r="C3" s="19" t="s">
        <v>54</v>
      </c>
      <c r="D3" s="15" t="s">
        <v>48</v>
      </c>
      <c r="E3" s="15" t="s">
        <v>48</v>
      </c>
      <c r="F3" s="15" t="s">
        <v>48</v>
      </c>
      <c r="G3" s="15" t="s">
        <v>48</v>
      </c>
      <c r="H3" s="15" t="s">
        <v>48</v>
      </c>
      <c r="I3" s="15" t="s">
        <v>48</v>
      </c>
      <c r="J3" s="15" t="s">
        <v>48</v>
      </c>
      <c r="K3" s="15" t="s">
        <v>48</v>
      </c>
      <c r="L3" s="15" t="s">
        <v>48</v>
      </c>
      <c r="M3" s="15" t="s">
        <v>48</v>
      </c>
      <c r="N3" s="15" t="s">
        <v>48</v>
      </c>
      <c r="O3" s="15" t="s">
        <v>48</v>
      </c>
      <c r="P3" s="15" t="s">
        <v>48</v>
      </c>
      <c r="Q3" s="15" t="s">
        <v>48</v>
      </c>
      <c r="R3" s="15" t="s">
        <v>48</v>
      </c>
      <c r="S3" s="15" t="s">
        <v>48</v>
      </c>
      <c r="T3" s="15" t="s">
        <v>48</v>
      </c>
      <c r="U3" s="15" t="s">
        <v>48</v>
      </c>
      <c r="V3" s="15" t="s">
        <v>48</v>
      </c>
      <c r="W3" s="15" t="s">
        <v>48</v>
      </c>
      <c r="X3" s="15" t="s">
        <v>48</v>
      </c>
      <c r="Y3" s="15" t="s">
        <v>48</v>
      </c>
      <c r="Z3" s="18" t="s">
        <v>49</v>
      </c>
      <c r="AA3" s="18">
        <f t="shared" si="0"/>
        <v>0</v>
      </c>
      <c r="AB3" s="18" t="s">
        <v>48</v>
      </c>
      <c r="AC3" s="18">
        <f t="shared" si="1"/>
        <v>22</v>
      </c>
      <c r="AD3" s="18" t="s">
        <v>108</v>
      </c>
      <c r="AE3" s="18">
        <f t="shared" si="2"/>
        <v>0</v>
      </c>
      <c r="AF3" s="18" t="s">
        <v>432</v>
      </c>
      <c r="AG3" s="18">
        <f t="shared" si="3"/>
        <v>0</v>
      </c>
      <c r="AH3" s="18">
        <f t="shared" ref="AH3:AH66" si="4">AA3+AC3+AE3+AG3</f>
        <v>22</v>
      </c>
      <c r="AI3" s="18" t="str">
        <f t="shared" ref="AI3:AI66" si="5">Z3</f>
        <v>yes</v>
      </c>
      <c r="AJ3" s="18" t="str">
        <f t="shared" ref="AJ3:AJ66" si="6">AB3</f>
        <v>no</v>
      </c>
      <c r="AK3" s="18">
        <f t="shared" ref="AK3:AK66" si="7">AA3</f>
        <v>0</v>
      </c>
      <c r="AL3" s="18">
        <f t="shared" ref="AL3:AL66" si="8">AC3</f>
        <v>22</v>
      </c>
      <c r="AM3" s="179">
        <f t="shared" ref="AM3:AN66" si="9">AK3/22</f>
        <v>0</v>
      </c>
      <c r="AN3" s="179">
        <f t="shared" si="9"/>
        <v>1</v>
      </c>
      <c r="AO3" s="57" t="e">
        <f>COUNTIFS($D3:$Y3,$AI3,[1]Results!$T$78:$AO$78,AO$1)/(COUNTIF([1]Results!$T$78:$AO$78,AO$1))</f>
        <v>#VALUE!</v>
      </c>
      <c r="AP3" s="57" t="e">
        <f>COUNTIFS($D3:$Y3,$AI3,[1]Results!$T$78:$AO$78,AP$1)/(COUNTIF([1]Results!$T$78:$AO$78,AP$1))</f>
        <v>#VALUE!</v>
      </c>
      <c r="AQ3" s="57" t="e">
        <f>COUNTIFS($D3:$Y3,$AI3,[1]Results!$T$78:$AO$78,AQ$1)/(COUNTIF([1]Results!$T$78:$AO$78,AQ$1))</f>
        <v>#VALUE!</v>
      </c>
      <c r="AR3" s="57" t="e">
        <f>COUNTIFS($D3:$Y3,$AI3,[1]Results!$T$78:$AO$78,AR$1)/(COUNTIF([1]Results!$T$78:$AO$78,AR$1))</f>
        <v>#VALUE!</v>
      </c>
      <c r="AS3" s="57" t="e">
        <f>COUNTIFS($D3:$Y3,$AI3,[1]Results!$T$78:$AO$78,AS$1)/(COUNTIF([1]Results!$T$78:$AO$78,AS$1))</f>
        <v>#VALUE!</v>
      </c>
      <c r="AT3" s="57" t="e">
        <f>COUNTIFS($D3:$Y3,$AI3,[1]Results!$T$81:$AO$81,AT$1)/(COUNTIF([1]Results!$T$81:$AO$81,AT$1))</f>
        <v>#VALUE!</v>
      </c>
      <c r="AU3" s="57" t="e">
        <f>COUNTIFS($D3:$Y3,$AI3,[1]Results!$T$81:$AO$81,AU$1)/(COUNTIF([1]Results!$T$81:$AO$81,AU$1))</f>
        <v>#VALUE!</v>
      </c>
      <c r="AV3" s="57" t="e">
        <f>COUNTIFS($D3:$Y3,$AI3,[1]Results!$T$81:$AO$81,AV$1)/(COUNTIF([1]Results!$T$81:$AO$81,AV$1))</f>
        <v>#VALUE!</v>
      </c>
      <c r="AW3" s="60"/>
      <c r="AX3" s="60"/>
      <c r="AY3" s="60"/>
      <c r="AZ3" s="60"/>
      <c r="BA3" s="60"/>
      <c r="BB3" s="60"/>
      <c r="BC3" s="18"/>
    </row>
    <row r="4" spans="1:55" x14ac:dyDescent="0.3">
      <c r="A4" t="s">
        <v>1298</v>
      </c>
      <c r="B4" s="18" t="s">
        <v>55</v>
      </c>
      <c r="C4" s="19" t="s">
        <v>56</v>
      </c>
      <c r="D4" s="15" t="s">
        <v>48</v>
      </c>
      <c r="E4" s="15" t="s">
        <v>48</v>
      </c>
      <c r="F4" s="15" t="s">
        <v>48</v>
      </c>
      <c r="G4" s="15" t="s">
        <v>48</v>
      </c>
      <c r="H4" s="15" t="s">
        <v>48</v>
      </c>
      <c r="I4" s="15" t="s">
        <v>48</v>
      </c>
      <c r="J4" s="15" t="s">
        <v>48</v>
      </c>
      <c r="K4" s="15" t="s">
        <v>48</v>
      </c>
      <c r="L4" s="15" t="s">
        <v>49</v>
      </c>
      <c r="M4" s="15" t="s">
        <v>48</v>
      </c>
      <c r="N4" s="15" t="s">
        <v>48</v>
      </c>
      <c r="O4" s="15" t="s">
        <v>48</v>
      </c>
      <c r="P4" s="15" t="s">
        <v>48</v>
      </c>
      <c r="Q4" s="15" t="s">
        <v>48</v>
      </c>
      <c r="R4" s="15" t="s">
        <v>48</v>
      </c>
      <c r="S4" s="15" t="s">
        <v>48</v>
      </c>
      <c r="T4" s="15" t="s">
        <v>48</v>
      </c>
      <c r="U4" s="15" t="s">
        <v>48</v>
      </c>
      <c r="V4" s="15" t="s">
        <v>48</v>
      </c>
      <c r="W4" s="15" t="s">
        <v>48</v>
      </c>
      <c r="X4" s="15" t="s">
        <v>48</v>
      </c>
      <c r="Y4" s="15" t="s">
        <v>48</v>
      </c>
      <c r="Z4" s="18" t="s">
        <v>49</v>
      </c>
      <c r="AA4" s="18">
        <f t="shared" si="0"/>
        <v>1</v>
      </c>
      <c r="AB4" s="18" t="s">
        <v>48</v>
      </c>
      <c r="AC4" s="18">
        <f t="shared" si="1"/>
        <v>21</v>
      </c>
      <c r="AD4" s="18" t="s">
        <v>108</v>
      </c>
      <c r="AE4" s="18">
        <f t="shared" si="2"/>
        <v>0</v>
      </c>
      <c r="AF4" s="18" t="s">
        <v>432</v>
      </c>
      <c r="AG4" s="18">
        <f t="shared" si="3"/>
        <v>0</v>
      </c>
      <c r="AH4" s="18">
        <f t="shared" si="4"/>
        <v>22</v>
      </c>
      <c r="AI4" s="18" t="str">
        <f t="shared" si="5"/>
        <v>yes</v>
      </c>
      <c r="AJ4" s="18" t="str">
        <f t="shared" si="6"/>
        <v>no</v>
      </c>
      <c r="AK4" s="18">
        <f t="shared" si="7"/>
        <v>1</v>
      </c>
      <c r="AL4" s="18">
        <f t="shared" si="8"/>
        <v>21</v>
      </c>
      <c r="AM4" s="179">
        <f t="shared" si="9"/>
        <v>4.5454545454545456E-2</v>
      </c>
      <c r="AN4" s="179">
        <f t="shared" si="9"/>
        <v>0.95454545454545459</v>
      </c>
      <c r="AO4" s="57" t="e">
        <f>COUNTIFS($D4:$Y4,$AI4,[1]Results!$T$78:$AO$78,AO$1)/(COUNTIF([1]Results!$T$78:$AO$78,AO$1))</f>
        <v>#VALUE!</v>
      </c>
      <c r="AP4" s="57" t="e">
        <f>COUNTIFS($D4:$Y4,$AI4,[1]Results!$T$78:$AO$78,AP$1)/(COUNTIF([1]Results!$T$78:$AO$78,AP$1))</f>
        <v>#VALUE!</v>
      </c>
      <c r="AQ4" s="57" t="e">
        <f>COUNTIFS($D4:$Y4,$AI4,[1]Results!$T$78:$AO$78,AQ$1)/(COUNTIF([1]Results!$T$78:$AO$78,AQ$1))</f>
        <v>#VALUE!</v>
      </c>
      <c r="AR4" s="57" t="e">
        <f>COUNTIFS($D4:$Y4,$AI4,[1]Results!$T$78:$AO$78,AR$1)/(COUNTIF([1]Results!$T$78:$AO$78,AR$1))</f>
        <v>#VALUE!</v>
      </c>
      <c r="AS4" s="57" t="e">
        <f>COUNTIFS($D4:$Y4,$AI4,[1]Results!$T$78:$AO$78,AS$1)/(COUNTIF([1]Results!$T$78:$AO$78,AS$1))</f>
        <v>#VALUE!</v>
      </c>
      <c r="AT4" s="57" t="e">
        <f>COUNTIFS($D4:$Y4,$AI4,[1]Results!$T$81:$AO$81,AT$1)/(COUNTIF([1]Results!$T$81:$AO$81,AT$1))</f>
        <v>#VALUE!</v>
      </c>
      <c r="AU4" s="57" t="e">
        <f>COUNTIFS($D4:$Y4,$AI4,[1]Results!$T$81:$AO$81,AU$1)/(COUNTIF([1]Results!$T$81:$AO$81,AU$1))</f>
        <v>#VALUE!</v>
      </c>
      <c r="AV4" s="57" t="e">
        <f>COUNTIFS($D4:$Y4,$AI4,[1]Results!$T$81:$AO$81,AV$1)/(COUNTIF([1]Results!$T$81:$AO$81,AV$1))</f>
        <v>#VALUE!</v>
      </c>
      <c r="AW4" s="60"/>
      <c r="AX4" s="60"/>
      <c r="AY4" s="60"/>
      <c r="AZ4" s="60"/>
      <c r="BA4" s="60"/>
      <c r="BB4" s="60"/>
      <c r="BC4" s="18"/>
    </row>
    <row r="5" spans="1:55" x14ac:dyDescent="0.3">
      <c r="A5" t="s">
        <v>1299</v>
      </c>
      <c r="B5" s="18" t="s">
        <v>57</v>
      </c>
      <c r="C5" s="19" t="s">
        <v>58</v>
      </c>
      <c r="D5" s="15" t="s">
        <v>49</v>
      </c>
      <c r="E5" s="15" t="s">
        <v>49</v>
      </c>
      <c r="F5" s="15" t="s">
        <v>49</v>
      </c>
      <c r="G5" s="15" t="s">
        <v>48</v>
      </c>
      <c r="H5" s="15" t="s">
        <v>49</v>
      </c>
      <c r="I5" s="15" t="s">
        <v>49</v>
      </c>
      <c r="J5" s="15" t="s">
        <v>49</v>
      </c>
      <c r="K5" s="15" t="s">
        <v>48</v>
      </c>
      <c r="L5" s="15" t="s">
        <v>49</v>
      </c>
      <c r="M5" s="15" t="s">
        <v>49</v>
      </c>
      <c r="N5" s="15" t="s">
        <v>49</v>
      </c>
      <c r="O5" s="15" t="s">
        <v>49</v>
      </c>
      <c r="P5" s="15" t="s">
        <v>48</v>
      </c>
      <c r="Q5" s="15" t="s">
        <v>49</v>
      </c>
      <c r="R5" s="15" t="s">
        <v>49</v>
      </c>
      <c r="S5" s="15" t="s">
        <v>49</v>
      </c>
      <c r="T5" s="15" t="s">
        <v>49</v>
      </c>
      <c r="U5" s="15" t="s">
        <v>49</v>
      </c>
      <c r="V5" s="15" t="s">
        <v>49</v>
      </c>
      <c r="W5" s="15" t="s">
        <v>49</v>
      </c>
      <c r="X5" s="15" t="s">
        <v>49</v>
      </c>
      <c r="Y5" s="15" t="s">
        <v>49</v>
      </c>
      <c r="Z5" s="18" t="s">
        <v>49</v>
      </c>
      <c r="AA5" s="18">
        <f t="shared" si="0"/>
        <v>19</v>
      </c>
      <c r="AB5" s="18" t="s">
        <v>48</v>
      </c>
      <c r="AC5" s="18">
        <f t="shared" si="1"/>
        <v>3</v>
      </c>
      <c r="AD5" s="18" t="s">
        <v>108</v>
      </c>
      <c r="AE5" s="18">
        <f t="shared" si="2"/>
        <v>0</v>
      </c>
      <c r="AF5" s="18" t="s">
        <v>432</v>
      </c>
      <c r="AG5" s="18">
        <f t="shared" si="3"/>
        <v>0</v>
      </c>
      <c r="AH5" s="18">
        <f t="shared" si="4"/>
        <v>22</v>
      </c>
      <c r="AI5" s="18" t="str">
        <f t="shared" si="5"/>
        <v>yes</v>
      </c>
      <c r="AJ5" s="18" t="str">
        <f t="shared" si="6"/>
        <v>no</v>
      </c>
      <c r="AK5" s="18">
        <f t="shared" si="7"/>
        <v>19</v>
      </c>
      <c r="AL5" s="18">
        <f t="shared" si="8"/>
        <v>3</v>
      </c>
      <c r="AM5" s="179">
        <f t="shared" si="9"/>
        <v>0.86363636363636365</v>
      </c>
      <c r="AN5" s="179">
        <f t="shared" si="9"/>
        <v>0.13636363636363635</v>
      </c>
      <c r="AO5" s="57" t="e">
        <f>COUNTIFS($D5:$Y5,$AI5,[1]Results!$T$78:$AO$78,AO$1)/(COUNTIF([1]Results!$T$78:$AO$78,AO$1))</f>
        <v>#VALUE!</v>
      </c>
      <c r="AP5" s="57" t="e">
        <f>COUNTIFS($D5:$Y5,$AI5,[1]Results!$T$78:$AO$78,AP$1)/(COUNTIF([1]Results!$T$78:$AO$78,AP$1))</f>
        <v>#VALUE!</v>
      </c>
      <c r="AQ5" s="57" t="e">
        <f>COUNTIFS($D5:$Y5,$AI5,[1]Results!$T$78:$AO$78,AQ$1)/(COUNTIF([1]Results!$T$78:$AO$78,AQ$1))</f>
        <v>#VALUE!</v>
      </c>
      <c r="AR5" s="57" t="e">
        <f>COUNTIFS($D5:$Y5,$AI5,[1]Results!$T$78:$AO$78,AR$1)/(COUNTIF([1]Results!$T$78:$AO$78,AR$1))</f>
        <v>#VALUE!</v>
      </c>
      <c r="AS5" s="57" t="e">
        <f>COUNTIFS($D5:$Y5,$AI5,[1]Results!$T$78:$AO$78,AS$1)/(COUNTIF([1]Results!$T$78:$AO$78,AS$1))</f>
        <v>#VALUE!</v>
      </c>
      <c r="AT5" s="57" t="e">
        <f>COUNTIFS($D5:$Y5,$AI5,[1]Results!$T$81:$AO$81,AT$1)/(COUNTIF([1]Results!$T$81:$AO$81,AT$1))</f>
        <v>#VALUE!</v>
      </c>
      <c r="AU5" s="57" t="e">
        <f>COUNTIFS($D5:$Y5,$AI5,[1]Results!$T$81:$AO$81,AU$1)/(COUNTIF([1]Results!$T$81:$AO$81,AU$1))</f>
        <v>#VALUE!</v>
      </c>
      <c r="AV5" s="57" t="e">
        <f>COUNTIFS($D5:$Y5,$AI5,[1]Results!$T$81:$AO$81,AV$1)/(COUNTIF([1]Results!$T$81:$AO$81,AV$1))</f>
        <v>#VALUE!</v>
      </c>
      <c r="AW5" s="60"/>
      <c r="AX5" s="60"/>
      <c r="AY5" s="60"/>
      <c r="AZ5" s="60"/>
      <c r="BA5" s="60"/>
      <c r="BB5" s="60"/>
      <c r="BC5" s="18"/>
    </row>
    <row r="6" spans="1:55" x14ac:dyDescent="0.3">
      <c r="A6" t="s">
        <v>1300</v>
      </c>
      <c r="B6" s="18" t="s">
        <v>59</v>
      </c>
      <c r="C6" s="19" t="s">
        <v>60</v>
      </c>
      <c r="D6" s="15" t="s">
        <v>49</v>
      </c>
      <c r="E6" s="15" t="s">
        <v>49</v>
      </c>
      <c r="F6" s="15" t="s">
        <v>49</v>
      </c>
      <c r="G6" s="15" t="s">
        <v>48</v>
      </c>
      <c r="H6" s="15" t="s">
        <v>49</v>
      </c>
      <c r="I6" s="15" t="s">
        <v>48</v>
      </c>
      <c r="J6" s="15" t="s">
        <v>49</v>
      </c>
      <c r="K6" s="15" t="s">
        <v>48</v>
      </c>
      <c r="L6" s="15" t="s">
        <v>49</v>
      </c>
      <c r="M6" s="15" t="s">
        <v>49</v>
      </c>
      <c r="N6" s="15" t="s">
        <v>49</v>
      </c>
      <c r="O6" s="15" t="s">
        <v>49</v>
      </c>
      <c r="P6" s="15" t="s">
        <v>48</v>
      </c>
      <c r="Q6" s="15" t="s">
        <v>49</v>
      </c>
      <c r="R6" s="15" t="s">
        <v>49</v>
      </c>
      <c r="S6" s="15" t="s">
        <v>48</v>
      </c>
      <c r="T6" s="15" t="s">
        <v>49</v>
      </c>
      <c r="U6" s="15" t="s">
        <v>49</v>
      </c>
      <c r="V6" s="15" t="s">
        <v>49</v>
      </c>
      <c r="W6" s="15" t="s">
        <v>49</v>
      </c>
      <c r="X6" s="15" t="s">
        <v>48</v>
      </c>
      <c r="Y6" s="15" t="s">
        <v>49</v>
      </c>
      <c r="Z6" s="18" t="s">
        <v>49</v>
      </c>
      <c r="AA6" s="18">
        <f t="shared" si="0"/>
        <v>16</v>
      </c>
      <c r="AB6" s="18" t="s">
        <v>48</v>
      </c>
      <c r="AC6" s="18">
        <f t="shared" si="1"/>
        <v>6</v>
      </c>
      <c r="AD6" s="18" t="s">
        <v>108</v>
      </c>
      <c r="AE6" s="18">
        <f t="shared" si="2"/>
        <v>0</v>
      </c>
      <c r="AF6" s="18" t="s">
        <v>432</v>
      </c>
      <c r="AG6" s="18">
        <f t="shared" si="3"/>
        <v>0</v>
      </c>
      <c r="AH6" s="18">
        <f t="shared" si="4"/>
        <v>22</v>
      </c>
      <c r="AI6" s="18" t="str">
        <f t="shared" si="5"/>
        <v>yes</v>
      </c>
      <c r="AJ6" s="18" t="str">
        <f t="shared" si="6"/>
        <v>no</v>
      </c>
      <c r="AK6" s="18">
        <f t="shared" si="7"/>
        <v>16</v>
      </c>
      <c r="AL6" s="18">
        <f t="shared" si="8"/>
        <v>6</v>
      </c>
      <c r="AM6" s="179">
        <f t="shared" si="9"/>
        <v>0.72727272727272729</v>
      </c>
      <c r="AN6" s="179">
        <f t="shared" si="9"/>
        <v>0.27272727272727271</v>
      </c>
      <c r="AO6" s="57" t="e">
        <f>COUNTIFS($D6:$Y6,$AI6,[1]Results!$T$78:$AO$78,AO$1)/(COUNTIF([1]Results!$T$78:$AO$78,AO$1))</f>
        <v>#VALUE!</v>
      </c>
      <c r="AP6" s="57" t="e">
        <f>COUNTIFS($D6:$Y6,$AI6,[1]Results!$T$78:$AO$78,AP$1)/(COUNTIF([1]Results!$T$78:$AO$78,AP$1))</f>
        <v>#VALUE!</v>
      </c>
      <c r="AQ6" s="57" t="e">
        <f>COUNTIFS($D6:$Y6,$AI6,[1]Results!$T$78:$AO$78,AQ$1)/(COUNTIF([1]Results!$T$78:$AO$78,AQ$1))</f>
        <v>#VALUE!</v>
      </c>
      <c r="AR6" s="57" t="e">
        <f>COUNTIFS($D6:$Y6,$AI6,[1]Results!$T$78:$AO$78,AR$1)/(COUNTIF([1]Results!$T$78:$AO$78,AR$1))</f>
        <v>#VALUE!</v>
      </c>
      <c r="AS6" s="57" t="e">
        <f>COUNTIFS($D6:$Y6,$AI6,[1]Results!$T$78:$AO$78,AS$1)/(COUNTIF([1]Results!$T$78:$AO$78,AS$1))</f>
        <v>#VALUE!</v>
      </c>
      <c r="AT6" s="57" t="e">
        <f>COUNTIFS($D6:$Y6,$AI6,[1]Results!$T$81:$AO$81,AT$1)/(COUNTIF([1]Results!$T$81:$AO$81,AT$1))</f>
        <v>#VALUE!</v>
      </c>
      <c r="AU6" s="57" t="e">
        <f>COUNTIFS($D6:$Y6,$AI6,[1]Results!$T$81:$AO$81,AU$1)/(COUNTIF([1]Results!$T$81:$AO$81,AU$1))</f>
        <v>#VALUE!</v>
      </c>
      <c r="AV6" s="57" t="e">
        <f>COUNTIFS($D6:$Y6,$AI6,[1]Results!$T$81:$AO$81,AV$1)/(COUNTIF([1]Results!$T$81:$AO$81,AV$1))</f>
        <v>#VALUE!</v>
      </c>
      <c r="AW6" s="60"/>
      <c r="AX6" s="60"/>
      <c r="AY6" s="60"/>
      <c r="AZ6" s="60"/>
      <c r="BA6" s="60"/>
      <c r="BB6" s="60"/>
      <c r="BC6" s="18"/>
    </row>
    <row r="7" spans="1:55" x14ac:dyDescent="0.3">
      <c r="A7" t="s">
        <v>1301</v>
      </c>
      <c r="B7" s="18" t="s">
        <v>61</v>
      </c>
      <c r="C7" s="19" t="s">
        <v>62</v>
      </c>
      <c r="D7" s="15" t="s">
        <v>49</v>
      </c>
      <c r="E7" s="15" t="s">
        <v>49</v>
      </c>
      <c r="F7" s="15" t="s">
        <v>49</v>
      </c>
      <c r="G7" s="15" t="s">
        <v>49</v>
      </c>
      <c r="H7" s="15" t="s">
        <v>49</v>
      </c>
      <c r="I7" s="15" t="s">
        <v>49</v>
      </c>
      <c r="J7" s="15" t="s">
        <v>48</v>
      </c>
      <c r="K7" s="15" t="s">
        <v>48</v>
      </c>
      <c r="L7" s="15" t="s">
        <v>49</v>
      </c>
      <c r="M7" s="15" t="s">
        <v>49</v>
      </c>
      <c r="N7" s="15" t="s">
        <v>49</v>
      </c>
      <c r="O7" s="15" t="s">
        <v>48</v>
      </c>
      <c r="P7" s="15" t="s">
        <v>49</v>
      </c>
      <c r="Q7" s="15" t="s">
        <v>49</v>
      </c>
      <c r="R7" s="15" t="s">
        <v>48</v>
      </c>
      <c r="S7" s="15" t="s">
        <v>49</v>
      </c>
      <c r="T7" s="15" t="s">
        <v>49</v>
      </c>
      <c r="U7" s="15" t="s">
        <v>49</v>
      </c>
      <c r="V7" s="15" t="s">
        <v>49</v>
      </c>
      <c r="W7" s="15" t="s">
        <v>49</v>
      </c>
      <c r="X7" s="15" t="s">
        <v>49</v>
      </c>
      <c r="Y7" s="15" t="s">
        <v>49</v>
      </c>
      <c r="Z7" s="18" t="s">
        <v>49</v>
      </c>
      <c r="AA7" s="18">
        <f t="shared" si="0"/>
        <v>18</v>
      </c>
      <c r="AB7" s="18" t="s">
        <v>48</v>
      </c>
      <c r="AC7" s="18">
        <f t="shared" si="1"/>
        <v>4</v>
      </c>
      <c r="AD7" s="18" t="s">
        <v>108</v>
      </c>
      <c r="AE7" s="18">
        <f t="shared" si="2"/>
        <v>0</v>
      </c>
      <c r="AF7" s="18" t="s">
        <v>432</v>
      </c>
      <c r="AG7" s="18">
        <f t="shared" si="3"/>
        <v>0</v>
      </c>
      <c r="AH7" s="18">
        <f t="shared" si="4"/>
        <v>22</v>
      </c>
      <c r="AI7" s="18" t="str">
        <f t="shared" si="5"/>
        <v>yes</v>
      </c>
      <c r="AJ7" s="18" t="str">
        <f t="shared" si="6"/>
        <v>no</v>
      </c>
      <c r="AK7" s="18">
        <f t="shared" si="7"/>
        <v>18</v>
      </c>
      <c r="AL7" s="18">
        <f t="shared" si="8"/>
        <v>4</v>
      </c>
      <c r="AM7" s="179">
        <f t="shared" si="9"/>
        <v>0.81818181818181823</v>
      </c>
      <c r="AN7" s="179">
        <f t="shared" si="9"/>
        <v>0.18181818181818182</v>
      </c>
      <c r="AO7" s="57" t="e">
        <f>COUNTIFS($D7:$Y7,$AI7,[1]Results!$T$78:$AO$78,AO$1)/(COUNTIF([1]Results!$T$78:$AO$78,AO$1))</f>
        <v>#VALUE!</v>
      </c>
      <c r="AP7" s="57" t="e">
        <f>COUNTIFS($D7:$Y7,$AI7,[1]Results!$T$78:$AO$78,AP$1)/(COUNTIF([1]Results!$T$78:$AO$78,AP$1))</f>
        <v>#VALUE!</v>
      </c>
      <c r="AQ7" s="57" t="e">
        <f>COUNTIFS($D7:$Y7,$AI7,[1]Results!$T$78:$AO$78,AQ$1)/(COUNTIF([1]Results!$T$78:$AO$78,AQ$1))</f>
        <v>#VALUE!</v>
      </c>
      <c r="AR7" s="57" t="e">
        <f>COUNTIFS($D7:$Y7,$AI7,[1]Results!$T$78:$AO$78,AR$1)/(COUNTIF([1]Results!$T$78:$AO$78,AR$1))</f>
        <v>#VALUE!</v>
      </c>
      <c r="AS7" s="57" t="e">
        <f>COUNTIFS($D7:$Y7,$AI7,[1]Results!$T$78:$AO$78,AS$1)/(COUNTIF([1]Results!$T$78:$AO$78,AS$1))</f>
        <v>#VALUE!</v>
      </c>
      <c r="AT7" s="57" t="e">
        <f>COUNTIFS($D7:$Y7,$AI7,[1]Results!$T$81:$AO$81,AT$1)/(COUNTIF([1]Results!$T$81:$AO$81,AT$1))</f>
        <v>#VALUE!</v>
      </c>
      <c r="AU7" s="57" t="e">
        <f>COUNTIFS($D7:$Y7,$AI7,[1]Results!$T$81:$AO$81,AU$1)/(COUNTIF([1]Results!$T$81:$AO$81,AU$1))</f>
        <v>#VALUE!</v>
      </c>
      <c r="AV7" s="57" t="e">
        <f>COUNTIFS($D7:$Y7,$AI7,[1]Results!$T$81:$AO$81,AV$1)/(COUNTIF([1]Results!$T$81:$AO$81,AV$1))</f>
        <v>#VALUE!</v>
      </c>
      <c r="AW7" s="60"/>
      <c r="AX7" s="60"/>
      <c r="AY7" s="60"/>
      <c r="AZ7" s="60"/>
      <c r="BA7" s="60"/>
      <c r="BB7" s="60"/>
      <c r="BC7" s="18"/>
    </row>
    <row r="8" spans="1:55" x14ac:dyDescent="0.3">
      <c r="A8" t="s">
        <v>1302</v>
      </c>
      <c r="B8" s="18" t="s">
        <v>63</v>
      </c>
      <c r="C8" s="19" t="s">
        <v>64</v>
      </c>
      <c r="D8" s="15" t="s">
        <v>48</v>
      </c>
      <c r="E8" s="15" t="s">
        <v>48</v>
      </c>
      <c r="F8" s="15" t="s">
        <v>48</v>
      </c>
      <c r="G8" s="15" t="s">
        <v>49</v>
      </c>
      <c r="H8" s="15" t="s">
        <v>49</v>
      </c>
      <c r="I8" s="15" t="s">
        <v>49</v>
      </c>
      <c r="J8" s="15" t="s">
        <v>48</v>
      </c>
      <c r="K8" s="15" t="s">
        <v>48</v>
      </c>
      <c r="L8" s="15" t="s">
        <v>49</v>
      </c>
      <c r="M8" s="15" t="s">
        <v>48</v>
      </c>
      <c r="N8" s="15" t="s">
        <v>48</v>
      </c>
      <c r="O8" s="15" t="s">
        <v>48</v>
      </c>
      <c r="P8" s="15" t="s">
        <v>49</v>
      </c>
      <c r="Q8" s="15" t="s">
        <v>49</v>
      </c>
      <c r="R8" s="15" t="s">
        <v>48</v>
      </c>
      <c r="S8" s="15" t="s">
        <v>48</v>
      </c>
      <c r="T8" s="15" t="s">
        <v>48</v>
      </c>
      <c r="U8" s="15" t="s">
        <v>48</v>
      </c>
      <c r="V8" s="15" t="s">
        <v>49</v>
      </c>
      <c r="W8" s="15" t="s">
        <v>49</v>
      </c>
      <c r="X8" s="15" t="s">
        <v>48</v>
      </c>
      <c r="Y8" s="15" t="s">
        <v>49</v>
      </c>
      <c r="Z8" s="18" t="s">
        <v>49</v>
      </c>
      <c r="AA8" s="18">
        <f t="shared" si="0"/>
        <v>9</v>
      </c>
      <c r="AB8" s="18" t="s">
        <v>48</v>
      </c>
      <c r="AC8" s="18">
        <f t="shared" si="1"/>
        <v>13</v>
      </c>
      <c r="AD8" s="18" t="s">
        <v>108</v>
      </c>
      <c r="AE8" s="18">
        <f t="shared" si="2"/>
        <v>0</v>
      </c>
      <c r="AF8" s="18" t="s">
        <v>432</v>
      </c>
      <c r="AG8" s="18">
        <f t="shared" si="3"/>
        <v>0</v>
      </c>
      <c r="AH8" s="18">
        <f t="shared" si="4"/>
        <v>22</v>
      </c>
      <c r="AI8" s="18" t="str">
        <f t="shared" si="5"/>
        <v>yes</v>
      </c>
      <c r="AJ8" s="18" t="str">
        <f t="shared" si="6"/>
        <v>no</v>
      </c>
      <c r="AK8" s="18">
        <f t="shared" si="7"/>
        <v>9</v>
      </c>
      <c r="AL8" s="18">
        <f t="shared" si="8"/>
        <v>13</v>
      </c>
      <c r="AM8" s="179">
        <f t="shared" si="9"/>
        <v>0.40909090909090912</v>
      </c>
      <c r="AN8" s="179">
        <f t="shared" si="9"/>
        <v>0.59090909090909094</v>
      </c>
      <c r="AO8" s="57" t="e">
        <f>COUNTIFS($D8:$Y8,$AI8,[1]Results!$T$78:$AO$78,AO$1)/(COUNTIF([1]Results!$T$78:$AO$78,AO$1))</f>
        <v>#VALUE!</v>
      </c>
      <c r="AP8" s="57" t="e">
        <f>COUNTIFS($D8:$Y8,$AI8,[1]Results!$T$78:$AO$78,AP$1)/(COUNTIF([1]Results!$T$78:$AO$78,AP$1))</f>
        <v>#VALUE!</v>
      </c>
      <c r="AQ8" s="57" t="e">
        <f>COUNTIFS($D8:$Y8,$AI8,[1]Results!$T$78:$AO$78,AQ$1)/(COUNTIF([1]Results!$T$78:$AO$78,AQ$1))</f>
        <v>#VALUE!</v>
      </c>
      <c r="AR8" s="57" t="e">
        <f>COUNTIFS($D8:$Y8,$AI8,[1]Results!$T$78:$AO$78,AR$1)/(COUNTIF([1]Results!$T$78:$AO$78,AR$1))</f>
        <v>#VALUE!</v>
      </c>
      <c r="AS8" s="57" t="e">
        <f>COUNTIFS($D8:$Y8,$AI8,[1]Results!$T$78:$AO$78,AS$1)/(COUNTIF([1]Results!$T$78:$AO$78,AS$1))</f>
        <v>#VALUE!</v>
      </c>
      <c r="AT8" s="57" t="e">
        <f>COUNTIFS($D8:$Y8,$AI8,[1]Results!$T$81:$AO$81,AT$1)/(COUNTIF([1]Results!$T$81:$AO$81,AT$1))</f>
        <v>#VALUE!</v>
      </c>
      <c r="AU8" s="57" t="e">
        <f>COUNTIFS($D8:$Y8,$AI8,[1]Results!$T$81:$AO$81,AU$1)/(COUNTIF([1]Results!$T$81:$AO$81,AU$1))</f>
        <v>#VALUE!</v>
      </c>
      <c r="AV8" s="57" t="e">
        <f>COUNTIFS($D8:$Y8,$AI8,[1]Results!$T$81:$AO$81,AV$1)/(COUNTIF([1]Results!$T$81:$AO$81,AV$1))</f>
        <v>#VALUE!</v>
      </c>
      <c r="AW8" s="60"/>
      <c r="AX8" s="60"/>
      <c r="AY8" s="60"/>
      <c r="AZ8" s="60"/>
      <c r="BA8" s="60"/>
      <c r="BB8" s="60"/>
      <c r="BC8" s="18"/>
    </row>
    <row r="9" spans="1:55" x14ac:dyDescent="0.3">
      <c r="A9" t="s">
        <v>1303</v>
      </c>
      <c r="B9" s="18" t="s">
        <v>65</v>
      </c>
      <c r="C9" s="19" t="s">
        <v>66</v>
      </c>
      <c r="D9" s="15" t="s">
        <v>49</v>
      </c>
      <c r="E9" s="15" t="s">
        <v>49</v>
      </c>
      <c r="F9" s="15" t="s">
        <v>49</v>
      </c>
      <c r="G9" s="15" t="s">
        <v>49</v>
      </c>
      <c r="H9" s="15" t="s">
        <v>49</v>
      </c>
      <c r="I9" s="15" t="s">
        <v>49</v>
      </c>
      <c r="J9" s="15" t="s">
        <v>49</v>
      </c>
      <c r="K9" s="15" t="s">
        <v>49</v>
      </c>
      <c r="L9" s="15" t="s">
        <v>49</v>
      </c>
      <c r="M9" s="15" t="s">
        <v>49</v>
      </c>
      <c r="N9" s="15" t="s">
        <v>49</v>
      </c>
      <c r="O9" s="15" t="s">
        <v>49</v>
      </c>
      <c r="P9" s="15" t="s">
        <v>49</v>
      </c>
      <c r="Q9" s="15" t="s">
        <v>49</v>
      </c>
      <c r="R9" s="15" t="s">
        <v>49</v>
      </c>
      <c r="S9" s="15" t="s">
        <v>49</v>
      </c>
      <c r="T9" s="15" t="s">
        <v>49</v>
      </c>
      <c r="U9" s="15" t="s">
        <v>49</v>
      </c>
      <c r="V9" s="15" t="s">
        <v>49</v>
      </c>
      <c r="W9" s="15" t="s">
        <v>49</v>
      </c>
      <c r="X9" s="15" t="s">
        <v>49</v>
      </c>
      <c r="Y9" s="15" t="s">
        <v>49</v>
      </c>
      <c r="Z9" s="18" t="s">
        <v>49</v>
      </c>
      <c r="AA9" s="18">
        <f t="shared" si="0"/>
        <v>22</v>
      </c>
      <c r="AB9" s="18" t="s">
        <v>48</v>
      </c>
      <c r="AC9" s="18">
        <f t="shared" si="1"/>
        <v>0</v>
      </c>
      <c r="AD9" s="18" t="s">
        <v>108</v>
      </c>
      <c r="AE9" s="18">
        <f t="shared" si="2"/>
        <v>0</v>
      </c>
      <c r="AF9" s="18" t="s">
        <v>432</v>
      </c>
      <c r="AG9" s="18">
        <f t="shared" si="3"/>
        <v>0</v>
      </c>
      <c r="AH9" s="18">
        <f t="shared" si="4"/>
        <v>22</v>
      </c>
      <c r="AI9" s="18" t="str">
        <f t="shared" si="5"/>
        <v>yes</v>
      </c>
      <c r="AJ9" s="18" t="str">
        <f t="shared" si="6"/>
        <v>no</v>
      </c>
      <c r="AK9" s="18">
        <f t="shared" si="7"/>
        <v>22</v>
      </c>
      <c r="AL9" s="18">
        <f t="shared" si="8"/>
        <v>0</v>
      </c>
      <c r="AM9" s="179">
        <f t="shared" si="9"/>
        <v>1</v>
      </c>
      <c r="AN9" s="179">
        <f t="shared" si="9"/>
        <v>0</v>
      </c>
      <c r="AO9" s="57" t="e">
        <f>COUNTIFS($D9:$Y9,$AI9,[1]Results!$T$78:$AO$78,AO$1)/(COUNTIF([1]Results!$T$78:$AO$78,AO$1))</f>
        <v>#VALUE!</v>
      </c>
      <c r="AP9" s="57" t="e">
        <f>COUNTIFS($D9:$Y9,$AI9,[1]Results!$T$78:$AO$78,AP$1)/(COUNTIF([1]Results!$T$78:$AO$78,AP$1))</f>
        <v>#VALUE!</v>
      </c>
      <c r="AQ9" s="57" t="e">
        <f>COUNTIFS($D9:$Y9,$AI9,[1]Results!$T$78:$AO$78,AQ$1)/(COUNTIF([1]Results!$T$78:$AO$78,AQ$1))</f>
        <v>#VALUE!</v>
      </c>
      <c r="AR9" s="57" t="e">
        <f>COUNTIFS($D9:$Y9,$AI9,[1]Results!$T$78:$AO$78,AR$1)/(COUNTIF([1]Results!$T$78:$AO$78,AR$1))</f>
        <v>#VALUE!</v>
      </c>
      <c r="AS9" s="57" t="e">
        <f>COUNTIFS($D9:$Y9,$AI9,[1]Results!$T$78:$AO$78,AS$1)/(COUNTIF([1]Results!$T$78:$AO$78,AS$1))</f>
        <v>#VALUE!</v>
      </c>
      <c r="AT9" s="57" t="e">
        <f>COUNTIFS($D9:$Y9,$AI9,[1]Results!$T$81:$AO$81,AT$1)/(COUNTIF([1]Results!$T$81:$AO$81,AT$1))</f>
        <v>#VALUE!</v>
      </c>
      <c r="AU9" s="57" t="e">
        <f>COUNTIFS($D9:$Y9,$AI9,[1]Results!$T$81:$AO$81,AU$1)/(COUNTIF([1]Results!$T$81:$AO$81,AU$1))</f>
        <v>#VALUE!</v>
      </c>
      <c r="AV9" s="57" t="e">
        <f>COUNTIFS($D9:$Y9,$AI9,[1]Results!$T$81:$AO$81,AV$1)/(COUNTIF([1]Results!$T$81:$AO$81,AV$1))</f>
        <v>#VALUE!</v>
      </c>
      <c r="AW9" s="60"/>
      <c r="AX9" s="60"/>
      <c r="AY9" s="60"/>
      <c r="AZ9" s="60"/>
      <c r="BA9" s="60"/>
      <c r="BB9" s="60"/>
      <c r="BC9" s="18"/>
    </row>
    <row r="10" spans="1:55" x14ac:dyDescent="0.3">
      <c r="A10" t="s">
        <v>1304</v>
      </c>
      <c r="B10" s="18" t="s">
        <v>68</v>
      </c>
      <c r="C10" s="19" t="s">
        <v>69</v>
      </c>
      <c r="D10" s="15" t="s">
        <v>49</v>
      </c>
      <c r="E10" s="15" t="s">
        <v>49</v>
      </c>
      <c r="F10" s="15" t="s">
        <v>49</v>
      </c>
      <c r="G10" s="15" t="s">
        <v>49</v>
      </c>
      <c r="H10" s="15" t="s">
        <v>49</v>
      </c>
      <c r="I10" s="15" t="s">
        <v>49</v>
      </c>
      <c r="J10" s="15" t="s">
        <v>49</v>
      </c>
      <c r="K10" s="15" t="s">
        <v>49</v>
      </c>
      <c r="L10" s="15" t="s">
        <v>49</v>
      </c>
      <c r="M10" s="15" t="s">
        <v>49</v>
      </c>
      <c r="N10" s="15" t="s">
        <v>49</v>
      </c>
      <c r="O10" s="15" t="s">
        <v>49</v>
      </c>
      <c r="P10" s="15" t="s">
        <v>49</v>
      </c>
      <c r="Q10" s="15" t="s">
        <v>49</v>
      </c>
      <c r="R10" s="15" t="s">
        <v>49</v>
      </c>
      <c r="S10" s="15" t="s">
        <v>49</v>
      </c>
      <c r="T10" s="15" t="s">
        <v>49</v>
      </c>
      <c r="U10" s="15" t="s">
        <v>49</v>
      </c>
      <c r="V10" s="15" t="s">
        <v>49</v>
      </c>
      <c r="W10" s="15" t="s">
        <v>49</v>
      </c>
      <c r="X10" s="15" t="s">
        <v>49</v>
      </c>
      <c r="Y10" s="15" t="s">
        <v>49</v>
      </c>
      <c r="Z10" s="18" t="s">
        <v>49</v>
      </c>
      <c r="AA10" s="18">
        <f t="shared" si="0"/>
        <v>22</v>
      </c>
      <c r="AB10" s="18" t="s">
        <v>48</v>
      </c>
      <c r="AC10" s="18">
        <f t="shared" si="1"/>
        <v>0</v>
      </c>
      <c r="AD10" s="18" t="s">
        <v>108</v>
      </c>
      <c r="AE10" s="18">
        <f t="shared" si="2"/>
        <v>0</v>
      </c>
      <c r="AF10" s="18" t="s">
        <v>432</v>
      </c>
      <c r="AG10" s="18">
        <f t="shared" si="3"/>
        <v>0</v>
      </c>
      <c r="AH10" s="18">
        <f t="shared" si="4"/>
        <v>22</v>
      </c>
      <c r="AI10" s="18" t="str">
        <f t="shared" si="5"/>
        <v>yes</v>
      </c>
      <c r="AJ10" s="18" t="str">
        <f t="shared" si="6"/>
        <v>no</v>
      </c>
      <c r="AK10" s="18">
        <f t="shared" si="7"/>
        <v>22</v>
      </c>
      <c r="AL10" s="18">
        <f t="shared" si="8"/>
        <v>0</v>
      </c>
      <c r="AM10" s="179">
        <f t="shared" si="9"/>
        <v>1</v>
      </c>
      <c r="AN10" s="179">
        <f t="shared" si="9"/>
        <v>0</v>
      </c>
      <c r="AO10" s="57" t="e">
        <f>COUNTIFS($D10:$Y10,$AI10,[1]Results!$T$78:$AO$78,AO$1)/(COUNTIF([1]Results!$T$78:$AO$78,AO$1))</f>
        <v>#VALUE!</v>
      </c>
      <c r="AP10" s="57" t="e">
        <f>COUNTIFS($D10:$Y10,$AI10,[1]Results!$T$78:$AO$78,AP$1)/(COUNTIF([1]Results!$T$78:$AO$78,AP$1))</f>
        <v>#VALUE!</v>
      </c>
      <c r="AQ10" s="57" t="e">
        <f>COUNTIFS($D10:$Y10,$AI10,[1]Results!$T$78:$AO$78,AQ$1)/(COUNTIF([1]Results!$T$78:$AO$78,AQ$1))</f>
        <v>#VALUE!</v>
      </c>
      <c r="AR10" s="57" t="e">
        <f>COUNTIFS($D10:$Y10,$AI10,[1]Results!$T$78:$AO$78,AR$1)/(COUNTIF([1]Results!$T$78:$AO$78,AR$1))</f>
        <v>#VALUE!</v>
      </c>
      <c r="AS10" s="57" t="e">
        <f>COUNTIFS($D10:$Y10,$AI10,[1]Results!$T$78:$AO$78,AS$1)/(COUNTIF([1]Results!$T$78:$AO$78,AS$1))</f>
        <v>#VALUE!</v>
      </c>
      <c r="AT10" s="57" t="e">
        <f>COUNTIFS($D10:$Y10,$AI10,[1]Results!$T$81:$AO$81,AT$1)/(COUNTIF([1]Results!$T$81:$AO$81,AT$1))</f>
        <v>#VALUE!</v>
      </c>
      <c r="AU10" s="57" t="e">
        <f>COUNTIFS($D10:$Y10,$AI10,[1]Results!$T$81:$AO$81,AU$1)/(COUNTIF([1]Results!$T$81:$AO$81,AU$1))</f>
        <v>#VALUE!</v>
      </c>
      <c r="AV10" s="57" t="e">
        <f>COUNTIFS($D10:$Y10,$AI10,[1]Results!$T$81:$AO$81,AV$1)/(COUNTIF([1]Results!$T$81:$AO$81,AV$1))</f>
        <v>#VALUE!</v>
      </c>
      <c r="AW10" s="60"/>
      <c r="AX10" s="60"/>
      <c r="AY10" s="60"/>
      <c r="AZ10" s="60"/>
      <c r="BA10" s="60"/>
      <c r="BB10" s="60"/>
      <c r="BC10" s="18"/>
    </row>
    <row r="11" spans="1:55" x14ac:dyDescent="0.3">
      <c r="A11" t="s">
        <v>1305</v>
      </c>
      <c r="B11" s="18" t="s">
        <v>76</v>
      </c>
      <c r="C11" s="19" t="s">
        <v>77</v>
      </c>
      <c r="D11" s="15" t="s">
        <v>49</v>
      </c>
      <c r="E11" s="15" t="s">
        <v>49</v>
      </c>
      <c r="F11" s="15" t="s">
        <v>49</v>
      </c>
      <c r="G11" s="15" t="s">
        <v>49</v>
      </c>
      <c r="H11" s="15" t="s">
        <v>49</v>
      </c>
      <c r="I11" s="15" t="s">
        <v>49</v>
      </c>
      <c r="J11" s="15" t="s">
        <v>49</v>
      </c>
      <c r="K11" s="15" t="s">
        <v>49</v>
      </c>
      <c r="L11" s="15" t="s">
        <v>49</v>
      </c>
      <c r="M11" s="15" t="s">
        <v>49</v>
      </c>
      <c r="N11" s="15" t="s">
        <v>49</v>
      </c>
      <c r="O11" s="15" t="s">
        <v>49</v>
      </c>
      <c r="P11" s="15" t="s">
        <v>49</v>
      </c>
      <c r="Q11" s="15" t="s">
        <v>49</v>
      </c>
      <c r="R11" s="15" t="s">
        <v>49</v>
      </c>
      <c r="S11" s="15" t="s">
        <v>49</v>
      </c>
      <c r="T11" s="15" t="s">
        <v>49</v>
      </c>
      <c r="U11" s="15" t="s">
        <v>49</v>
      </c>
      <c r="V11" s="15" t="s">
        <v>49</v>
      </c>
      <c r="W11" s="15" t="s">
        <v>49</v>
      </c>
      <c r="X11" s="15" t="s">
        <v>49</v>
      </c>
      <c r="Y11" s="15" t="s">
        <v>49</v>
      </c>
      <c r="Z11" s="18" t="s">
        <v>49</v>
      </c>
      <c r="AA11" s="18">
        <f t="shared" si="0"/>
        <v>22</v>
      </c>
      <c r="AB11" s="18" t="s">
        <v>48</v>
      </c>
      <c r="AC11" s="18">
        <f t="shared" si="1"/>
        <v>0</v>
      </c>
      <c r="AD11" s="18" t="s">
        <v>108</v>
      </c>
      <c r="AE11" s="18">
        <f t="shared" si="2"/>
        <v>0</v>
      </c>
      <c r="AF11" s="18" t="s">
        <v>432</v>
      </c>
      <c r="AG11" s="18">
        <f t="shared" si="3"/>
        <v>0</v>
      </c>
      <c r="AH11" s="18">
        <f t="shared" si="4"/>
        <v>22</v>
      </c>
      <c r="AI11" s="18" t="str">
        <f t="shared" si="5"/>
        <v>yes</v>
      </c>
      <c r="AJ11" s="18" t="str">
        <f t="shared" si="6"/>
        <v>no</v>
      </c>
      <c r="AK11" s="18">
        <f t="shared" si="7"/>
        <v>22</v>
      </c>
      <c r="AL11" s="18">
        <f t="shared" si="8"/>
        <v>0</v>
      </c>
      <c r="AM11" s="179">
        <f t="shared" si="9"/>
        <v>1</v>
      </c>
      <c r="AN11" s="179">
        <f t="shared" si="9"/>
        <v>0</v>
      </c>
      <c r="AO11" s="57" t="e">
        <f>COUNTIFS($D11:$Y11,$AI11,[1]Results!$T$78:$AO$78,AO$1)/(COUNTIF([1]Results!$T$78:$AO$78,AO$1))</f>
        <v>#VALUE!</v>
      </c>
      <c r="AP11" s="57" t="e">
        <f>COUNTIFS($D11:$Y11,$AI11,[1]Results!$T$78:$AO$78,AP$1)/(COUNTIF([1]Results!$T$78:$AO$78,AP$1))</f>
        <v>#VALUE!</v>
      </c>
      <c r="AQ11" s="57" t="e">
        <f>COUNTIFS($D11:$Y11,$AI11,[1]Results!$T$78:$AO$78,AQ$1)/(COUNTIF([1]Results!$T$78:$AO$78,AQ$1))</f>
        <v>#VALUE!</v>
      </c>
      <c r="AR11" s="57" t="e">
        <f>COUNTIFS($D11:$Y11,$AI11,[1]Results!$T$78:$AO$78,AR$1)/(COUNTIF([1]Results!$T$78:$AO$78,AR$1))</f>
        <v>#VALUE!</v>
      </c>
      <c r="AS11" s="57" t="e">
        <f>COUNTIFS($D11:$Y11,$AI11,[1]Results!$T$78:$AO$78,AS$1)/(COUNTIF([1]Results!$T$78:$AO$78,AS$1))</f>
        <v>#VALUE!</v>
      </c>
      <c r="AT11" s="57" t="e">
        <f>COUNTIFS($D11:$Y11,$AI11,[1]Results!$T$81:$AO$81,AT$1)/(COUNTIF([1]Results!$T$81:$AO$81,AT$1))</f>
        <v>#VALUE!</v>
      </c>
      <c r="AU11" s="57" t="e">
        <f>COUNTIFS($D11:$Y11,$AI11,[1]Results!$T$81:$AO$81,AU$1)/(COUNTIF([1]Results!$T$81:$AO$81,AU$1))</f>
        <v>#VALUE!</v>
      </c>
      <c r="AV11" s="57" t="e">
        <f>COUNTIFS($D11:$Y11,$AI11,[1]Results!$T$81:$AO$81,AV$1)/(COUNTIF([1]Results!$T$81:$AO$81,AV$1))</f>
        <v>#VALUE!</v>
      </c>
      <c r="AW11" s="60"/>
      <c r="AX11" s="60"/>
      <c r="AY11" s="60"/>
      <c r="AZ11" s="60"/>
      <c r="BA11" s="60"/>
      <c r="BB11" s="60"/>
      <c r="BC11" s="18"/>
    </row>
    <row r="12" spans="1:55" x14ac:dyDescent="0.3">
      <c r="A12" t="s">
        <v>1306</v>
      </c>
      <c r="B12" s="18" t="s">
        <v>86</v>
      </c>
      <c r="C12" s="19" t="s">
        <v>87</v>
      </c>
      <c r="D12" s="15" t="s">
        <v>49</v>
      </c>
      <c r="E12" s="15" t="s">
        <v>49</v>
      </c>
      <c r="F12" s="15" t="s">
        <v>49</v>
      </c>
      <c r="G12" s="15" t="s">
        <v>49</v>
      </c>
      <c r="H12" s="15" t="s">
        <v>49</v>
      </c>
      <c r="I12" s="15" t="s">
        <v>49</v>
      </c>
      <c r="J12" s="15" t="s">
        <v>49</v>
      </c>
      <c r="K12" s="15" t="s">
        <v>49</v>
      </c>
      <c r="L12" s="15" t="s">
        <v>49</v>
      </c>
      <c r="M12" s="15" t="s">
        <v>49</v>
      </c>
      <c r="N12" s="15" t="s">
        <v>49</v>
      </c>
      <c r="O12" s="15" t="s">
        <v>49</v>
      </c>
      <c r="P12" s="15" t="s">
        <v>49</v>
      </c>
      <c r="Q12" s="15" t="s">
        <v>49</v>
      </c>
      <c r="R12" s="15" t="s">
        <v>49</v>
      </c>
      <c r="S12" s="15" t="s">
        <v>49</v>
      </c>
      <c r="T12" s="15" t="s">
        <v>49</v>
      </c>
      <c r="U12" s="15" t="s">
        <v>49</v>
      </c>
      <c r="V12" s="15" t="s">
        <v>48</v>
      </c>
      <c r="W12" s="15" t="s">
        <v>49</v>
      </c>
      <c r="X12" s="15" t="s">
        <v>49</v>
      </c>
      <c r="Y12" s="15" t="s">
        <v>49</v>
      </c>
      <c r="Z12" s="18" t="s">
        <v>49</v>
      </c>
      <c r="AA12" s="18">
        <f t="shared" si="0"/>
        <v>21</v>
      </c>
      <c r="AB12" s="18" t="s">
        <v>48</v>
      </c>
      <c r="AC12" s="18">
        <f t="shared" si="1"/>
        <v>1</v>
      </c>
      <c r="AD12" s="18" t="s">
        <v>108</v>
      </c>
      <c r="AE12" s="18">
        <f t="shared" si="2"/>
        <v>0</v>
      </c>
      <c r="AF12" s="18" t="s">
        <v>432</v>
      </c>
      <c r="AG12" s="18">
        <f t="shared" si="3"/>
        <v>0</v>
      </c>
      <c r="AH12" s="18">
        <f t="shared" si="4"/>
        <v>22</v>
      </c>
      <c r="AI12" s="18" t="str">
        <f t="shared" si="5"/>
        <v>yes</v>
      </c>
      <c r="AJ12" s="18" t="str">
        <f t="shared" si="6"/>
        <v>no</v>
      </c>
      <c r="AK12" s="18">
        <f t="shared" si="7"/>
        <v>21</v>
      </c>
      <c r="AL12" s="18">
        <f t="shared" si="8"/>
        <v>1</v>
      </c>
      <c r="AM12" s="179">
        <f t="shared" si="9"/>
        <v>0.95454545454545459</v>
      </c>
      <c r="AN12" s="179">
        <f t="shared" si="9"/>
        <v>4.5454545454545456E-2</v>
      </c>
      <c r="AO12" s="57" t="e">
        <f>COUNTIFS($D12:$Y12,$AI12,[1]Results!$T$78:$AO$78,AO$1)/(COUNTIF([1]Results!$T$78:$AO$78,AO$1))</f>
        <v>#VALUE!</v>
      </c>
      <c r="AP12" s="57" t="e">
        <f>COUNTIFS($D12:$Y12,$AI12,[1]Results!$T$78:$AO$78,AP$1)/(COUNTIF([1]Results!$T$78:$AO$78,AP$1))</f>
        <v>#VALUE!</v>
      </c>
      <c r="AQ12" s="57" t="e">
        <f>COUNTIFS($D12:$Y12,$AI12,[1]Results!$T$78:$AO$78,AQ$1)/(COUNTIF([1]Results!$T$78:$AO$78,AQ$1))</f>
        <v>#VALUE!</v>
      </c>
      <c r="AR12" s="57" t="e">
        <f>COUNTIFS($D12:$Y12,$AI12,[1]Results!$T$78:$AO$78,AR$1)/(COUNTIF([1]Results!$T$78:$AO$78,AR$1))</f>
        <v>#VALUE!</v>
      </c>
      <c r="AS12" s="57" t="e">
        <f>COUNTIFS($D12:$Y12,$AI12,[1]Results!$T$78:$AO$78,AS$1)/(COUNTIF([1]Results!$T$78:$AO$78,AS$1))</f>
        <v>#VALUE!</v>
      </c>
      <c r="AT12" s="57" t="e">
        <f>COUNTIFS($D12:$Y12,$AI12,[1]Results!$T$81:$AO$81,AT$1)/(COUNTIF([1]Results!$T$81:$AO$81,AT$1))</f>
        <v>#VALUE!</v>
      </c>
      <c r="AU12" s="57" t="e">
        <f>COUNTIFS($D12:$Y12,$AI12,[1]Results!$T$81:$AO$81,AU$1)/(COUNTIF([1]Results!$T$81:$AO$81,AU$1))</f>
        <v>#VALUE!</v>
      </c>
      <c r="AV12" s="57" t="e">
        <f>COUNTIFS($D12:$Y12,$AI12,[1]Results!$T$81:$AO$81,AV$1)/(COUNTIF([1]Results!$T$81:$AO$81,AV$1))</f>
        <v>#VALUE!</v>
      </c>
      <c r="AW12" s="60"/>
      <c r="AX12" s="60"/>
      <c r="AY12" s="60"/>
      <c r="AZ12" s="60"/>
      <c r="BA12" s="60"/>
      <c r="BB12" s="60"/>
      <c r="BC12" s="18"/>
    </row>
    <row r="13" spans="1:55" x14ac:dyDescent="0.3">
      <c r="A13" t="s">
        <v>1307</v>
      </c>
      <c r="B13" s="18" t="s">
        <v>92</v>
      </c>
      <c r="C13" s="19" t="s">
        <v>93</v>
      </c>
      <c r="D13" s="15" t="s">
        <v>49</v>
      </c>
      <c r="E13" s="15" t="s">
        <v>49</v>
      </c>
      <c r="F13" s="15" t="s">
        <v>49</v>
      </c>
      <c r="G13" s="15" t="s">
        <v>49</v>
      </c>
      <c r="H13" s="15" t="s">
        <v>49</v>
      </c>
      <c r="I13" s="15" t="s">
        <v>49</v>
      </c>
      <c r="J13" s="15" t="s">
        <v>49</v>
      </c>
      <c r="K13" s="15" t="s">
        <v>49</v>
      </c>
      <c r="L13" s="15" t="s">
        <v>49</v>
      </c>
      <c r="M13" s="15" t="s">
        <v>49</v>
      </c>
      <c r="N13" s="15" t="s">
        <v>49</v>
      </c>
      <c r="O13" s="15" t="s">
        <v>49</v>
      </c>
      <c r="P13" s="15" t="s">
        <v>49</v>
      </c>
      <c r="Q13" s="15" t="s">
        <v>49</v>
      </c>
      <c r="R13" s="15" t="s">
        <v>49</v>
      </c>
      <c r="S13" s="15" t="s">
        <v>48</v>
      </c>
      <c r="T13" s="15" t="s">
        <v>49</v>
      </c>
      <c r="U13" s="15" t="s">
        <v>49</v>
      </c>
      <c r="V13" s="15" t="s">
        <v>49</v>
      </c>
      <c r="W13" s="15" t="s">
        <v>49</v>
      </c>
      <c r="X13" s="15" t="s">
        <v>48</v>
      </c>
      <c r="Y13" s="15" t="s">
        <v>49</v>
      </c>
      <c r="Z13" s="18" t="s">
        <v>49</v>
      </c>
      <c r="AA13" s="18">
        <f t="shared" si="0"/>
        <v>20</v>
      </c>
      <c r="AB13" s="18" t="s">
        <v>48</v>
      </c>
      <c r="AC13" s="18">
        <f t="shared" si="1"/>
        <v>2</v>
      </c>
      <c r="AD13" s="18" t="s">
        <v>108</v>
      </c>
      <c r="AE13" s="18">
        <f t="shared" si="2"/>
        <v>0</v>
      </c>
      <c r="AF13" s="18" t="s">
        <v>432</v>
      </c>
      <c r="AG13" s="18">
        <f t="shared" si="3"/>
        <v>0</v>
      </c>
      <c r="AH13" s="18">
        <f t="shared" si="4"/>
        <v>22</v>
      </c>
      <c r="AI13" s="18" t="str">
        <f t="shared" si="5"/>
        <v>yes</v>
      </c>
      <c r="AJ13" s="18" t="str">
        <f t="shared" si="6"/>
        <v>no</v>
      </c>
      <c r="AK13" s="18">
        <f t="shared" si="7"/>
        <v>20</v>
      </c>
      <c r="AL13" s="18">
        <f t="shared" si="8"/>
        <v>2</v>
      </c>
      <c r="AM13" s="179">
        <f t="shared" si="9"/>
        <v>0.90909090909090906</v>
      </c>
      <c r="AN13" s="179">
        <f t="shared" si="9"/>
        <v>9.0909090909090912E-2</v>
      </c>
      <c r="AO13" s="57" t="e">
        <f>COUNTIFS($D13:$Y13,$AI13,[1]Results!$T$78:$AO$78,AO$1)/(COUNTIF([1]Results!$T$78:$AO$78,AO$1))</f>
        <v>#VALUE!</v>
      </c>
      <c r="AP13" s="57" t="e">
        <f>COUNTIFS($D13:$Y13,$AI13,[1]Results!$T$78:$AO$78,AP$1)/(COUNTIF([1]Results!$T$78:$AO$78,AP$1))</f>
        <v>#VALUE!</v>
      </c>
      <c r="AQ13" s="57" t="e">
        <f>COUNTIFS($D13:$Y13,$AI13,[1]Results!$T$78:$AO$78,AQ$1)/(COUNTIF([1]Results!$T$78:$AO$78,AQ$1))</f>
        <v>#VALUE!</v>
      </c>
      <c r="AR13" s="57" t="e">
        <f>COUNTIFS($D13:$Y13,$AI13,[1]Results!$T$78:$AO$78,AR$1)/(COUNTIF([1]Results!$T$78:$AO$78,AR$1))</f>
        <v>#VALUE!</v>
      </c>
      <c r="AS13" s="57" t="e">
        <f>COUNTIFS($D13:$Y13,$AI13,[1]Results!$T$78:$AO$78,AS$1)/(COUNTIF([1]Results!$T$78:$AO$78,AS$1))</f>
        <v>#VALUE!</v>
      </c>
      <c r="AT13" s="57" t="e">
        <f>COUNTIFS($D13:$Y13,$AI13,[1]Results!$T$81:$AO$81,AT$1)/(COUNTIF([1]Results!$T$81:$AO$81,AT$1))</f>
        <v>#VALUE!</v>
      </c>
      <c r="AU13" s="57" t="e">
        <f>COUNTIFS($D13:$Y13,$AI13,[1]Results!$T$81:$AO$81,AU$1)/(COUNTIF([1]Results!$T$81:$AO$81,AU$1))</f>
        <v>#VALUE!</v>
      </c>
      <c r="AV13" s="57" t="e">
        <f>COUNTIFS($D13:$Y13,$AI13,[1]Results!$T$81:$AO$81,AV$1)/(COUNTIF([1]Results!$T$81:$AO$81,AV$1))</f>
        <v>#VALUE!</v>
      </c>
      <c r="AW13" s="60"/>
      <c r="AX13" s="60"/>
      <c r="AY13" s="60"/>
      <c r="AZ13" s="60"/>
      <c r="BA13" s="60"/>
      <c r="BB13" s="60"/>
      <c r="BC13" s="18"/>
    </row>
    <row r="14" spans="1:55" x14ac:dyDescent="0.3">
      <c r="A14" t="s">
        <v>1308</v>
      </c>
      <c r="B14" s="18" t="s">
        <v>99</v>
      </c>
      <c r="C14" s="19" t="s">
        <v>100</v>
      </c>
      <c r="D14" s="15" t="s">
        <v>49</v>
      </c>
      <c r="E14" s="15" t="s">
        <v>49</v>
      </c>
      <c r="F14" s="15" t="s">
        <v>49</v>
      </c>
      <c r="G14" s="15" t="s">
        <v>49</v>
      </c>
      <c r="H14" s="15" t="s">
        <v>49</v>
      </c>
      <c r="I14" s="15" t="s">
        <v>49</v>
      </c>
      <c r="J14" s="15" t="s">
        <v>49</v>
      </c>
      <c r="K14" s="15" t="s">
        <v>49</v>
      </c>
      <c r="L14" s="15" t="s">
        <v>49</v>
      </c>
      <c r="M14" s="15" t="s">
        <v>49</v>
      </c>
      <c r="N14" s="15" t="s">
        <v>49</v>
      </c>
      <c r="O14" s="15" t="s">
        <v>49</v>
      </c>
      <c r="P14" s="15" t="s">
        <v>49</v>
      </c>
      <c r="Q14" s="15" t="s">
        <v>49</v>
      </c>
      <c r="R14" s="15" t="s">
        <v>49</v>
      </c>
      <c r="S14" s="15" t="s">
        <v>48</v>
      </c>
      <c r="T14" s="15" t="s">
        <v>49</v>
      </c>
      <c r="U14" s="15" t="s">
        <v>49</v>
      </c>
      <c r="V14" s="15" t="s">
        <v>49</v>
      </c>
      <c r="W14" s="15" t="s">
        <v>49</v>
      </c>
      <c r="X14" s="15" t="s">
        <v>49</v>
      </c>
      <c r="Y14" s="15" t="s">
        <v>49</v>
      </c>
      <c r="Z14" s="18" t="s">
        <v>49</v>
      </c>
      <c r="AA14" s="18">
        <f t="shared" si="0"/>
        <v>21</v>
      </c>
      <c r="AB14" s="18" t="s">
        <v>48</v>
      </c>
      <c r="AC14" s="18">
        <f t="shared" si="1"/>
        <v>1</v>
      </c>
      <c r="AD14" s="18" t="s">
        <v>108</v>
      </c>
      <c r="AE14" s="18">
        <f t="shared" si="2"/>
        <v>0</v>
      </c>
      <c r="AF14" s="18" t="s">
        <v>432</v>
      </c>
      <c r="AG14" s="18">
        <f t="shared" si="3"/>
        <v>0</v>
      </c>
      <c r="AH14" s="18">
        <f t="shared" si="4"/>
        <v>22</v>
      </c>
      <c r="AI14" s="18" t="str">
        <f t="shared" si="5"/>
        <v>yes</v>
      </c>
      <c r="AJ14" s="18" t="str">
        <f t="shared" si="6"/>
        <v>no</v>
      </c>
      <c r="AK14" s="18">
        <f t="shared" si="7"/>
        <v>21</v>
      </c>
      <c r="AL14" s="18">
        <f t="shared" si="8"/>
        <v>1</v>
      </c>
      <c r="AM14" s="179">
        <f t="shared" si="9"/>
        <v>0.95454545454545459</v>
      </c>
      <c r="AN14" s="179">
        <f t="shared" si="9"/>
        <v>4.5454545454545456E-2</v>
      </c>
      <c r="AO14" s="57" t="e">
        <f>COUNTIFS($D14:$Y14,$AI14,[1]Results!$T$78:$AO$78,AO$1)/(COUNTIF([1]Results!$T$78:$AO$78,AO$1))</f>
        <v>#VALUE!</v>
      </c>
      <c r="AP14" s="57" t="e">
        <f>COUNTIFS($D14:$Y14,$AI14,[1]Results!$T$78:$AO$78,AP$1)/(COUNTIF([1]Results!$T$78:$AO$78,AP$1))</f>
        <v>#VALUE!</v>
      </c>
      <c r="AQ14" s="57" t="e">
        <f>COUNTIFS($D14:$Y14,$AI14,[1]Results!$T$78:$AO$78,AQ$1)/(COUNTIF([1]Results!$T$78:$AO$78,AQ$1))</f>
        <v>#VALUE!</v>
      </c>
      <c r="AR14" s="57" t="e">
        <f>COUNTIFS($D14:$Y14,$AI14,[1]Results!$T$78:$AO$78,AR$1)/(COUNTIF([1]Results!$T$78:$AO$78,AR$1))</f>
        <v>#VALUE!</v>
      </c>
      <c r="AS14" s="57" t="e">
        <f>COUNTIFS($D14:$Y14,$AI14,[1]Results!$T$78:$AO$78,AS$1)/(COUNTIF([1]Results!$T$78:$AO$78,AS$1))</f>
        <v>#VALUE!</v>
      </c>
      <c r="AT14" s="57" t="e">
        <f>COUNTIFS($D14:$Y14,$AI14,[1]Results!$T$81:$AO$81,AT$1)/(COUNTIF([1]Results!$T$81:$AO$81,AT$1))</f>
        <v>#VALUE!</v>
      </c>
      <c r="AU14" s="57" t="e">
        <f>COUNTIFS($D14:$Y14,$AI14,[1]Results!$T$81:$AO$81,AU$1)/(COUNTIF([1]Results!$T$81:$AO$81,AU$1))</f>
        <v>#VALUE!</v>
      </c>
      <c r="AV14" s="57" t="e">
        <f>COUNTIFS($D14:$Y14,$AI14,[1]Results!$T$81:$AO$81,AV$1)/(COUNTIF([1]Results!$T$81:$AO$81,AV$1))</f>
        <v>#VALUE!</v>
      </c>
      <c r="AW14" s="60"/>
      <c r="AX14" s="60"/>
      <c r="AY14" s="60"/>
      <c r="AZ14" s="60"/>
      <c r="BA14" s="60"/>
      <c r="BB14" s="60"/>
      <c r="BC14" s="18"/>
    </row>
    <row r="15" spans="1:55" x14ac:dyDescent="0.3">
      <c r="A15" t="s">
        <v>1309</v>
      </c>
      <c r="B15" s="18" t="s">
        <v>102</v>
      </c>
      <c r="C15" s="19" t="s">
        <v>103</v>
      </c>
      <c r="D15" s="15" t="s">
        <v>49</v>
      </c>
      <c r="E15" s="15" t="s">
        <v>49</v>
      </c>
      <c r="F15" s="15" t="s">
        <v>49</v>
      </c>
      <c r="G15" s="15" t="s">
        <v>49</v>
      </c>
      <c r="H15" s="15" t="s">
        <v>49</v>
      </c>
      <c r="I15" s="15" t="s">
        <v>49</v>
      </c>
      <c r="J15" s="15" t="s">
        <v>49</v>
      </c>
      <c r="K15" s="15" t="s">
        <v>48</v>
      </c>
      <c r="L15" s="15" t="s">
        <v>49</v>
      </c>
      <c r="M15" s="15" t="s">
        <v>49</v>
      </c>
      <c r="N15" s="15" t="s">
        <v>49</v>
      </c>
      <c r="O15" s="15" t="s">
        <v>49</v>
      </c>
      <c r="P15" s="15" t="s">
        <v>49</v>
      </c>
      <c r="Q15" s="15" t="s">
        <v>48</v>
      </c>
      <c r="R15" s="15" t="s">
        <v>49</v>
      </c>
      <c r="S15" s="15" t="s">
        <v>49</v>
      </c>
      <c r="T15" s="15" t="s">
        <v>49</v>
      </c>
      <c r="U15" s="15" t="s">
        <v>49</v>
      </c>
      <c r="V15" s="15" t="s">
        <v>49</v>
      </c>
      <c r="W15" s="15" t="s">
        <v>108</v>
      </c>
      <c r="X15" s="15" t="s">
        <v>48</v>
      </c>
      <c r="Y15" s="15" t="s">
        <v>48</v>
      </c>
      <c r="Z15" s="18" t="s">
        <v>49</v>
      </c>
      <c r="AA15" s="18">
        <f t="shared" si="0"/>
        <v>17</v>
      </c>
      <c r="AB15" s="18" t="s">
        <v>48</v>
      </c>
      <c r="AC15" s="18">
        <f t="shared" si="1"/>
        <v>4</v>
      </c>
      <c r="AD15" s="18" t="s">
        <v>108</v>
      </c>
      <c r="AE15" s="18">
        <f t="shared" si="2"/>
        <v>1</v>
      </c>
      <c r="AF15" s="18" t="s">
        <v>432</v>
      </c>
      <c r="AG15" s="18">
        <f t="shared" si="3"/>
        <v>0</v>
      </c>
      <c r="AH15" s="18">
        <f t="shared" si="4"/>
        <v>22</v>
      </c>
      <c r="AI15" s="18" t="str">
        <f t="shared" si="5"/>
        <v>yes</v>
      </c>
      <c r="AJ15" s="18" t="str">
        <f t="shared" si="6"/>
        <v>no</v>
      </c>
      <c r="AK15" s="18">
        <f t="shared" si="7"/>
        <v>17</v>
      </c>
      <c r="AL15" s="18">
        <f t="shared" si="8"/>
        <v>4</v>
      </c>
      <c r="AM15" s="179">
        <f t="shared" si="9"/>
        <v>0.77272727272727271</v>
      </c>
      <c r="AN15" s="179">
        <f t="shared" si="9"/>
        <v>0.18181818181818182</v>
      </c>
      <c r="AO15" s="57" t="e">
        <f>COUNTIFS($D15:$Y15,$AI15,[1]Results!$T$78:$AO$78,AO$1)/(COUNTIF([1]Results!$T$78:$AO$78,AO$1))</f>
        <v>#VALUE!</v>
      </c>
      <c r="AP15" s="57" t="e">
        <f>COUNTIFS($D15:$Y15,$AI15,[1]Results!$T$78:$AO$78,AP$1)/(COUNTIF([1]Results!$T$78:$AO$78,AP$1))</f>
        <v>#VALUE!</v>
      </c>
      <c r="AQ15" s="57" t="e">
        <f>COUNTIFS($D15:$Y15,$AI15,[1]Results!$T$78:$AO$78,AQ$1)/(COUNTIF([1]Results!$T$78:$AO$78,AQ$1))</f>
        <v>#VALUE!</v>
      </c>
      <c r="AR15" s="57" t="e">
        <f>COUNTIFS($D15:$Y15,$AI15,[1]Results!$T$78:$AO$78,AR$1)/(COUNTIF([1]Results!$T$78:$AO$78,AR$1))</f>
        <v>#VALUE!</v>
      </c>
      <c r="AS15" s="57" t="e">
        <f>COUNTIFS($D15:$Y15,$AI15,[1]Results!$T$78:$AO$78,AS$1)/(COUNTIF([1]Results!$T$78:$AO$78,AS$1))</f>
        <v>#VALUE!</v>
      </c>
      <c r="AT15" s="57" t="e">
        <f>COUNTIFS($D15:$Y15,$AI15,[1]Results!$T$81:$AO$81,AT$1)/(COUNTIF([1]Results!$T$81:$AO$81,AT$1))</f>
        <v>#VALUE!</v>
      </c>
      <c r="AU15" s="57" t="e">
        <f>COUNTIFS($D15:$Y15,$AI15,[1]Results!$T$81:$AO$81,AU$1)/(COUNTIF([1]Results!$T$81:$AO$81,AU$1))</f>
        <v>#VALUE!</v>
      </c>
      <c r="AV15" s="57" t="e">
        <f>COUNTIFS($D15:$Y15,$AI15,[1]Results!$T$81:$AO$81,AV$1)/(COUNTIF([1]Results!$T$81:$AO$81,AV$1))</f>
        <v>#VALUE!</v>
      </c>
      <c r="AW15" s="60"/>
      <c r="AX15" s="60"/>
      <c r="AY15" s="60"/>
      <c r="AZ15" s="60"/>
      <c r="BA15" s="60"/>
      <c r="BB15" s="60"/>
      <c r="BC15" s="18"/>
    </row>
    <row r="16" spans="1:55" x14ac:dyDescent="0.3">
      <c r="A16" t="s">
        <v>1310</v>
      </c>
      <c r="B16" s="18" t="s">
        <v>109</v>
      </c>
      <c r="C16" s="19" t="s">
        <v>110</v>
      </c>
      <c r="D16" s="15" t="s">
        <v>108</v>
      </c>
      <c r="E16" s="15" t="s">
        <v>108</v>
      </c>
      <c r="F16" s="15" t="s">
        <v>108</v>
      </c>
      <c r="G16" s="15" t="s">
        <v>108</v>
      </c>
      <c r="H16" s="15" t="s">
        <v>108</v>
      </c>
      <c r="I16" s="15" t="s">
        <v>108</v>
      </c>
      <c r="J16" s="15" t="s">
        <v>108</v>
      </c>
      <c r="K16" s="15" t="s">
        <v>108</v>
      </c>
      <c r="L16" s="15" t="s">
        <v>108</v>
      </c>
      <c r="M16" s="15" t="s">
        <v>108</v>
      </c>
      <c r="N16" s="15" t="s">
        <v>108</v>
      </c>
      <c r="O16" s="15" t="s">
        <v>108</v>
      </c>
      <c r="P16" s="15" t="s">
        <v>108</v>
      </c>
      <c r="Q16" s="15" t="s">
        <v>108</v>
      </c>
      <c r="R16" s="15" t="s">
        <v>108</v>
      </c>
      <c r="S16" s="15" t="s">
        <v>49</v>
      </c>
      <c r="T16" s="15" t="s">
        <v>108</v>
      </c>
      <c r="U16" s="15" t="s">
        <v>108</v>
      </c>
      <c r="V16" s="15" t="s">
        <v>108</v>
      </c>
      <c r="W16" s="15" t="s">
        <v>108</v>
      </c>
      <c r="X16" s="15" t="s">
        <v>108</v>
      </c>
      <c r="Y16" s="15" t="s">
        <v>108</v>
      </c>
      <c r="Z16" s="18" t="s">
        <v>49</v>
      </c>
      <c r="AA16" s="18">
        <f t="shared" si="0"/>
        <v>1</v>
      </c>
      <c r="AB16" s="18" t="s">
        <v>48</v>
      </c>
      <c r="AC16" s="18">
        <f t="shared" si="1"/>
        <v>0</v>
      </c>
      <c r="AD16" s="18" t="s">
        <v>108</v>
      </c>
      <c r="AE16" s="18">
        <f t="shared" si="2"/>
        <v>21</v>
      </c>
      <c r="AF16" s="18" t="s">
        <v>432</v>
      </c>
      <c r="AG16" s="18">
        <f t="shared" si="3"/>
        <v>0</v>
      </c>
      <c r="AH16" s="18">
        <f t="shared" si="4"/>
        <v>22</v>
      </c>
      <c r="AI16" s="18" t="str">
        <f t="shared" si="5"/>
        <v>yes</v>
      </c>
      <c r="AJ16" s="18" t="str">
        <f t="shared" si="6"/>
        <v>no</v>
      </c>
      <c r="AK16" s="18">
        <f t="shared" si="7"/>
        <v>1</v>
      </c>
      <c r="AL16" s="18">
        <f t="shared" si="8"/>
        <v>0</v>
      </c>
      <c r="AM16" s="179">
        <f t="shared" si="9"/>
        <v>4.5454545454545456E-2</v>
      </c>
      <c r="AN16" s="179">
        <f t="shared" si="9"/>
        <v>0</v>
      </c>
      <c r="AO16" s="57" t="e">
        <f>COUNTIFS($D16:$Y16,$AI16,[1]Results!$T$78:$AO$78,AO$1)/(COUNTIF([1]Results!$T$78:$AO$78,AO$1))</f>
        <v>#VALUE!</v>
      </c>
      <c r="AP16" s="57" t="e">
        <f>COUNTIFS($D16:$Y16,$AI16,[1]Results!$T$78:$AO$78,AP$1)/(COUNTIF([1]Results!$T$78:$AO$78,AP$1))</f>
        <v>#VALUE!</v>
      </c>
      <c r="AQ16" s="57" t="e">
        <f>COUNTIFS($D16:$Y16,$AI16,[1]Results!$T$78:$AO$78,AQ$1)/(COUNTIF([1]Results!$T$78:$AO$78,AQ$1))</f>
        <v>#VALUE!</v>
      </c>
      <c r="AR16" s="57" t="e">
        <f>COUNTIFS($D16:$Y16,$AI16,[1]Results!$T$78:$AO$78,AR$1)/(COUNTIF([1]Results!$T$78:$AO$78,AR$1))</f>
        <v>#VALUE!</v>
      </c>
      <c r="AS16" s="57" t="e">
        <f>COUNTIFS($D16:$Y16,$AI16,[1]Results!$T$78:$AO$78,AS$1)/(COUNTIF([1]Results!$T$78:$AO$78,AS$1))</f>
        <v>#VALUE!</v>
      </c>
      <c r="AT16" s="57" t="e">
        <f>COUNTIFS($D16:$Y16,$AI16,[1]Results!$T$81:$AO$81,AT$1)/(COUNTIF([1]Results!$T$81:$AO$81,AT$1))</f>
        <v>#VALUE!</v>
      </c>
      <c r="AU16" s="57" t="e">
        <f>COUNTIFS($D16:$Y16,$AI16,[1]Results!$T$81:$AO$81,AU$1)/(COUNTIF([1]Results!$T$81:$AO$81,AU$1))</f>
        <v>#VALUE!</v>
      </c>
      <c r="AV16" s="57" t="e">
        <f>COUNTIFS($D16:$Y16,$AI16,[1]Results!$T$81:$AO$81,AV$1)/(COUNTIF([1]Results!$T$81:$AO$81,AV$1))</f>
        <v>#VALUE!</v>
      </c>
      <c r="AW16" s="60"/>
      <c r="AX16" s="60"/>
      <c r="AY16" s="60"/>
      <c r="AZ16" s="60"/>
      <c r="BA16" s="60"/>
      <c r="BB16" s="60"/>
      <c r="BC16" s="18"/>
    </row>
    <row r="17" spans="1:55" x14ac:dyDescent="0.3">
      <c r="A17" t="s">
        <v>1311</v>
      </c>
      <c r="B17" s="18" t="s">
        <v>111</v>
      </c>
      <c r="C17" s="19" t="s">
        <v>112</v>
      </c>
      <c r="D17" s="15" t="s">
        <v>49</v>
      </c>
      <c r="E17" s="15" t="s">
        <v>49</v>
      </c>
      <c r="F17" s="15" t="s">
        <v>49</v>
      </c>
      <c r="G17" s="15" t="s">
        <v>49</v>
      </c>
      <c r="H17" s="15" t="s">
        <v>49</v>
      </c>
      <c r="I17" s="15" t="s">
        <v>49</v>
      </c>
      <c r="J17" s="15" t="s">
        <v>49</v>
      </c>
      <c r="K17" s="15" t="s">
        <v>49</v>
      </c>
      <c r="L17" s="15" t="s">
        <v>49</v>
      </c>
      <c r="M17" s="15" t="s">
        <v>49</v>
      </c>
      <c r="N17" s="15" t="s">
        <v>49</v>
      </c>
      <c r="O17" s="15" t="s">
        <v>49</v>
      </c>
      <c r="P17" s="15" t="s">
        <v>49</v>
      </c>
      <c r="Q17" s="15" t="s">
        <v>49</v>
      </c>
      <c r="R17" s="15" t="s">
        <v>49</v>
      </c>
      <c r="S17" s="15" t="s">
        <v>49</v>
      </c>
      <c r="T17" s="15" t="s">
        <v>49</v>
      </c>
      <c r="U17" s="15" t="s">
        <v>49</v>
      </c>
      <c r="V17" s="15" t="s">
        <v>49</v>
      </c>
      <c r="W17" s="15" t="s">
        <v>49</v>
      </c>
      <c r="X17" s="15" t="s">
        <v>49</v>
      </c>
      <c r="Y17" s="15" t="s">
        <v>49</v>
      </c>
      <c r="Z17" s="18" t="s">
        <v>49</v>
      </c>
      <c r="AA17" s="18">
        <f t="shared" si="0"/>
        <v>22</v>
      </c>
      <c r="AB17" s="18" t="s">
        <v>48</v>
      </c>
      <c r="AC17" s="18">
        <f t="shared" si="1"/>
        <v>0</v>
      </c>
      <c r="AD17" s="18" t="s">
        <v>108</v>
      </c>
      <c r="AE17" s="18">
        <f t="shared" si="2"/>
        <v>0</v>
      </c>
      <c r="AF17" s="18" t="s">
        <v>432</v>
      </c>
      <c r="AG17" s="18">
        <f t="shared" si="3"/>
        <v>0</v>
      </c>
      <c r="AH17" s="18">
        <f t="shared" si="4"/>
        <v>22</v>
      </c>
      <c r="AI17" s="18" t="str">
        <f t="shared" si="5"/>
        <v>yes</v>
      </c>
      <c r="AJ17" s="18" t="str">
        <f t="shared" si="6"/>
        <v>no</v>
      </c>
      <c r="AK17" s="18">
        <f t="shared" si="7"/>
        <v>22</v>
      </c>
      <c r="AL17" s="18">
        <f t="shared" si="8"/>
        <v>0</v>
      </c>
      <c r="AM17" s="179">
        <f t="shared" si="9"/>
        <v>1</v>
      </c>
      <c r="AN17" s="179">
        <f t="shared" si="9"/>
        <v>0</v>
      </c>
      <c r="AO17" s="57" t="e">
        <f>COUNTIFS($D17:$Y17,$AI17,[1]Results!$T$78:$AO$78,AO$1)/(COUNTIF([1]Results!$T$78:$AO$78,AO$1))</f>
        <v>#VALUE!</v>
      </c>
      <c r="AP17" s="57" t="e">
        <f>COUNTIFS($D17:$Y17,$AI17,[1]Results!$T$78:$AO$78,AP$1)/(COUNTIF([1]Results!$T$78:$AO$78,AP$1))</f>
        <v>#VALUE!</v>
      </c>
      <c r="AQ17" s="57" t="e">
        <f>COUNTIFS($D17:$Y17,$AI17,[1]Results!$T$78:$AO$78,AQ$1)/(COUNTIF([1]Results!$T$78:$AO$78,AQ$1))</f>
        <v>#VALUE!</v>
      </c>
      <c r="AR17" s="57" t="e">
        <f>COUNTIFS($D17:$Y17,$AI17,[1]Results!$T$78:$AO$78,AR$1)/(COUNTIF([1]Results!$T$78:$AO$78,AR$1))</f>
        <v>#VALUE!</v>
      </c>
      <c r="AS17" s="57" t="e">
        <f>COUNTIFS($D17:$Y17,$AI17,[1]Results!$T$78:$AO$78,AS$1)/(COUNTIF([1]Results!$T$78:$AO$78,AS$1))</f>
        <v>#VALUE!</v>
      </c>
      <c r="AT17" s="57" t="e">
        <f>COUNTIFS($D17:$Y17,$AI17,[1]Results!$T$81:$AO$81,AT$1)/(COUNTIF([1]Results!$T$81:$AO$81,AT$1))</f>
        <v>#VALUE!</v>
      </c>
      <c r="AU17" s="57" t="e">
        <f>COUNTIFS($D17:$Y17,$AI17,[1]Results!$T$81:$AO$81,AU$1)/(COUNTIF([1]Results!$T$81:$AO$81,AU$1))</f>
        <v>#VALUE!</v>
      </c>
      <c r="AV17" s="57" t="e">
        <f>COUNTIFS($D17:$Y17,$AI17,[1]Results!$T$81:$AO$81,AV$1)/(COUNTIF([1]Results!$T$81:$AO$81,AV$1))</f>
        <v>#VALUE!</v>
      </c>
      <c r="AW17" s="60"/>
      <c r="AX17" s="60"/>
      <c r="AY17" s="60"/>
      <c r="AZ17" s="60"/>
      <c r="BA17" s="60"/>
      <c r="BB17" s="60"/>
      <c r="BC17" s="18"/>
    </row>
    <row r="18" spans="1:55" x14ac:dyDescent="0.3">
      <c r="A18" t="s">
        <v>1312</v>
      </c>
      <c r="B18" s="18" t="s">
        <v>119</v>
      </c>
      <c r="C18" s="19" t="s">
        <v>120</v>
      </c>
      <c r="D18" s="15" t="s">
        <v>49</v>
      </c>
      <c r="E18" s="15" t="s">
        <v>49</v>
      </c>
      <c r="F18" s="15" t="s">
        <v>49</v>
      </c>
      <c r="G18" s="15" t="s">
        <v>48</v>
      </c>
      <c r="H18" s="15" t="s">
        <v>49</v>
      </c>
      <c r="I18" s="15" t="s">
        <v>108</v>
      </c>
      <c r="J18" s="15" t="s">
        <v>49</v>
      </c>
      <c r="K18" s="15" t="s">
        <v>49</v>
      </c>
      <c r="L18" s="15" t="s">
        <v>108</v>
      </c>
      <c r="M18" s="15" t="s">
        <v>108</v>
      </c>
      <c r="N18" s="15" t="s">
        <v>49</v>
      </c>
      <c r="O18" s="15" t="s">
        <v>49</v>
      </c>
      <c r="P18" s="15" t="s">
        <v>48</v>
      </c>
      <c r="Q18" s="15" t="s">
        <v>48</v>
      </c>
      <c r="R18" s="15" t="s">
        <v>48</v>
      </c>
      <c r="S18" s="15" t="s">
        <v>48</v>
      </c>
      <c r="T18" s="15" t="s">
        <v>49</v>
      </c>
      <c r="U18" s="15" t="s">
        <v>48</v>
      </c>
      <c r="V18" s="15" t="s">
        <v>48</v>
      </c>
      <c r="W18" s="15" t="s">
        <v>48</v>
      </c>
      <c r="X18" s="15" t="s">
        <v>49</v>
      </c>
      <c r="Y18" s="15" t="s">
        <v>48</v>
      </c>
      <c r="Z18" s="18" t="s">
        <v>49</v>
      </c>
      <c r="AA18" s="18">
        <f t="shared" si="0"/>
        <v>10</v>
      </c>
      <c r="AB18" s="18" t="s">
        <v>48</v>
      </c>
      <c r="AC18" s="18">
        <f t="shared" si="1"/>
        <v>9</v>
      </c>
      <c r="AD18" s="18" t="s">
        <v>108</v>
      </c>
      <c r="AE18" s="18">
        <f t="shared" si="2"/>
        <v>3</v>
      </c>
      <c r="AF18" s="18" t="s">
        <v>432</v>
      </c>
      <c r="AG18" s="18">
        <f t="shared" si="3"/>
        <v>0</v>
      </c>
      <c r="AH18" s="18">
        <f t="shared" si="4"/>
        <v>22</v>
      </c>
      <c r="AI18" s="18" t="str">
        <f t="shared" si="5"/>
        <v>yes</v>
      </c>
      <c r="AJ18" s="18" t="str">
        <f t="shared" si="6"/>
        <v>no</v>
      </c>
      <c r="AK18" s="18">
        <f t="shared" si="7"/>
        <v>10</v>
      </c>
      <c r="AL18" s="18">
        <f t="shared" si="8"/>
        <v>9</v>
      </c>
      <c r="AM18" s="179">
        <f t="shared" si="9"/>
        <v>0.45454545454545453</v>
      </c>
      <c r="AN18" s="179">
        <f t="shared" si="9"/>
        <v>0.40909090909090912</v>
      </c>
      <c r="AO18" s="57" t="e">
        <f>COUNTIFS($D18:$Y18,$AI18,[1]Results!$T$78:$AO$78,AO$1)/(COUNTIF([1]Results!$T$78:$AO$78,AO$1))</f>
        <v>#VALUE!</v>
      </c>
      <c r="AP18" s="57" t="e">
        <f>COUNTIFS($D18:$Y18,$AI18,[1]Results!$T$78:$AO$78,AP$1)/(COUNTIF([1]Results!$T$78:$AO$78,AP$1))</f>
        <v>#VALUE!</v>
      </c>
      <c r="AQ18" s="57" t="e">
        <f>COUNTIFS($D18:$Y18,$AI18,[1]Results!$T$78:$AO$78,AQ$1)/(COUNTIF([1]Results!$T$78:$AO$78,AQ$1))</f>
        <v>#VALUE!</v>
      </c>
      <c r="AR18" s="57" t="e">
        <f>COUNTIFS($D18:$Y18,$AI18,[1]Results!$T$78:$AO$78,AR$1)/(COUNTIF([1]Results!$T$78:$AO$78,AR$1))</f>
        <v>#VALUE!</v>
      </c>
      <c r="AS18" s="57" t="e">
        <f>COUNTIFS($D18:$Y18,$AI18,[1]Results!$T$78:$AO$78,AS$1)/(COUNTIF([1]Results!$T$78:$AO$78,AS$1))</f>
        <v>#VALUE!</v>
      </c>
      <c r="AT18" s="57" t="e">
        <f>COUNTIFS($D18:$Y18,$AI18,[1]Results!$T$81:$AO$81,AT$1)/(COUNTIF([1]Results!$T$81:$AO$81,AT$1))</f>
        <v>#VALUE!</v>
      </c>
      <c r="AU18" s="57" t="e">
        <f>COUNTIFS($D18:$Y18,$AI18,[1]Results!$T$81:$AO$81,AU$1)/(COUNTIF([1]Results!$T$81:$AO$81,AU$1))</f>
        <v>#VALUE!</v>
      </c>
      <c r="AV18" s="57" t="e">
        <f>COUNTIFS($D18:$Y18,$AI18,[1]Results!$T$81:$AO$81,AV$1)/(COUNTIF([1]Results!$T$81:$AO$81,AV$1))</f>
        <v>#VALUE!</v>
      </c>
      <c r="AW18" s="60"/>
      <c r="AX18" s="60"/>
      <c r="AY18" s="60"/>
      <c r="AZ18" s="60"/>
      <c r="BA18" s="60"/>
      <c r="BB18" s="60"/>
      <c r="BC18" s="18"/>
    </row>
    <row r="19" spans="1:55" x14ac:dyDescent="0.3">
      <c r="A19" t="s">
        <v>1313</v>
      </c>
      <c r="B19" s="18" t="s">
        <v>123</v>
      </c>
      <c r="C19" s="20" t="s">
        <v>124</v>
      </c>
      <c r="D19" s="15" t="s">
        <v>49</v>
      </c>
      <c r="E19" s="15" t="s">
        <v>49</v>
      </c>
      <c r="F19" s="15" t="s">
        <v>48</v>
      </c>
      <c r="G19" s="15" t="s">
        <v>49</v>
      </c>
      <c r="H19" s="15" t="s">
        <v>48</v>
      </c>
      <c r="I19" s="15" t="s">
        <v>49</v>
      </c>
      <c r="J19" s="15" t="s">
        <v>49</v>
      </c>
      <c r="K19" s="15" t="s">
        <v>48</v>
      </c>
      <c r="L19" s="15" t="s">
        <v>49</v>
      </c>
      <c r="M19" s="15" t="s">
        <v>49</v>
      </c>
      <c r="N19" s="15" t="s">
        <v>49</v>
      </c>
      <c r="O19" s="15" t="s">
        <v>49</v>
      </c>
      <c r="P19" s="15" t="s">
        <v>49</v>
      </c>
      <c r="Q19" s="15" t="s">
        <v>49</v>
      </c>
      <c r="R19" s="15" t="s">
        <v>48</v>
      </c>
      <c r="S19" s="15" t="s">
        <v>49</v>
      </c>
      <c r="T19" s="15" t="s">
        <v>49</v>
      </c>
      <c r="U19" s="15" t="s">
        <v>48</v>
      </c>
      <c r="V19" s="15" t="s">
        <v>49</v>
      </c>
      <c r="W19" s="15" t="s">
        <v>49</v>
      </c>
      <c r="X19" s="15" t="s">
        <v>49</v>
      </c>
      <c r="Y19" s="15" t="s">
        <v>49</v>
      </c>
      <c r="Z19" s="18" t="s">
        <v>49</v>
      </c>
      <c r="AA19" s="18">
        <f t="shared" si="0"/>
        <v>17</v>
      </c>
      <c r="AB19" s="18" t="s">
        <v>48</v>
      </c>
      <c r="AC19" s="18">
        <f t="shared" si="1"/>
        <v>5</v>
      </c>
      <c r="AD19" s="18" t="s">
        <v>108</v>
      </c>
      <c r="AE19" s="18">
        <f t="shared" si="2"/>
        <v>0</v>
      </c>
      <c r="AF19" s="18" t="s">
        <v>432</v>
      </c>
      <c r="AG19" s="18">
        <f t="shared" si="3"/>
        <v>0</v>
      </c>
      <c r="AH19" s="18">
        <f t="shared" si="4"/>
        <v>22</v>
      </c>
      <c r="AI19" s="18" t="str">
        <f t="shared" si="5"/>
        <v>yes</v>
      </c>
      <c r="AJ19" s="18" t="str">
        <f t="shared" si="6"/>
        <v>no</v>
      </c>
      <c r="AK19" s="18">
        <f t="shared" si="7"/>
        <v>17</v>
      </c>
      <c r="AL19" s="18">
        <f t="shared" si="8"/>
        <v>5</v>
      </c>
      <c r="AM19" s="179">
        <f t="shared" si="9"/>
        <v>0.77272727272727271</v>
      </c>
      <c r="AN19" s="179">
        <f t="shared" si="9"/>
        <v>0.22727272727272727</v>
      </c>
      <c r="AO19" s="57" t="e">
        <f>COUNTIFS($D19:$Y19,$AI19,[1]Results!$T$78:$AO$78,AO$1)/(COUNTIF([1]Results!$T$78:$AO$78,AO$1))</f>
        <v>#VALUE!</v>
      </c>
      <c r="AP19" s="57" t="e">
        <f>COUNTIFS($D19:$Y19,$AI19,[1]Results!$T$78:$AO$78,AP$1)/(COUNTIF([1]Results!$T$78:$AO$78,AP$1))</f>
        <v>#VALUE!</v>
      </c>
      <c r="AQ19" s="57" t="e">
        <f>COUNTIFS($D19:$Y19,$AI19,[1]Results!$T$78:$AO$78,AQ$1)/(COUNTIF([1]Results!$T$78:$AO$78,AQ$1))</f>
        <v>#VALUE!</v>
      </c>
      <c r="AR19" s="57" t="e">
        <f>COUNTIFS($D19:$Y19,$AI19,[1]Results!$T$78:$AO$78,AR$1)/(COUNTIF([1]Results!$T$78:$AO$78,AR$1))</f>
        <v>#VALUE!</v>
      </c>
      <c r="AS19" s="57" t="e">
        <f>COUNTIFS($D19:$Y19,$AI19,[1]Results!$T$78:$AO$78,AS$1)/(COUNTIF([1]Results!$T$78:$AO$78,AS$1))</f>
        <v>#VALUE!</v>
      </c>
      <c r="AT19" s="57" t="e">
        <f>COUNTIFS($D19:$Y19,$AI19,[1]Results!$T$81:$AO$81,AT$1)/(COUNTIF([1]Results!$T$81:$AO$81,AT$1))</f>
        <v>#VALUE!</v>
      </c>
      <c r="AU19" s="57" t="e">
        <f>COUNTIFS($D19:$Y19,$AI19,[1]Results!$T$81:$AO$81,AU$1)/(COUNTIF([1]Results!$T$81:$AO$81,AU$1))</f>
        <v>#VALUE!</v>
      </c>
      <c r="AV19" s="57" t="e">
        <f>COUNTIFS($D19:$Y19,$AI19,[1]Results!$T$81:$AO$81,AV$1)/(COUNTIF([1]Results!$T$81:$AO$81,AV$1))</f>
        <v>#VALUE!</v>
      </c>
      <c r="AW19" s="60"/>
      <c r="AX19" s="60"/>
      <c r="AY19" s="60"/>
      <c r="AZ19" s="60"/>
      <c r="BA19" s="60"/>
      <c r="BB19" s="60"/>
      <c r="BC19" s="18"/>
    </row>
    <row r="20" spans="1:55" x14ac:dyDescent="0.3">
      <c r="A20" t="s">
        <v>1314</v>
      </c>
      <c r="B20" s="18" t="s">
        <v>128</v>
      </c>
      <c r="C20" s="20" t="s">
        <v>129</v>
      </c>
      <c r="D20" s="15" t="s">
        <v>49</v>
      </c>
      <c r="E20" s="15" t="s">
        <v>108</v>
      </c>
      <c r="F20" s="15" t="s">
        <v>108</v>
      </c>
      <c r="G20" s="15" t="s">
        <v>49</v>
      </c>
      <c r="H20" s="15" t="s">
        <v>49</v>
      </c>
      <c r="I20" s="15" t="s">
        <v>108</v>
      </c>
      <c r="J20" s="15" t="s">
        <v>49</v>
      </c>
      <c r="K20" s="15" t="s">
        <v>49</v>
      </c>
      <c r="L20" s="15" t="s">
        <v>108</v>
      </c>
      <c r="M20" s="15" t="s">
        <v>49</v>
      </c>
      <c r="N20" s="15" t="s">
        <v>49</v>
      </c>
      <c r="O20" s="15" t="s">
        <v>49</v>
      </c>
      <c r="P20" s="15" t="s">
        <v>49</v>
      </c>
      <c r="Q20" s="15" t="s">
        <v>49</v>
      </c>
      <c r="R20" s="15" t="s">
        <v>48</v>
      </c>
      <c r="S20" s="15" t="s">
        <v>49</v>
      </c>
      <c r="T20" s="15" t="s">
        <v>49</v>
      </c>
      <c r="U20" s="15" t="s">
        <v>49</v>
      </c>
      <c r="V20" s="15" t="s">
        <v>49</v>
      </c>
      <c r="W20" s="15" t="s">
        <v>108</v>
      </c>
      <c r="X20" s="15" t="s">
        <v>49</v>
      </c>
      <c r="Y20" s="15" t="s">
        <v>48</v>
      </c>
      <c r="Z20" s="18" t="s">
        <v>49</v>
      </c>
      <c r="AA20" s="18">
        <f t="shared" si="0"/>
        <v>15</v>
      </c>
      <c r="AB20" s="18" t="s">
        <v>48</v>
      </c>
      <c r="AC20" s="18">
        <f t="shared" si="1"/>
        <v>2</v>
      </c>
      <c r="AD20" s="18" t="s">
        <v>108</v>
      </c>
      <c r="AE20" s="18">
        <f t="shared" si="2"/>
        <v>5</v>
      </c>
      <c r="AF20" s="18" t="s">
        <v>432</v>
      </c>
      <c r="AG20" s="18">
        <f t="shared" si="3"/>
        <v>0</v>
      </c>
      <c r="AH20" s="18">
        <f t="shared" si="4"/>
        <v>22</v>
      </c>
      <c r="AI20" s="18" t="str">
        <f t="shared" si="5"/>
        <v>yes</v>
      </c>
      <c r="AJ20" s="18" t="str">
        <f t="shared" si="6"/>
        <v>no</v>
      </c>
      <c r="AK20" s="18">
        <f t="shared" si="7"/>
        <v>15</v>
      </c>
      <c r="AL20" s="18">
        <f t="shared" si="8"/>
        <v>2</v>
      </c>
      <c r="AM20" s="179">
        <f t="shared" si="9"/>
        <v>0.68181818181818177</v>
      </c>
      <c r="AN20" s="179">
        <f t="shared" si="9"/>
        <v>9.0909090909090912E-2</v>
      </c>
      <c r="AO20" s="57" t="e">
        <f>COUNTIFS($D20:$Y20,$AI20,[1]Results!$T$78:$AO$78,AO$1)/(COUNTIF([1]Results!$T$78:$AO$78,AO$1))</f>
        <v>#VALUE!</v>
      </c>
      <c r="AP20" s="57" t="e">
        <f>COUNTIFS($D20:$Y20,$AI20,[1]Results!$T$78:$AO$78,AP$1)/(COUNTIF([1]Results!$T$78:$AO$78,AP$1))</f>
        <v>#VALUE!</v>
      </c>
      <c r="AQ20" s="57" t="e">
        <f>COUNTIFS($D20:$Y20,$AI20,[1]Results!$T$78:$AO$78,AQ$1)/(COUNTIF([1]Results!$T$78:$AO$78,AQ$1))</f>
        <v>#VALUE!</v>
      </c>
      <c r="AR20" s="57" t="e">
        <f>COUNTIFS($D20:$Y20,$AI20,[1]Results!$T$78:$AO$78,AR$1)/(COUNTIF([1]Results!$T$78:$AO$78,AR$1))</f>
        <v>#VALUE!</v>
      </c>
      <c r="AS20" s="57" t="e">
        <f>COUNTIFS($D20:$Y20,$AI20,[1]Results!$T$78:$AO$78,AS$1)/(COUNTIF([1]Results!$T$78:$AO$78,AS$1))</f>
        <v>#VALUE!</v>
      </c>
      <c r="AT20" s="57" t="e">
        <f>COUNTIFS($D20:$Y20,$AI20,[1]Results!$T$81:$AO$81,AT$1)/(COUNTIF([1]Results!$T$81:$AO$81,AT$1))</f>
        <v>#VALUE!</v>
      </c>
      <c r="AU20" s="57" t="e">
        <f>COUNTIFS($D20:$Y20,$AI20,[1]Results!$T$81:$AO$81,AU$1)/(COUNTIF([1]Results!$T$81:$AO$81,AU$1))</f>
        <v>#VALUE!</v>
      </c>
      <c r="AV20" s="57" t="e">
        <f>COUNTIFS($D20:$Y20,$AI20,[1]Results!$T$81:$AO$81,AV$1)/(COUNTIF([1]Results!$T$81:$AO$81,AV$1))</f>
        <v>#VALUE!</v>
      </c>
      <c r="AW20" s="60"/>
      <c r="AX20" s="60"/>
      <c r="AY20" s="60"/>
      <c r="AZ20" s="60"/>
      <c r="BA20" s="60"/>
      <c r="BB20" s="60"/>
      <c r="BC20" s="18"/>
    </row>
    <row r="21" spans="1:55" x14ac:dyDescent="0.3">
      <c r="A21" t="s">
        <v>1315</v>
      </c>
      <c r="B21" s="18" t="s">
        <v>132</v>
      </c>
      <c r="C21" s="20" t="s">
        <v>133</v>
      </c>
      <c r="D21" s="15" t="s">
        <v>49</v>
      </c>
      <c r="E21" s="15" t="s">
        <v>49</v>
      </c>
      <c r="F21" s="15" t="s">
        <v>49</v>
      </c>
      <c r="G21" s="15" t="s">
        <v>49</v>
      </c>
      <c r="H21" s="15" t="s">
        <v>49</v>
      </c>
      <c r="I21" s="15" t="s">
        <v>49</v>
      </c>
      <c r="J21" s="15" t="s">
        <v>49</v>
      </c>
      <c r="K21" s="15" t="s">
        <v>49</v>
      </c>
      <c r="L21" s="15" t="s">
        <v>49</v>
      </c>
      <c r="M21" s="15" t="s">
        <v>49</v>
      </c>
      <c r="N21" s="15" t="s">
        <v>49</v>
      </c>
      <c r="O21" s="15" t="s">
        <v>49</v>
      </c>
      <c r="P21" s="15" t="s">
        <v>49</v>
      </c>
      <c r="Q21" s="15" t="s">
        <v>49</v>
      </c>
      <c r="R21" s="15" t="s">
        <v>49</v>
      </c>
      <c r="S21" s="15" t="s">
        <v>49</v>
      </c>
      <c r="T21" s="15" t="s">
        <v>49</v>
      </c>
      <c r="U21" s="15" t="s">
        <v>49</v>
      </c>
      <c r="V21" s="15" t="s">
        <v>49</v>
      </c>
      <c r="W21" s="15" t="s">
        <v>49</v>
      </c>
      <c r="X21" s="15" t="s">
        <v>49</v>
      </c>
      <c r="Y21" s="15" t="s">
        <v>49</v>
      </c>
      <c r="Z21" s="18" t="s">
        <v>49</v>
      </c>
      <c r="AA21" s="18">
        <f t="shared" si="0"/>
        <v>22</v>
      </c>
      <c r="AB21" s="18" t="s">
        <v>48</v>
      </c>
      <c r="AC21" s="18">
        <f t="shared" si="1"/>
        <v>0</v>
      </c>
      <c r="AD21" s="18" t="s">
        <v>108</v>
      </c>
      <c r="AE21" s="18">
        <f t="shared" si="2"/>
        <v>0</v>
      </c>
      <c r="AF21" s="18" t="s">
        <v>432</v>
      </c>
      <c r="AG21" s="18">
        <f t="shared" si="3"/>
        <v>0</v>
      </c>
      <c r="AH21" s="18">
        <f t="shared" si="4"/>
        <v>22</v>
      </c>
      <c r="AI21" s="18" t="str">
        <f t="shared" si="5"/>
        <v>yes</v>
      </c>
      <c r="AJ21" s="18" t="str">
        <f t="shared" si="6"/>
        <v>no</v>
      </c>
      <c r="AK21" s="18">
        <f t="shared" si="7"/>
        <v>22</v>
      </c>
      <c r="AL21" s="18">
        <f t="shared" si="8"/>
        <v>0</v>
      </c>
      <c r="AM21" s="179">
        <f t="shared" si="9"/>
        <v>1</v>
      </c>
      <c r="AN21" s="179">
        <f t="shared" si="9"/>
        <v>0</v>
      </c>
      <c r="AO21" s="57" t="e">
        <f>COUNTIFS($D21:$Y21,$AI21,[1]Results!$T$78:$AO$78,AO$1)/(COUNTIF([1]Results!$T$78:$AO$78,AO$1))</f>
        <v>#VALUE!</v>
      </c>
      <c r="AP21" s="57" t="e">
        <f>COUNTIFS($D21:$Y21,$AI21,[1]Results!$T$78:$AO$78,AP$1)/(COUNTIF([1]Results!$T$78:$AO$78,AP$1))</f>
        <v>#VALUE!</v>
      </c>
      <c r="AQ21" s="57" t="e">
        <f>COUNTIFS($D21:$Y21,$AI21,[1]Results!$T$78:$AO$78,AQ$1)/(COUNTIF([1]Results!$T$78:$AO$78,AQ$1))</f>
        <v>#VALUE!</v>
      </c>
      <c r="AR21" s="57" t="e">
        <f>COUNTIFS($D21:$Y21,$AI21,[1]Results!$T$78:$AO$78,AR$1)/(COUNTIF([1]Results!$T$78:$AO$78,AR$1))</f>
        <v>#VALUE!</v>
      </c>
      <c r="AS21" s="57" t="e">
        <f>COUNTIFS($D21:$Y21,$AI21,[1]Results!$T$78:$AO$78,AS$1)/(COUNTIF([1]Results!$T$78:$AO$78,AS$1))</f>
        <v>#VALUE!</v>
      </c>
      <c r="AT21" s="57" t="e">
        <f>COUNTIFS($D21:$Y21,$AI21,[1]Results!$T$81:$AO$81,AT$1)/(COUNTIF([1]Results!$T$81:$AO$81,AT$1))</f>
        <v>#VALUE!</v>
      </c>
      <c r="AU21" s="57" t="e">
        <f>COUNTIFS($D21:$Y21,$AI21,[1]Results!$T$81:$AO$81,AU$1)/(COUNTIF([1]Results!$T$81:$AO$81,AU$1))</f>
        <v>#VALUE!</v>
      </c>
      <c r="AV21" s="57" t="e">
        <f>COUNTIFS($D21:$Y21,$AI21,[1]Results!$T$81:$AO$81,AV$1)/(COUNTIF([1]Results!$T$81:$AO$81,AV$1))</f>
        <v>#VALUE!</v>
      </c>
      <c r="AW21" s="60"/>
      <c r="AX21" s="60"/>
      <c r="AY21" s="60"/>
      <c r="AZ21" s="60"/>
      <c r="BA21" s="60"/>
      <c r="BB21" s="60"/>
      <c r="BC21" s="18"/>
    </row>
    <row r="22" spans="1:55" x14ac:dyDescent="0.3">
      <c r="A22" t="s">
        <v>1316</v>
      </c>
      <c r="B22" s="18" t="s">
        <v>143</v>
      </c>
      <c r="C22" s="20" t="s">
        <v>144</v>
      </c>
      <c r="D22" s="15" t="s">
        <v>48</v>
      </c>
      <c r="E22" s="15" t="s">
        <v>48</v>
      </c>
      <c r="F22" s="15" t="s">
        <v>48</v>
      </c>
      <c r="G22" s="15" t="s">
        <v>49</v>
      </c>
      <c r="H22" s="15" t="s">
        <v>48</v>
      </c>
      <c r="I22" s="15" t="s">
        <v>48</v>
      </c>
      <c r="J22" s="15" t="s">
        <v>48</v>
      </c>
      <c r="K22" s="15" t="s">
        <v>48</v>
      </c>
      <c r="L22" s="15" t="s">
        <v>48</v>
      </c>
      <c r="M22" s="15" t="s">
        <v>48</v>
      </c>
      <c r="N22" s="15" t="s">
        <v>48</v>
      </c>
      <c r="O22" s="15" t="s">
        <v>49</v>
      </c>
      <c r="P22" s="15" t="s">
        <v>48</v>
      </c>
      <c r="Q22" s="15" t="s">
        <v>48</v>
      </c>
      <c r="R22" s="15" t="s">
        <v>49</v>
      </c>
      <c r="S22" s="15" t="s">
        <v>48</v>
      </c>
      <c r="T22" s="15" t="s">
        <v>48</v>
      </c>
      <c r="U22" s="15" t="s">
        <v>48</v>
      </c>
      <c r="V22" s="15" t="s">
        <v>48</v>
      </c>
      <c r="W22" s="15" t="s">
        <v>48</v>
      </c>
      <c r="X22" s="15" t="s">
        <v>48</v>
      </c>
      <c r="Y22" s="15" t="s">
        <v>48</v>
      </c>
      <c r="Z22" s="18" t="s">
        <v>49</v>
      </c>
      <c r="AA22" s="18">
        <f t="shared" si="0"/>
        <v>3</v>
      </c>
      <c r="AB22" s="18" t="s">
        <v>48</v>
      </c>
      <c r="AC22" s="18">
        <f t="shared" si="1"/>
        <v>19</v>
      </c>
      <c r="AD22" s="18" t="s">
        <v>108</v>
      </c>
      <c r="AE22" s="18">
        <f t="shared" si="2"/>
        <v>0</v>
      </c>
      <c r="AF22" s="18" t="s">
        <v>432</v>
      </c>
      <c r="AG22" s="18">
        <f t="shared" si="3"/>
        <v>0</v>
      </c>
      <c r="AH22" s="18">
        <f t="shared" si="4"/>
        <v>22</v>
      </c>
      <c r="AI22" s="18" t="str">
        <f t="shared" si="5"/>
        <v>yes</v>
      </c>
      <c r="AJ22" s="18" t="str">
        <f t="shared" si="6"/>
        <v>no</v>
      </c>
      <c r="AK22" s="18">
        <f t="shared" si="7"/>
        <v>3</v>
      </c>
      <c r="AL22" s="18">
        <f t="shared" si="8"/>
        <v>19</v>
      </c>
      <c r="AM22" s="179">
        <f t="shared" si="9"/>
        <v>0.13636363636363635</v>
      </c>
      <c r="AN22" s="179">
        <f t="shared" si="9"/>
        <v>0.86363636363636365</v>
      </c>
      <c r="AO22" s="57" t="e">
        <f>COUNTIFS($D22:$Y22,$AI22,[1]Results!$T$78:$AO$78,AO$1)/(COUNTIF([1]Results!$T$78:$AO$78,AO$1))</f>
        <v>#VALUE!</v>
      </c>
      <c r="AP22" s="57" t="e">
        <f>COUNTIFS($D22:$Y22,$AI22,[1]Results!$T$78:$AO$78,AP$1)/(COUNTIF([1]Results!$T$78:$AO$78,AP$1))</f>
        <v>#VALUE!</v>
      </c>
      <c r="AQ22" s="57" t="e">
        <f>COUNTIFS($D22:$Y22,$AI22,[1]Results!$T$78:$AO$78,AQ$1)/(COUNTIF([1]Results!$T$78:$AO$78,AQ$1))</f>
        <v>#VALUE!</v>
      </c>
      <c r="AR22" s="57" t="e">
        <f>COUNTIFS($D22:$Y22,$AI22,[1]Results!$T$78:$AO$78,AR$1)/(COUNTIF([1]Results!$T$78:$AO$78,AR$1))</f>
        <v>#VALUE!</v>
      </c>
      <c r="AS22" s="57" t="e">
        <f>COUNTIFS($D22:$Y22,$AI22,[1]Results!$T$78:$AO$78,AS$1)/(COUNTIF([1]Results!$T$78:$AO$78,AS$1))</f>
        <v>#VALUE!</v>
      </c>
      <c r="AT22" s="57" t="e">
        <f>COUNTIFS($D22:$Y22,$AI22,[1]Results!$T$81:$AO$81,AT$1)/(COUNTIF([1]Results!$T$81:$AO$81,AT$1))</f>
        <v>#VALUE!</v>
      </c>
      <c r="AU22" s="57" t="e">
        <f>COUNTIFS($D22:$Y22,$AI22,[1]Results!$T$81:$AO$81,AU$1)/(COUNTIF([1]Results!$T$81:$AO$81,AU$1))</f>
        <v>#VALUE!</v>
      </c>
      <c r="AV22" s="57" t="e">
        <f>COUNTIFS($D22:$Y22,$AI22,[1]Results!$T$81:$AO$81,AV$1)/(COUNTIF([1]Results!$T$81:$AO$81,AV$1))</f>
        <v>#VALUE!</v>
      </c>
      <c r="AW22" s="60"/>
      <c r="AX22" s="60"/>
      <c r="AY22" s="60"/>
      <c r="AZ22" s="60"/>
      <c r="BA22" s="60"/>
      <c r="BB22" s="60"/>
      <c r="BC22" s="18"/>
    </row>
    <row r="23" spans="1:55" x14ac:dyDescent="0.3">
      <c r="A23" t="s">
        <v>1317</v>
      </c>
      <c r="B23" s="18" t="s">
        <v>145</v>
      </c>
      <c r="C23" s="20" t="s">
        <v>146</v>
      </c>
      <c r="D23" s="15" t="s">
        <v>49</v>
      </c>
      <c r="E23" s="15" t="s">
        <v>49</v>
      </c>
      <c r="F23" s="15" t="s">
        <v>49</v>
      </c>
      <c r="G23" s="15" t="s">
        <v>49</v>
      </c>
      <c r="H23" s="15" t="s">
        <v>48</v>
      </c>
      <c r="I23" s="15" t="s">
        <v>49</v>
      </c>
      <c r="J23" s="15" t="s">
        <v>48</v>
      </c>
      <c r="K23" s="15" t="s">
        <v>49</v>
      </c>
      <c r="L23" s="15" t="s">
        <v>49</v>
      </c>
      <c r="M23" s="15" t="s">
        <v>49</v>
      </c>
      <c r="N23" s="15" t="s">
        <v>49</v>
      </c>
      <c r="O23" s="15" t="s">
        <v>48</v>
      </c>
      <c r="P23" s="15" t="s">
        <v>49</v>
      </c>
      <c r="Q23" s="15" t="s">
        <v>49</v>
      </c>
      <c r="R23" s="15" t="s">
        <v>48</v>
      </c>
      <c r="S23" s="15" t="s">
        <v>49</v>
      </c>
      <c r="T23" s="15" t="s">
        <v>49</v>
      </c>
      <c r="U23" s="15" t="s">
        <v>49</v>
      </c>
      <c r="V23" s="15" t="s">
        <v>49</v>
      </c>
      <c r="W23" s="15" t="s">
        <v>49</v>
      </c>
      <c r="X23" s="15" t="s">
        <v>48</v>
      </c>
      <c r="Y23" s="15" t="s">
        <v>48</v>
      </c>
      <c r="Z23" s="18" t="s">
        <v>49</v>
      </c>
      <c r="AA23" s="18">
        <f t="shared" si="0"/>
        <v>16</v>
      </c>
      <c r="AB23" s="18" t="s">
        <v>48</v>
      </c>
      <c r="AC23" s="18">
        <f t="shared" si="1"/>
        <v>6</v>
      </c>
      <c r="AD23" s="18" t="s">
        <v>108</v>
      </c>
      <c r="AE23" s="18">
        <f t="shared" si="2"/>
        <v>0</v>
      </c>
      <c r="AF23" s="18" t="s">
        <v>432</v>
      </c>
      <c r="AG23" s="18">
        <f t="shared" si="3"/>
        <v>0</v>
      </c>
      <c r="AH23" s="18">
        <f t="shared" si="4"/>
        <v>22</v>
      </c>
      <c r="AI23" s="18" t="str">
        <f t="shared" si="5"/>
        <v>yes</v>
      </c>
      <c r="AJ23" s="18" t="str">
        <f t="shared" si="6"/>
        <v>no</v>
      </c>
      <c r="AK23" s="18">
        <f t="shared" si="7"/>
        <v>16</v>
      </c>
      <c r="AL23" s="18">
        <f t="shared" si="8"/>
        <v>6</v>
      </c>
      <c r="AM23" s="179">
        <f t="shared" si="9"/>
        <v>0.72727272727272729</v>
      </c>
      <c r="AN23" s="179">
        <f t="shared" si="9"/>
        <v>0.27272727272727271</v>
      </c>
      <c r="AO23" s="57" t="e">
        <f>COUNTIFS($D23:$Y23,$AI23,[1]Results!$T$78:$AO$78,AO$1)/(COUNTIF([1]Results!$T$78:$AO$78,AO$1))</f>
        <v>#VALUE!</v>
      </c>
      <c r="AP23" s="57" t="e">
        <f>COUNTIFS($D23:$Y23,$AI23,[1]Results!$T$78:$AO$78,AP$1)/(COUNTIF([1]Results!$T$78:$AO$78,AP$1))</f>
        <v>#VALUE!</v>
      </c>
      <c r="AQ23" s="57" t="e">
        <f>COUNTIFS($D23:$Y23,$AI23,[1]Results!$T$78:$AO$78,AQ$1)/(COUNTIF([1]Results!$T$78:$AO$78,AQ$1))</f>
        <v>#VALUE!</v>
      </c>
      <c r="AR23" s="57" t="e">
        <f>COUNTIFS($D23:$Y23,$AI23,[1]Results!$T$78:$AO$78,AR$1)/(COUNTIF([1]Results!$T$78:$AO$78,AR$1))</f>
        <v>#VALUE!</v>
      </c>
      <c r="AS23" s="57" t="e">
        <f>COUNTIFS($D23:$Y23,$AI23,[1]Results!$T$78:$AO$78,AS$1)/(COUNTIF([1]Results!$T$78:$AO$78,AS$1))</f>
        <v>#VALUE!</v>
      </c>
      <c r="AT23" s="57" t="e">
        <f>COUNTIFS($D23:$Y23,$AI23,[1]Results!$T$81:$AO$81,AT$1)/(COUNTIF([1]Results!$T$81:$AO$81,AT$1))</f>
        <v>#VALUE!</v>
      </c>
      <c r="AU23" s="57" t="e">
        <f>COUNTIFS($D23:$Y23,$AI23,[1]Results!$T$81:$AO$81,AU$1)/(COUNTIF([1]Results!$T$81:$AO$81,AU$1))</f>
        <v>#VALUE!</v>
      </c>
      <c r="AV23" s="57" t="e">
        <f>COUNTIFS($D23:$Y23,$AI23,[1]Results!$T$81:$AO$81,AV$1)/(COUNTIF([1]Results!$T$81:$AO$81,AV$1))</f>
        <v>#VALUE!</v>
      </c>
      <c r="AW23" s="60"/>
      <c r="AX23" s="60"/>
      <c r="AY23" s="60"/>
      <c r="AZ23" s="60"/>
      <c r="BA23" s="60"/>
      <c r="BB23" s="60"/>
      <c r="BC23" s="18"/>
    </row>
    <row r="24" spans="1:55" x14ac:dyDescent="0.3">
      <c r="A24" t="s">
        <v>1318</v>
      </c>
      <c r="B24" s="18" t="s">
        <v>149</v>
      </c>
      <c r="C24" s="20" t="s">
        <v>150</v>
      </c>
      <c r="D24" s="15" t="s">
        <v>49</v>
      </c>
      <c r="E24" s="15" t="s">
        <v>49</v>
      </c>
      <c r="F24" s="15" t="s">
        <v>49</v>
      </c>
      <c r="G24" s="15" t="s">
        <v>48</v>
      </c>
      <c r="H24" s="15" t="s">
        <v>48</v>
      </c>
      <c r="I24" s="15" t="s">
        <v>49</v>
      </c>
      <c r="J24" s="15" t="s">
        <v>49</v>
      </c>
      <c r="K24" s="15" t="s">
        <v>108</v>
      </c>
      <c r="L24" s="15" t="s">
        <v>48</v>
      </c>
      <c r="M24" s="15" t="s">
        <v>49</v>
      </c>
      <c r="N24" s="15" t="s">
        <v>108</v>
      </c>
      <c r="O24" s="15" t="s">
        <v>48</v>
      </c>
      <c r="P24" s="15" t="s">
        <v>49</v>
      </c>
      <c r="Q24" s="15" t="s">
        <v>48</v>
      </c>
      <c r="R24" s="15" t="s">
        <v>48</v>
      </c>
      <c r="S24" s="15" t="s">
        <v>48</v>
      </c>
      <c r="T24" s="15" t="s">
        <v>49</v>
      </c>
      <c r="U24" s="15" t="s">
        <v>49</v>
      </c>
      <c r="V24" s="15" t="s">
        <v>48</v>
      </c>
      <c r="W24" s="15" t="s">
        <v>48</v>
      </c>
      <c r="X24" s="15" t="s">
        <v>48</v>
      </c>
      <c r="Y24" s="15" t="s">
        <v>48</v>
      </c>
      <c r="Z24" s="18" t="s">
        <v>49</v>
      </c>
      <c r="AA24" s="18">
        <f t="shared" si="0"/>
        <v>9</v>
      </c>
      <c r="AB24" s="18" t="s">
        <v>48</v>
      </c>
      <c r="AC24" s="18">
        <f t="shared" si="1"/>
        <v>11</v>
      </c>
      <c r="AD24" s="18" t="s">
        <v>108</v>
      </c>
      <c r="AE24" s="18">
        <f t="shared" si="2"/>
        <v>2</v>
      </c>
      <c r="AF24" s="18" t="s">
        <v>432</v>
      </c>
      <c r="AG24" s="18">
        <f t="shared" si="3"/>
        <v>0</v>
      </c>
      <c r="AH24" s="18">
        <f t="shared" si="4"/>
        <v>22</v>
      </c>
      <c r="AI24" s="18" t="str">
        <f t="shared" si="5"/>
        <v>yes</v>
      </c>
      <c r="AJ24" s="18" t="str">
        <f t="shared" si="6"/>
        <v>no</v>
      </c>
      <c r="AK24" s="18">
        <f t="shared" si="7"/>
        <v>9</v>
      </c>
      <c r="AL24" s="18">
        <f t="shared" si="8"/>
        <v>11</v>
      </c>
      <c r="AM24" s="179">
        <f t="shared" si="9"/>
        <v>0.40909090909090912</v>
      </c>
      <c r="AN24" s="179">
        <f t="shared" si="9"/>
        <v>0.5</v>
      </c>
      <c r="AO24" s="57" t="e">
        <f>COUNTIFS($D24:$Y24,$AI24,[1]Results!$T$78:$AO$78,AO$1)/(COUNTIF([1]Results!$T$78:$AO$78,AO$1))</f>
        <v>#VALUE!</v>
      </c>
      <c r="AP24" s="57" t="e">
        <f>COUNTIFS($D24:$Y24,$AI24,[1]Results!$T$78:$AO$78,AP$1)/(COUNTIF([1]Results!$T$78:$AO$78,AP$1))</f>
        <v>#VALUE!</v>
      </c>
      <c r="AQ24" s="57" t="e">
        <f>COUNTIFS($D24:$Y24,$AI24,[1]Results!$T$78:$AO$78,AQ$1)/(COUNTIF([1]Results!$T$78:$AO$78,AQ$1))</f>
        <v>#VALUE!</v>
      </c>
      <c r="AR24" s="57" t="e">
        <f>COUNTIFS($D24:$Y24,$AI24,[1]Results!$T$78:$AO$78,AR$1)/(COUNTIF([1]Results!$T$78:$AO$78,AR$1))</f>
        <v>#VALUE!</v>
      </c>
      <c r="AS24" s="57" t="e">
        <f>COUNTIFS($D24:$Y24,$AI24,[1]Results!$T$78:$AO$78,AS$1)/(COUNTIF([1]Results!$T$78:$AO$78,AS$1))</f>
        <v>#VALUE!</v>
      </c>
      <c r="AT24" s="57" t="e">
        <f>COUNTIFS($D24:$Y24,$AI24,[1]Results!$T$81:$AO$81,AT$1)/(COUNTIF([1]Results!$T$81:$AO$81,AT$1))</f>
        <v>#VALUE!</v>
      </c>
      <c r="AU24" s="57" t="e">
        <f>COUNTIFS($D24:$Y24,$AI24,[1]Results!$T$81:$AO$81,AU$1)/(COUNTIF([1]Results!$T$81:$AO$81,AU$1))</f>
        <v>#VALUE!</v>
      </c>
      <c r="AV24" s="57" t="e">
        <f>COUNTIFS($D24:$Y24,$AI24,[1]Results!$T$81:$AO$81,AV$1)/(COUNTIF([1]Results!$T$81:$AO$81,AV$1))</f>
        <v>#VALUE!</v>
      </c>
      <c r="AW24" s="60"/>
      <c r="AX24" s="60"/>
      <c r="AY24" s="60"/>
      <c r="AZ24" s="60"/>
      <c r="BA24" s="60"/>
      <c r="BB24" s="60"/>
      <c r="BC24" s="18"/>
    </row>
    <row r="25" spans="1:55" x14ac:dyDescent="0.3">
      <c r="A25" t="s">
        <v>1319</v>
      </c>
      <c r="B25" s="18" t="s">
        <v>153</v>
      </c>
      <c r="C25" s="20" t="s">
        <v>154</v>
      </c>
      <c r="D25" s="15" t="s">
        <v>49</v>
      </c>
      <c r="E25" s="15" t="s">
        <v>48</v>
      </c>
      <c r="F25" s="15" t="s">
        <v>108</v>
      </c>
      <c r="G25" s="15" t="s">
        <v>48</v>
      </c>
      <c r="H25" s="15" t="s">
        <v>48</v>
      </c>
      <c r="I25" s="15" t="s">
        <v>48</v>
      </c>
      <c r="J25" s="15" t="s">
        <v>49</v>
      </c>
      <c r="K25" s="15" t="s">
        <v>108</v>
      </c>
      <c r="L25" s="15" t="s">
        <v>108</v>
      </c>
      <c r="M25" s="15" t="s">
        <v>49</v>
      </c>
      <c r="N25" s="15" t="s">
        <v>49</v>
      </c>
      <c r="O25" s="15" t="s">
        <v>48</v>
      </c>
      <c r="P25" s="15" t="s">
        <v>49</v>
      </c>
      <c r="Q25" s="15" t="s">
        <v>49</v>
      </c>
      <c r="R25" s="15" t="s">
        <v>48</v>
      </c>
      <c r="S25" s="15" t="s">
        <v>48</v>
      </c>
      <c r="T25" s="15" t="s">
        <v>49</v>
      </c>
      <c r="U25" s="15" t="s">
        <v>48</v>
      </c>
      <c r="V25" s="15" t="s">
        <v>48</v>
      </c>
      <c r="W25" s="15" t="s">
        <v>49</v>
      </c>
      <c r="X25" s="15" t="s">
        <v>48</v>
      </c>
      <c r="Y25" s="15" t="s">
        <v>48</v>
      </c>
      <c r="Z25" s="18" t="s">
        <v>49</v>
      </c>
      <c r="AA25" s="18">
        <f t="shared" si="0"/>
        <v>8</v>
      </c>
      <c r="AB25" s="18" t="s">
        <v>48</v>
      </c>
      <c r="AC25" s="18">
        <f t="shared" si="1"/>
        <v>11</v>
      </c>
      <c r="AD25" s="18" t="s">
        <v>108</v>
      </c>
      <c r="AE25" s="18">
        <f t="shared" si="2"/>
        <v>3</v>
      </c>
      <c r="AF25" s="18" t="s">
        <v>432</v>
      </c>
      <c r="AG25" s="18">
        <f t="shared" si="3"/>
        <v>0</v>
      </c>
      <c r="AH25" s="18">
        <f t="shared" si="4"/>
        <v>22</v>
      </c>
      <c r="AI25" s="18" t="str">
        <f t="shared" si="5"/>
        <v>yes</v>
      </c>
      <c r="AJ25" s="18" t="str">
        <f t="shared" si="6"/>
        <v>no</v>
      </c>
      <c r="AK25" s="18">
        <f t="shared" si="7"/>
        <v>8</v>
      </c>
      <c r="AL25" s="18">
        <f t="shared" si="8"/>
        <v>11</v>
      </c>
      <c r="AM25" s="179">
        <f t="shared" si="9"/>
        <v>0.36363636363636365</v>
      </c>
      <c r="AN25" s="179">
        <f t="shared" si="9"/>
        <v>0.5</v>
      </c>
      <c r="AO25" s="57" t="e">
        <f>COUNTIFS($D25:$Y25,$AI25,[1]Results!$T$78:$AO$78,AO$1)/(COUNTIF([1]Results!$T$78:$AO$78,AO$1))</f>
        <v>#VALUE!</v>
      </c>
      <c r="AP25" s="57" t="e">
        <f>COUNTIFS($D25:$Y25,$AI25,[1]Results!$T$78:$AO$78,AP$1)/(COUNTIF([1]Results!$T$78:$AO$78,AP$1))</f>
        <v>#VALUE!</v>
      </c>
      <c r="AQ25" s="57" t="e">
        <f>COUNTIFS($D25:$Y25,$AI25,[1]Results!$T$78:$AO$78,AQ$1)/(COUNTIF([1]Results!$T$78:$AO$78,AQ$1))</f>
        <v>#VALUE!</v>
      </c>
      <c r="AR25" s="57" t="e">
        <f>COUNTIFS($D25:$Y25,$AI25,[1]Results!$T$78:$AO$78,AR$1)/(COUNTIF([1]Results!$T$78:$AO$78,AR$1))</f>
        <v>#VALUE!</v>
      </c>
      <c r="AS25" s="57" t="e">
        <f>COUNTIFS($D25:$Y25,$AI25,[1]Results!$T$78:$AO$78,AS$1)/(COUNTIF([1]Results!$T$78:$AO$78,AS$1))</f>
        <v>#VALUE!</v>
      </c>
      <c r="AT25" s="57" t="e">
        <f>COUNTIFS($D25:$Y25,$AI25,[1]Results!$T$81:$AO$81,AT$1)/(COUNTIF([1]Results!$T$81:$AO$81,AT$1))</f>
        <v>#VALUE!</v>
      </c>
      <c r="AU25" s="57" t="e">
        <f>COUNTIFS($D25:$Y25,$AI25,[1]Results!$T$81:$AO$81,AU$1)/(COUNTIF([1]Results!$T$81:$AO$81,AU$1))</f>
        <v>#VALUE!</v>
      </c>
      <c r="AV25" s="57" t="e">
        <f>COUNTIFS($D25:$Y25,$AI25,[1]Results!$T$81:$AO$81,AV$1)/(COUNTIF([1]Results!$T$81:$AO$81,AV$1))</f>
        <v>#VALUE!</v>
      </c>
      <c r="AW25" s="60"/>
      <c r="AX25" s="60"/>
      <c r="AY25" s="60"/>
      <c r="AZ25" s="60"/>
      <c r="BA25" s="60"/>
      <c r="BB25" s="60"/>
      <c r="BC25" s="18"/>
    </row>
    <row r="26" spans="1:55" x14ac:dyDescent="0.3">
      <c r="A26" t="s">
        <v>1320</v>
      </c>
      <c r="B26" s="18" t="s">
        <v>155</v>
      </c>
      <c r="C26" s="20" t="s">
        <v>156</v>
      </c>
      <c r="D26" s="15" t="s">
        <v>48</v>
      </c>
      <c r="E26" s="15" t="s">
        <v>108</v>
      </c>
      <c r="F26" s="15" t="s">
        <v>48</v>
      </c>
      <c r="G26" s="15" t="s">
        <v>48</v>
      </c>
      <c r="H26" s="15" t="s">
        <v>48</v>
      </c>
      <c r="I26" s="15" t="s">
        <v>48</v>
      </c>
      <c r="J26" s="15" t="s">
        <v>49</v>
      </c>
      <c r="K26" s="15" t="s">
        <v>48</v>
      </c>
      <c r="L26" s="15" t="s">
        <v>48</v>
      </c>
      <c r="M26" s="15" t="s">
        <v>48</v>
      </c>
      <c r="N26" s="15" t="s">
        <v>48</v>
      </c>
      <c r="O26" s="15" t="s">
        <v>48</v>
      </c>
      <c r="P26" s="15" t="s">
        <v>48</v>
      </c>
      <c r="Q26" s="15" t="s">
        <v>48</v>
      </c>
      <c r="R26" s="15" t="s">
        <v>49</v>
      </c>
      <c r="S26" s="15" t="s">
        <v>48</v>
      </c>
      <c r="T26" s="15" t="s">
        <v>49</v>
      </c>
      <c r="U26" s="15" t="s">
        <v>48</v>
      </c>
      <c r="V26" s="15" t="s">
        <v>48</v>
      </c>
      <c r="W26" s="15" t="s">
        <v>48</v>
      </c>
      <c r="X26" s="15" t="s">
        <v>48</v>
      </c>
      <c r="Y26" s="15" t="s">
        <v>48</v>
      </c>
      <c r="Z26" s="18" t="s">
        <v>49</v>
      </c>
      <c r="AA26" s="18">
        <f t="shared" si="0"/>
        <v>3</v>
      </c>
      <c r="AB26" s="18" t="s">
        <v>48</v>
      </c>
      <c r="AC26" s="18">
        <f t="shared" si="1"/>
        <v>18</v>
      </c>
      <c r="AD26" s="18" t="s">
        <v>108</v>
      </c>
      <c r="AE26" s="18">
        <f t="shared" si="2"/>
        <v>1</v>
      </c>
      <c r="AF26" s="18" t="s">
        <v>432</v>
      </c>
      <c r="AG26" s="18">
        <f t="shared" si="3"/>
        <v>0</v>
      </c>
      <c r="AH26" s="18">
        <f t="shared" si="4"/>
        <v>22</v>
      </c>
      <c r="AI26" s="18" t="str">
        <f t="shared" si="5"/>
        <v>yes</v>
      </c>
      <c r="AJ26" s="18" t="str">
        <f t="shared" si="6"/>
        <v>no</v>
      </c>
      <c r="AK26" s="18">
        <f t="shared" si="7"/>
        <v>3</v>
      </c>
      <c r="AL26" s="18">
        <f t="shared" si="8"/>
        <v>18</v>
      </c>
      <c r="AM26" s="179">
        <f t="shared" si="9"/>
        <v>0.13636363636363635</v>
      </c>
      <c r="AN26" s="179">
        <f t="shared" si="9"/>
        <v>0.81818181818181823</v>
      </c>
      <c r="AO26" s="57" t="e">
        <f>COUNTIFS($D26:$Y26,$AI26,[1]Results!$T$78:$AO$78,AO$1)/(COUNTIF([1]Results!$T$78:$AO$78,AO$1))</f>
        <v>#VALUE!</v>
      </c>
      <c r="AP26" s="57" t="e">
        <f>COUNTIFS($D26:$Y26,$AI26,[1]Results!$T$78:$AO$78,AP$1)/(COUNTIF([1]Results!$T$78:$AO$78,AP$1))</f>
        <v>#VALUE!</v>
      </c>
      <c r="AQ26" s="57" t="e">
        <f>COUNTIFS($D26:$Y26,$AI26,[1]Results!$T$78:$AO$78,AQ$1)/(COUNTIF([1]Results!$T$78:$AO$78,AQ$1))</f>
        <v>#VALUE!</v>
      </c>
      <c r="AR26" s="57" t="e">
        <f>COUNTIFS($D26:$Y26,$AI26,[1]Results!$T$78:$AO$78,AR$1)/(COUNTIF([1]Results!$T$78:$AO$78,AR$1))</f>
        <v>#VALUE!</v>
      </c>
      <c r="AS26" s="57" t="e">
        <f>COUNTIFS($D26:$Y26,$AI26,[1]Results!$T$78:$AO$78,AS$1)/(COUNTIF([1]Results!$T$78:$AO$78,AS$1))</f>
        <v>#VALUE!</v>
      </c>
      <c r="AT26" s="57" t="e">
        <f>COUNTIFS($D26:$Y26,$AI26,[1]Results!$T$81:$AO$81,AT$1)/(COUNTIF([1]Results!$T$81:$AO$81,AT$1))</f>
        <v>#VALUE!</v>
      </c>
      <c r="AU26" s="57" t="e">
        <f>COUNTIFS($D26:$Y26,$AI26,[1]Results!$T$81:$AO$81,AU$1)/(COUNTIF([1]Results!$T$81:$AO$81,AU$1))</f>
        <v>#VALUE!</v>
      </c>
      <c r="AV26" s="57" t="e">
        <f>COUNTIFS($D26:$Y26,$AI26,[1]Results!$T$81:$AO$81,AV$1)/(COUNTIF([1]Results!$T$81:$AO$81,AV$1))</f>
        <v>#VALUE!</v>
      </c>
      <c r="AW26" s="60"/>
      <c r="AX26" s="60"/>
      <c r="AY26" s="60"/>
      <c r="AZ26" s="60"/>
      <c r="BA26" s="60"/>
      <c r="BB26" s="60"/>
      <c r="BC26" s="18"/>
    </row>
    <row r="27" spans="1:55" x14ac:dyDescent="0.3">
      <c r="A27" t="s">
        <v>1321</v>
      </c>
      <c r="B27" s="18" t="s">
        <v>158</v>
      </c>
      <c r="C27" s="20" t="s">
        <v>159</v>
      </c>
      <c r="D27" s="15" t="s">
        <v>48</v>
      </c>
      <c r="E27" s="15" t="s">
        <v>48</v>
      </c>
      <c r="F27" s="15" t="s">
        <v>49</v>
      </c>
      <c r="G27" s="15" t="s">
        <v>48</v>
      </c>
      <c r="H27" s="15" t="s">
        <v>49</v>
      </c>
      <c r="I27" s="15" t="s">
        <v>49</v>
      </c>
      <c r="J27" s="15" t="s">
        <v>48</v>
      </c>
      <c r="K27" s="15" t="s">
        <v>108</v>
      </c>
      <c r="L27" s="15" t="s">
        <v>108</v>
      </c>
      <c r="M27" s="15" t="s">
        <v>48</v>
      </c>
      <c r="N27" s="15" t="s">
        <v>48</v>
      </c>
      <c r="O27" s="15" t="s">
        <v>49</v>
      </c>
      <c r="P27" s="15" t="s">
        <v>108</v>
      </c>
      <c r="Q27" s="15" t="s">
        <v>49</v>
      </c>
      <c r="R27" s="15" t="s">
        <v>49</v>
      </c>
      <c r="S27" s="15" t="s">
        <v>49</v>
      </c>
      <c r="T27" s="15" t="s">
        <v>49</v>
      </c>
      <c r="U27" s="15" t="s">
        <v>48</v>
      </c>
      <c r="V27" s="15" t="s">
        <v>49</v>
      </c>
      <c r="W27" s="15" t="s">
        <v>48</v>
      </c>
      <c r="X27" s="15" t="s">
        <v>48</v>
      </c>
      <c r="Y27" s="15" t="s">
        <v>48</v>
      </c>
      <c r="Z27" s="18" t="s">
        <v>49</v>
      </c>
      <c r="AA27" s="18">
        <f t="shared" si="0"/>
        <v>9</v>
      </c>
      <c r="AB27" s="18" t="s">
        <v>48</v>
      </c>
      <c r="AC27" s="18">
        <f t="shared" si="1"/>
        <v>10</v>
      </c>
      <c r="AD27" s="18" t="s">
        <v>108</v>
      </c>
      <c r="AE27" s="18">
        <f t="shared" si="2"/>
        <v>3</v>
      </c>
      <c r="AF27" s="18" t="s">
        <v>432</v>
      </c>
      <c r="AG27" s="18">
        <f t="shared" si="3"/>
        <v>0</v>
      </c>
      <c r="AH27" s="18">
        <f t="shared" si="4"/>
        <v>22</v>
      </c>
      <c r="AI27" s="18" t="str">
        <f t="shared" si="5"/>
        <v>yes</v>
      </c>
      <c r="AJ27" s="18" t="str">
        <f t="shared" si="6"/>
        <v>no</v>
      </c>
      <c r="AK27" s="18">
        <f t="shared" si="7"/>
        <v>9</v>
      </c>
      <c r="AL27" s="18">
        <f t="shared" si="8"/>
        <v>10</v>
      </c>
      <c r="AM27" s="179">
        <f t="shared" si="9"/>
        <v>0.40909090909090912</v>
      </c>
      <c r="AN27" s="179">
        <f t="shared" si="9"/>
        <v>0.45454545454545453</v>
      </c>
      <c r="AO27" s="57" t="e">
        <f>COUNTIFS($D27:$Y27,$AI27,[1]Results!$T$78:$AO$78,AO$1)/(COUNTIF([1]Results!$T$78:$AO$78,AO$1))</f>
        <v>#VALUE!</v>
      </c>
      <c r="AP27" s="57" t="e">
        <f>COUNTIFS($D27:$Y27,$AI27,[1]Results!$T$78:$AO$78,AP$1)/(COUNTIF([1]Results!$T$78:$AO$78,AP$1))</f>
        <v>#VALUE!</v>
      </c>
      <c r="AQ27" s="57" t="e">
        <f>COUNTIFS($D27:$Y27,$AI27,[1]Results!$T$78:$AO$78,AQ$1)/(COUNTIF([1]Results!$T$78:$AO$78,AQ$1))</f>
        <v>#VALUE!</v>
      </c>
      <c r="AR27" s="57" t="e">
        <f>COUNTIFS($D27:$Y27,$AI27,[1]Results!$T$78:$AO$78,AR$1)/(COUNTIF([1]Results!$T$78:$AO$78,AR$1))</f>
        <v>#VALUE!</v>
      </c>
      <c r="AS27" s="57" t="e">
        <f>COUNTIFS($D27:$Y27,$AI27,[1]Results!$T$78:$AO$78,AS$1)/(COUNTIF([1]Results!$T$78:$AO$78,AS$1))</f>
        <v>#VALUE!</v>
      </c>
      <c r="AT27" s="57" t="e">
        <f>COUNTIFS($D27:$Y27,$AI27,[1]Results!$T$81:$AO$81,AT$1)/(COUNTIF([1]Results!$T$81:$AO$81,AT$1))</f>
        <v>#VALUE!</v>
      </c>
      <c r="AU27" s="57" t="e">
        <f>COUNTIFS($D27:$Y27,$AI27,[1]Results!$T$81:$AO$81,AU$1)/(COUNTIF([1]Results!$T$81:$AO$81,AU$1))</f>
        <v>#VALUE!</v>
      </c>
      <c r="AV27" s="57" t="e">
        <f>COUNTIFS($D27:$Y27,$AI27,[1]Results!$T$81:$AO$81,AV$1)/(COUNTIF([1]Results!$T$81:$AO$81,AV$1))</f>
        <v>#VALUE!</v>
      </c>
      <c r="AW27" s="60"/>
      <c r="AX27" s="60"/>
      <c r="AY27" s="60"/>
      <c r="AZ27" s="60"/>
      <c r="BA27" s="60"/>
      <c r="BB27" s="60"/>
      <c r="BC27" s="18"/>
    </row>
    <row r="28" spans="1:55" x14ac:dyDescent="0.3">
      <c r="A28" t="s">
        <v>1322</v>
      </c>
      <c r="B28" s="18" t="s">
        <v>160</v>
      </c>
      <c r="C28" s="20" t="s">
        <v>161</v>
      </c>
      <c r="D28" s="15" t="s">
        <v>49</v>
      </c>
      <c r="E28" s="15" t="s">
        <v>48</v>
      </c>
      <c r="F28" s="15" t="s">
        <v>49</v>
      </c>
      <c r="G28" s="15" t="s">
        <v>48</v>
      </c>
      <c r="H28" s="15" t="s">
        <v>48</v>
      </c>
      <c r="I28" s="15" t="s">
        <v>49</v>
      </c>
      <c r="J28" s="15" t="s">
        <v>108</v>
      </c>
      <c r="K28" s="15" t="s">
        <v>48</v>
      </c>
      <c r="L28" s="15" t="s">
        <v>48</v>
      </c>
      <c r="M28" s="15" t="s">
        <v>48</v>
      </c>
      <c r="N28" s="15" t="s">
        <v>48</v>
      </c>
      <c r="O28" s="15" t="s">
        <v>48</v>
      </c>
      <c r="P28" s="15" t="s">
        <v>48</v>
      </c>
      <c r="Q28" s="15" t="s">
        <v>48</v>
      </c>
      <c r="R28" s="15" t="s">
        <v>49</v>
      </c>
      <c r="S28" s="15" t="s">
        <v>48</v>
      </c>
      <c r="T28" s="15" t="s">
        <v>49</v>
      </c>
      <c r="U28" s="15" t="s">
        <v>48</v>
      </c>
      <c r="V28" s="15" t="s">
        <v>49</v>
      </c>
      <c r="W28" s="15" t="s">
        <v>48</v>
      </c>
      <c r="X28" s="15" t="s">
        <v>48</v>
      </c>
      <c r="Y28" s="15" t="s">
        <v>48</v>
      </c>
      <c r="Z28" s="18" t="s">
        <v>49</v>
      </c>
      <c r="AA28" s="18">
        <f t="shared" si="0"/>
        <v>6</v>
      </c>
      <c r="AB28" s="18" t="s">
        <v>48</v>
      </c>
      <c r="AC28" s="18">
        <f t="shared" si="1"/>
        <v>15</v>
      </c>
      <c r="AD28" s="18" t="s">
        <v>108</v>
      </c>
      <c r="AE28" s="18">
        <f t="shared" si="2"/>
        <v>1</v>
      </c>
      <c r="AF28" s="18" t="s">
        <v>432</v>
      </c>
      <c r="AG28" s="18">
        <f t="shared" si="3"/>
        <v>0</v>
      </c>
      <c r="AH28" s="18">
        <f t="shared" si="4"/>
        <v>22</v>
      </c>
      <c r="AI28" s="18" t="str">
        <f t="shared" si="5"/>
        <v>yes</v>
      </c>
      <c r="AJ28" s="18" t="str">
        <f t="shared" si="6"/>
        <v>no</v>
      </c>
      <c r="AK28" s="18">
        <f t="shared" si="7"/>
        <v>6</v>
      </c>
      <c r="AL28" s="18">
        <f t="shared" si="8"/>
        <v>15</v>
      </c>
      <c r="AM28" s="179">
        <f t="shared" si="9"/>
        <v>0.27272727272727271</v>
      </c>
      <c r="AN28" s="179">
        <f t="shared" si="9"/>
        <v>0.68181818181818177</v>
      </c>
      <c r="AO28" s="57" t="e">
        <f>COUNTIFS($D28:$Y28,$AI28,[1]Results!$T$78:$AO$78,AO$1)/(COUNTIF([1]Results!$T$78:$AO$78,AO$1))</f>
        <v>#VALUE!</v>
      </c>
      <c r="AP28" s="57" t="e">
        <f>COUNTIFS($D28:$Y28,$AI28,[1]Results!$T$78:$AO$78,AP$1)/(COUNTIF([1]Results!$T$78:$AO$78,AP$1))</f>
        <v>#VALUE!</v>
      </c>
      <c r="AQ28" s="57" t="e">
        <f>COUNTIFS($D28:$Y28,$AI28,[1]Results!$T$78:$AO$78,AQ$1)/(COUNTIF([1]Results!$T$78:$AO$78,AQ$1))</f>
        <v>#VALUE!</v>
      </c>
      <c r="AR28" s="57" t="e">
        <f>COUNTIFS($D28:$Y28,$AI28,[1]Results!$T$78:$AO$78,AR$1)/(COUNTIF([1]Results!$T$78:$AO$78,AR$1))</f>
        <v>#VALUE!</v>
      </c>
      <c r="AS28" s="57" t="e">
        <f>COUNTIFS($D28:$Y28,$AI28,[1]Results!$T$78:$AO$78,AS$1)/(COUNTIF([1]Results!$T$78:$AO$78,AS$1))</f>
        <v>#VALUE!</v>
      </c>
      <c r="AT28" s="57" t="e">
        <f>COUNTIFS($D28:$Y28,$AI28,[1]Results!$T$81:$AO$81,AT$1)/(COUNTIF([1]Results!$T$81:$AO$81,AT$1))</f>
        <v>#VALUE!</v>
      </c>
      <c r="AU28" s="57" t="e">
        <f>COUNTIFS($D28:$Y28,$AI28,[1]Results!$T$81:$AO$81,AU$1)/(COUNTIF([1]Results!$T$81:$AO$81,AU$1))</f>
        <v>#VALUE!</v>
      </c>
      <c r="AV28" s="57" t="e">
        <f>COUNTIFS($D28:$Y28,$AI28,[1]Results!$T$81:$AO$81,AV$1)/(COUNTIF([1]Results!$T$81:$AO$81,AV$1))</f>
        <v>#VALUE!</v>
      </c>
      <c r="AW28" s="60"/>
      <c r="AX28" s="60"/>
      <c r="AY28" s="60"/>
      <c r="AZ28" s="60"/>
      <c r="BA28" s="60"/>
      <c r="BB28" s="60"/>
      <c r="BC28" s="18"/>
    </row>
    <row r="29" spans="1:55" x14ac:dyDescent="0.3">
      <c r="A29" t="s">
        <v>1323</v>
      </c>
      <c r="B29" s="18" t="s">
        <v>164</v>
      </c>
      <c r="C29" s="20" t="s">
        <v>165</v>
      </c>
      <c r="D29" s="15" t="s">
        <v>49</v>
      </c>
      <c r="E29" s="15" t="s">
        <v>48</v>
      </c>
      <c r="F29" s="15" t="s">
        <v>49</v>
      </c>
      <c r="G29" s="15" t="s">
        <v>49</v>
      </c>
      <c r="H29" s="15" t="s">
        <v>48</v>
      </c>
      <c r="I29" s="15" t="s">
        <v>48</v>
      </c>
      <c r="J29" s="15" t="s">
        <v>49</v>
      </c>
      <c r="K29" s="15" t="s">
        <v>48</v>
      </c>
      <c r="L29" s="15" t="s">
        <v>49</v>
      </c>
      <c r="M29" s="15" t="s">
        <v>48</v>
      </c>
      <c r="N29" s="15" t="s">
        <v>49</v>
      </c>
      <c r="O29" s="15" t="s">
        <v>49</v>
      </c>
      <c r="P29" s="15" t="s">
        <v>49</v>
      </c>
      <c r="Q29" s="15" t="s">
        <v>49</v>
      </c>
      <c r="R29" s="15" t="s">
        <v>49</v>
      </c>
      <c r="S29" s="15" t="s">
        <v>49</v>
      </c>
      <c r="T29" s="15" t="s">
        <v>48</v>
      </c>
      <c r="U29" s="15" t="s">
        <v>48</v>
      </c>
      <c r="V29" s="15" t="s">
        <v>49</v>
      </c>
      <c r="W29" s="15" t="s">
        <v>48</v>
      </c>
      <c r="X29" s="15" t="s">
        <v>49</v>
      </c>
      <c r="Y29" s="15" t="s">
        <v>48</v>
      </c>
      <c r="Z29" s="18" t="s">
        <v>49</v>
      </c>
      <c r="AA29" s="18">
        <f t="shared" si="0"/>
        <v>13</v>
      </c>
      <c r="AB29" s="18" t="s">
        <v>48</v>
      </c>
      <c r="AC29" s="18">
        <f t="shared" si="1"/>
        <v>9</v>
      </c>
      <c r="AD29" s="18" t="s">
        <v>108</v>
      </c>
      <c r="AE29" s="18">
        <f t="shared" si="2"/>
        <v>0</v>
      </c>
      <c r="AF29" s="18" t="s">
        <v>432</v>
      </c>
      <c r="AG29" s="18">
        <f t="shared" si="3"/>
        <v>0</v>
      </c>
      <c r="AH29" s="18">
        <f t="shared" si="4"/>
        <v>22</v>
      </c>
      <c r="AI29" s="18" t="str">
        <f t="shared" si="5"/>
        <v>yes</v>
      </c>
      <c r="AJ29" s="18" t="str">
        <f t="shared" si="6"/>
        <v>no</v>
      </c>
      <c r="AK29" s="18">
        <f t="shared" si="7"/>
        <v>13</v>
      </c>
      <c r="AL29" s="18">
        <f t="shared" si="8"/>
        <v>9</v>
      </c>
      <c r="AM29" s="179">
        <f t="shared" si="9"/>
        <v>0.59090909090909094</v>
      </c>
      <c r="AN29" s="179">
        <f t="shared" si="9"/>
        <v>0.40909090909090912</v>
      </c>
      <c r="AO29" s="57" t="e">
        <f>COUNTIFS($D29:$Y29,$AI29,[1]Results!$T$78:$AO$78,AO$1)/(COUNTIF([1]Results!$T$78:$AO$78,AO$1))</f>
        <v>#VALUE!</v>
      </c>
      <c r="AP29" s="57" t="e">
        <f>COUNTIFS($D29:$Y29,$AI29,[1]Results!$T$78:$AO$78,AP$1)/(COUNTIF([1]Results!$T$78:$AO$78,AP$1))</f>
        <v>#VALUE!</v>
      </c>
      <c r="AQ29" s="57" t="e">
        <f>COUNTIFS($D29:$Y29,$AI29,[1]Results!$T$78:$AO$78,AQ$1)/(COUNTIF([1]Results!$T$78:$AO$78,AQ$1))</f>
        <v>#VALUE!</v>
      </c>
      <c r="AR29" s="57" t="e">
        <f>COUNTIFS($D29:$Y29,$AI29,[1]Results!$T$78:$AO$78,AR$1)/(COUNTIF([1]Results!$T$78:$AO$78,AR$1))</f>
        <v>#VALUE!</v>
      </c>
      <c r="AS29" s="57" t="e">
        <f>COUNTIFS($D29:$Y29,$AI29,[1]Results!$T$78:$AO$78,AS$1)/(COUNTIF([1]Results!$T$78:$AO$78,AS$1))</f>
        <v>#VALUE!</v>
      </c>
      <c r="AT29" s="57" t="e">
        <f>COUNTIFS($D29:$Y29,$AI29,[1]Results!$T$81:$AO$81,AT$1)/(COUNTIF([1]Results!$T$81:$AO$81,AT$1))</f>
        <v>#VALUE!</v>
      </c>
      <c r="AU29" s="57" t="e">
        <f>COUNTIFS($D29:$Y29,$AI29,[1]Results!$T$81:$AO$81,AU$1)/(COUNTIF([1]Results!$T$81:$AO$81,AU$1))</f>
        <v>#VALUE!</v>
      </c>
      <c r="AV29" s="57" t="e">
        <f>COUNTIFS($D29:$Y29,$AI29,[1]Results!$T$81:$AO$81,AV$1)/(COUNTIF([1]Results!$T$81:$AO$81,AV$1))</f>
        <v>#VALUE!</v>
      </c>
      <c r="AW29" s="60"/>
      <c r="AX29" s="60"/>
      <c r="AY29" s="60"/>
      <c r="AZ29" s="60"/>
      <c r="BA29" s="60"/>
      <c r="BB29" s="60"/>
      <c r="BC29" s="18"/>
    </row>
    <row r="30" spans="1:55" x14ac:dyDescent="0.3">
      <c r="A30" t="s">
        <v>1324</v>
      </c>
      <c r="B30" s="18" t="s">
        <v>170</v>
      </c>
      <c r="C30" s="20" t="s">
        <v>171</v>
      </c>
      <c r="D30" s="15" t="s">
        <v>48</v>
      </c>
      <c r="E30" s="15" t="s">
        <v>48</v>
      </c>
      <c r="F30" s="15" t="s">
        <v>48</v>
      </c>
      <c r="G30" s="15" t="s">
        <v>49</v>
      </c>
      <c r="H30" s="15" t="s">
        <v>108</v>
      </c>
      <c r="I30" s="15" t="s">
        <v>48</v>
      </c>
      <c r="J30" s="15" t="s">
        <v>49</v>
      </c>
      <c r="K30" s="15" t="s">
        <v>48</v>
      </c>
      <c r="L30" s="15" t="s">
        <v>49</v>
      </c>
      <c r="M30" s="15" t="s">
        <v>48</v>
      </c>
      <c r="N30" s="15" t="s">
        <v>49</v>
      </c>
      <c r="O30" s="15" t="s">
        <v>108</v>
      </c>
      <c r="P30" s="15" t="s">
        <v>49</v>
      </c>
      <c r="Q30" s="15" t="s">
        <v>49</v>
      </c>
      <c r="R30" s="15" t="s">
        <v>49</v>
      </c>
      <c r="S30" s="15" t="s">
        <v>48</v>
      </c>
      <c r="T30" s="15" t="s">
        <v>49</v>
      </c>
      <c r="U30" s="15" t="s">
        <v>108</v>
      </c>
      <c r="V30" s="15" t="s">
        <v>49</v>
      </c>
      <c r="W30" s="15" t="s">
        <v>48</v>
      </c>
      <c r="X30" s="15" t="s">
        <v>49</v>
      </c>
      <c r="Y30" s="15" t="s">
        <v>49</v>
      </c>
      <c r="Z30" s="18" t="s">
        <v>49</v>
      </c>
      <c r="AA30" s="18">
        <f t="shared" si="0"/>
        <v>11</v>
      </c>
      <c r="AB30" s="18" t="s">
        <v>48</v>
      </c>
      <c r="AC30" s="18">
        <f t="shared" si="1"/>
        <v>8</v>
      </c>
      <c r="AD30" s="18" t="s">
        <v>108</v>
      </c>
      <c r="AE30" s="18">
        <f t="shared" si="2"/>
        <v>3</v>
      </c>
      <c r="AF30" s="18" t="s">
        <v>432</v>
      </c>
      <c r="AG30" s="18">
        <f t="shared" si="3"/>
        <v>0</v>
      </c>
      <c r="AH30" s="18">
        <f t="shared" si="4"/>
        <v>22</v>
      </c>
      <c r="AI30" s="18" t="str">
        <f t="shared" si="5"/>
        <v>yes</v>
      </c>
      <c r="AJ30" s="18" t="str">
        <f t="shared" si="6"/>
        <v>no</v>
      </c>
      <c r="AK30" s="18">
        <f t="shared" si="7"/>
        <v>11</v>
      </c>
      <c r="AL30" s="18">
        <f t="shared" si="8"/>
        <v>8</v>
      </c>
      <c r="AM30" s="179">
        <f t="shared" si="9"/>
        <v>0.5</v>
      </c>
      <c r="AN30" s="179">
        <f t="shared" si="9"/>
        <v>0.36363636363636365</v>
      </c>
      <c r="AO30" s="57" t="e">
        <f>COUNTIFS($D30:$Y30,$AI30,[1]Results!$T$78:$AO$78,AO$1)/(COUNTIF([1]Results!$T$78:$AO$78,AO$1))</f>
        <v>#VALUE!</v>
      </c>
      <c r="AP30" s="57" t="e">
        <f>COUNTIFS($D30:$Y30,$AI30,[1]Results!$T$78:$AO$78,AP$1)/(COUNTIF([1]Results!$T$78:$AO$78,AP$1))</f>
        <v>#VALUE!</v>
      </c>
      <c r="AQ30" s="57" t="e">
        <f>COUNTIFS($D30:$Y30,$AI30,[1]Results!$T$78:$AO$78,AQ$1)/(COUNTIF([1]Results!$T$78:$AO$78,AQ$1))</f>
        <v>#VALUE!</v>
      </c>
      <c r="AR30" s="57" t="e">
        <f>COUNTIFS($D30:$Y30,$AI30,[1]Results!$T$78:$AO$78,AR$1)/(COUNTIF([1]Results!$T$78:$AO$78,AR$1))</f>
        <v>#VALUE!</v>
      </c>
      <c r="AS30" s="57" t="e">
        <f>COUNTIFS($D30:$Y30,$AI30,[1]Results!$T$78:$AO$78,AS$1)/(COUNTIF([1]Results!$T$78:$AO$78,AS$1))</f>
        <v>#VALUE!</v>
      </c>
      <c r="AT30" s="57" t="e">
        <f>COUNTIFS($D30:$Y30,$AI30,[1]Results!$T$81:$AO$81,AT$1)/(COUNTIF([1]Results!$T$81:$AO$81,AT$1))</f>
        <v>#VALUE!</v>
      </c>
      <c r="AU30" s="57" t="e">
        <f>COUNTIFS($D30:$Y30,$AI30,[1]Results!$T$81:$AO$81,AU$1)/(COUNTIF([1]Results!$T$81:$AO$81,AU$1))</f>
        <v>#VALUE!</v>
      </c>
      <c r="AV30" s="57" t="e">
        <f>COUNTIFS($D30:$Y30,$AI30,[1]Results!$T$81:$AO$81,AV$1)/(COUNTIF([1]Results!$T$81:$AO$81,AV$1))</f>
        <v>#VALUE!</v>
      </c>
      <c r="AW30" s="60"/>
      <c r="AX30" s="60"/>
      <c r="AY30" s="60"/>
      <c r="AZ30" s="60"/>
      <c r="BA30" s="60"/>
      <c r="BB30" s="60"/>
      <c r="BC30" s="18"/>
    </row>
    <row r="31" spans="1:55" x14ac:dyDescent="0.3">
      <c r="A31" t="s">
        <v>1325</v>
      </c>
      <c r="B31" s="18" t="s">
        <v>174</v>
      </c>
      <c r="C31" s="20" t="s">
        <v>175</v>
      </c>
      <c r="D31" s="15" t="s">
        <v>48</v>
      </c>
      <c r="E31" s="15" t="s">
        <v>48</v>
      </c>
      <c r="F31" s="15" t="s">
        <v>49</v>
      </c>
      <c r="G31" s="15" t="s">
        <v>49</v>
      </c>
      <c r="H31" s="15" t="s">
        <v>48</v>
      </c>
      <c r="I31" s="15" t="s">
        <v>48</v>
      </c>
      <c r="J31" s="15" t="s">
        <v>49</v>
      </c>
      <c r="K31" s="15" t="s">
        <v>48</v>
      </c>
      <c r="L31" s="15" t="s">
        <v>48</v>
      </c>
      <c r="M31" s="15" t="s">
        <v>48</v>
      </c>
      <c r="N31" s="15" t="s">
        <v>49</v>
      </c>
      <c r="O31" s="15" t="s">
        <v>49</v>
      </c>
      <c r="P31" s="15" t="s">
        <v>49</v>
      </c>
      <c r="Q31" s="15" t="s">
        <v>49</v>
      </c>
      <c r="R31" s="15" t="s">
        <v>49</v>
      </c>
      <c r="S31" s="15" t="s">
        <v>48</v>
      </c>
      <c r="T31" s="15" t="s">
        <v>49</v>
      </c>
      <c r="U31" s="15" t="s">
        <v>49</v>
      </c>
      <c r="V31" s="15" t="s">
        <v>49</v>
      </c>
      <c r="W31" s="15" t="s">
        <v>48</v>
      </c>
      <c r="X31" s="15" t="s">
        <v>49</v>
      </c>
      <c r="Y31" s="15" t="s">
        <v>49</v>
      </c>
      <c r="Z31" s="18" t="s">
        <v>49</v>
      </c>
      <c r="AA31" s="18">
        <f t="shared" si="0"/>
        <v>13</v>
      </c>
      <c r="AB31" s="18" t="s">
        <v>48</v>
      </c>
      <c r="AC31" s="18">
        <f t="shared" si="1"/>
        <v>9</v>
      </c>
      <c r="AD31" s="18" t="s">
        <v>108</v>
      </c>
      <c r="AE31" s="18">
        <f t="shared" si="2"/>
        <v>0</v>
      </c>
      <c r="AF31" s="18" t="s">
        <v>432</v>
      </c>
      <c r="AG31" s="18">
        <f t="shared" si="3"/>
        <v>0</v>
      </c>
      <c r="AH31" s="18">
        <f t="shared" si="4"/>
        <v>22</v>
      </c>
      <c r="AI31" s="18" t="str">
        <f t="shared" si="5"/>
        <v>yes</v>
      </c>
      <c r="AJ31" s="18" t="str">
        <f t="shared" si="6"/>
        <v>no</v>
      </c>
      <c r="AK31" s="18">
        <f t="shared" si="7"/>
        <v>13</v>
      </c>
      <c r="AL31" s="18">
        <f t="shared" si="8"/>
        <v>9</v>
      </c>
      <c r="AM31" s="179">
        <f t="shared" si="9"/>
        <v>0.59090909090909094</v>
      </c>
      <c r="AN31" s="179">
        <f t="shared" si="9"/>
        <v>0.40909090909090912</v>
      </c>
      <c r="AO31" s="57" t="e">
        <f>COUNTIFS($D31:$Y31,$AI31,[1]Results!$T$78:$AO$78,AO$1)/(COUNTIF([1]Results!$T$78:$AO$78,AO$1))</f>
        <v>#VALUE!</v>
      </c>
      <c r="AP31" s="57" t="e">
        <f>COUNTIFS($D31:$Y31,$AI31,[1]Results!$T$78:$AO$78,AP$1)/(COUNTIF([1]Results!$T$78:$AO$78,AP$1))</f>
        <v>#VALUE!</v>
      </c>
      <c r="AQ31" s="57" t="e">
        <f>COUNTIFS($D31:$Y31,$AI31,[1]Results!$T$78:$AO$78,AQ$1)/(COUNTIF([1]Results!$T$78:$AO$78,AQ$1))</f>
        <v>#VALUE!</v>
      </c>
      <c r="AR31" s="57" t="e">
        <f>COUNTIFS($D31:$Y31,$AI31,[1]Results!$T$78:$AO$78,AR$1)/(COUNTIF([1]Results!$T$78:$AO$78,AR$1))</f>
        <v>#VALUE!</v>
      </c>
      <c r="AS31" s="57" t="e">
        <f>COUNTIFS($D31:$Y31,$AI31,[1]Results!$T$78:$AO$78,AS$1)/(COUNTIF([1]Results!$T$78:$AO$78,AS$1))</f>
        <v>#VALUE!</v>
      </c>
      <c r="AT31" s="57" t="e">
        <f>COUNTIFS($D31:$Y31,$AI31,[1]Results!$T$81:$AO$81,AT$1)/(COUNTIF([1]Results!$T$81:$AO$81,AT$1))</f>
        <v>#VALUE!</v>
      </c>
      <c r="AU31" s="57" t="e">
        <f>COUNTIFS($D31:$Y31,$AI31,[1]Results!$T$81:$AO$81,AU$1)/(COUNTIF([1]Results!$T$81:$AO$81,AU$1))</f>
        <v>#VALUE!</v>
      </c>
      <c r="AV31" s="57" t="e">
        <f>COUNTIFS($D31:$Y31,$AI31,[1]Results!$T$81:$AO$81,AV$1)/(COUNTIF([1]Results!$T$81:$AO$81,AV$1))</f>
        <v>#VALUE!</v>
      </c>
      <c r="AW31" s="60"/>
      <c r="AX31" s="60"/>
      <c r="AY31" s="60"/>
      <c r="AZ31" s="60"/>
      <c r="BA31" s="60"/>
      <c r="BB31" s="60"/>
      <c r="BC31" s="18"/>
    </row>
    <row r="32" spans="1:55" x14ac:dyDescent="0.3">
      <c r="A32" t="s">
        <v>1326</v>
      </c>
      <c r="B32" s="18" t="s">
        <v>177</v>
      </c>
      <c r="C32" s="20" t="s">
        <v>178</v>
      </c>
      <c r="D32" s="15" t="s">
        <v>48</v>
      </c>
      <c r="E32" s="15" t="s">
        <v>108</v>
      </c>
      <c r="F32" s="15" t="s">
        <v>49</v>
      </c>
      <c r="G32" s="15" t="s">
        <v>48</v>
      </c>
      <c r="H32" s="15" t="s">
        <v>48</v>
      </c>
      <c r="I32" s="15" t="s">
        <v>49</v>
      </c>
      <c r="J32" s="15" t="s">
        <v>48</v>
      </c>
      <c r="K32" s="15" t="s">
        <v>48</v>
      </c>
      <c r="L32" s="15" t="s">
        <v>48</v>
      </c>
      <c r="M32" s="15" t="s">
        <v>48</v>
      </c>
      <c r="N32" s="15" t="s">
        <v>48</v>
      </c>
      <c r="O32" s="15" t="s">
        <v>48</v>
      </c>
      <c r="P32" s="15" t="s">
        <v>49</v>
      </c>
      <c r="Q32" s="15" t="s">
        <v>49</v>
      </c>
      <c r="R32" s="15" t="s">
        <v>49</v>
      </c>
      <c r="S32" s="15" t="s">
        <v>48</v>
      </c>
      <c r="T32" s="15" t="s">
        <v>48</v>
      </c>
      <c r="U32" s="15" t="s">
        <v>48</v>
      </c>
      <c r="V32" s="15" t="s">
        <v>49</v>
      </c>
      <c r="W32" s="15" t="s">
        <v>48</v>
      </c>
      <c r="X32" s="15" t="s">
        <v>48</v>
      </c>
      <c r="Y32" s="15" t="s">
        <v>48</v>
      </c>
      <c r="Z32" s="18" t="s">
        <v>49</v>
      </c>
      <c r="AA32" s="18">
        <f t="shared" si="0"/>
        <v>6</v>
      </c>
      <c r="AB32" s="18" t="s">
        <v>48</v>
      </c>
      <c r="AC32" s="18">
        <f t="shared" si="1"/>
        <v>15</v>
      </c>
      <c r="AD32" s="18" t="s">
        <v>108</v>
      </c>
      <c r="AE32" s="18">
        <f t="shared" si="2"/>
        <v>1</v>
      </c>
      <c r="AF32" s="18" t="s">
        <v>432</v>
      </c>
      <c r="AG32" s="18">
        <f t="shared" si="3"/>
        <v>0</v>
      </c>
      <c r="AH32" s="18">
        <f t="shared" si="4"/>
        <v>22</v>
      </c>
      <c r="AI32" s="18" t="str">
        <f t="shared" si="5"/>
        <v>yes</v>
      </c>
      <c r="AJ32" s="18" t="str">
        <f t="shared" si="6"/>
        <v>no</v>
      </c>
      <c r="AK32" s="18">
        <f t="shared" si="7"/>
        <v>6</v>
      </c>
      <c r="AL32" s="18">
        <f t="shared" si="8"/>
        <v>15</v>
      </c>
      <c r="AM32" s="179">
        <f t="shared" si="9"/>
        <v>0.27272727272727271</v>
      </c>
      <c r="AN32" s="179">
        <f t="shared" si="9"/>
        <v>0.68181818181818177</v>
      </c>
      <c r="AO32" s="57" t="e">
        <f>COUNTIFS($D32:$Y32,$AI32,[1]Results!$T$78:$AO$78,AO$1)/(COUNTIF([1]Results!$T$78:$AO$78,AO$1))</f>
        <v>#VALUE!</v>
      </c>
      <c r="AP32" s="57" t="e">
        <f>COUNTIFS($D32:$Y32,$AI32,[1]Results!$T$78:$AO$78,AP$1)/(COUNTIF([1]Results!$T$78:$AO$78,AP$1))</f>
        <v>#VALUE!</v>
      </c>
      <c r="AQ32" s="57" t="e">
        <f>COUNTIFS($D32:$Y32,$AI32,[1]Results!$T$78:$AO$78,AQ$1)/(COUNTIF([1]Results!$T$78:$AO$78,AQ$1))</f>
        <v>#VALUE!</v>
      </c>
      <c r="AR32" s="57" t="e">
        <f>COUNTIFS($D32:$Y32,$AI32,[1]Results!$T$78:$AO$78,AR$1)/(COUNTIF([1]Results!$T$78:$AO$78,AR$1))</f>
        <v>#VALUE!</v>
      </c>
      <c r="AS32" s="57" t="e">
        <f>COUNTIFS($D32:$Y32,$AI32,[1]Results!$T$78:$AO$78,AS$1)/(COUNTIF([1]Results!$T$78:$AO$78,AS$1))</f>
        <v>#VALUE!</v>
      </c>
      <c r="AT32" s="57" t="e">
        <f>COUNTIFS($D32:$Y32,$AI32,[1]Results!$T$81:$AO$81,AT$1)/(COUNTIF([1]Results!$T$81:$AO$81,AT$1))</f>
        <v>#VALUE!</v>
      </c>
      <c r="AU32" s="57" t="e">
        <f>COUNTIFS($D32:$Y32,$AI32,[1]Results!$T$81:$AO$81,AU$1)/(COUNTIF([1]Results!$T$81:$AO$81,AU$1))</f>
        <v>#VALUE!</v>
      </c>
      <c r="AV32" s="57" t="e">
        <f>COUNTIFS($D32:$Y32,$AI32,[1]Results!$T$81:$AO$81,AV$1)/(COUNTIF([1]Results!$T$81:$AO$81,AV$1))</f>
        <v>#VALUE!</v>
      </c>
      <c r="AW32" s="60"/>
      <c r="AX32" s="60"/>
      <c r="AY32" s="60"/>
      <c r="AZ32" s="60"/>
      <c r="BA32" s="60"/>
      <c r="BB32" s="60"/>
      <c r="BC32" s="18"/>
    </row>
    <row r="33" spans="1:55" x14ac:dyDescent="0.3">
      <c r="A33" t="s">
        <v>1327</v>
      </c>
      <c r="B33" s="18" t="s">
        <v>180</v>
      </c>
      <c r="C33" s="20" t="s">
        <v>181</v>
      </c>
      <c r="D33" s="15" t="s">
        <v>48</v>
      </c>
      <c r="E33" s="15" t="s">
        <v>48</v>
      </c>
      <c r="F33" s="15" t="s">
        <v>48</v>
      </c>
      <c r="G33" s="15" t="s">
        <v>48</v>
      </c>
      <c r="H33" s="15" t="s">
        <v>48</v>
      </c>
      <c r="I33" s="15" t="s">
        <v>48</v>
      </c>
      <c r="J33" s="15" t="s">
        <v>48</v>
      </c>
      <c r="K33" s="15" t="s">
        <v>48</v>
      </c>
      <c r="L33" s="15" t="s">
        <v>49</v>
      </c>
      <c r="M33" s="15" t="s">
        <v>108</v>
      </c>
      <c r="N33" s="15" t="s">
        <v>49</v>
      </c>
      <c r="O33" s="15" t="s">
        <v>48</v>
      </c>
      <c r="P33" s="15" t="s">
        <v>48</v>
      </c>
      <c r="Q33" s="15" t="s">
        <v>48</v>
      </c>
      <c r="R33" s="15" t="s">
        <v>48</v>
      </c>
      <c r="S33" s="15" t="s">
        <v>48</v>
      </c>
      <c r="T33" s="15" t="s">
        <v>48</v>
      </c>
      <c r="U33" s="15" t="s">
        <v>48</v>
      </c>
      <c r="V33" s="15" t="s">
        <v>48</v>
      </c>
      <c r="W33" s="15" t="s">
        <v>48</v>
      </c>
      <c r="X33" s="15" t="s">
        <v>48</v>
      </c>
      <c r="Y33" s="15" t="s">
        <v>48</v>
      </c>
      <c r="Z33" s="18" t="s">
        <v>49</v>
      </c>
      <c r="AA33" s="18">
        <f t="shared" si="0"/>
        <v>2</v>
      </c>
      <c r="AB33" s="18" t="s">
        <v>48</v>
      </c>
      <c r="AC33" s="18">
        <f t="shared" si="1"/>
        <v>19</v>
      </c>
      <c r="AD33" s="18" t="s">
        <v>108</v>
      </c>
      <c r="AE33" s="18">
        <f t="shared" si="2"/>
        <v>1</v>
      </c>
      <c r="AF33" s="18" t="s">
        <v>432</v>
      </c>
      <c r="AG33" s="18">
        <f t="shared" si="3"/>
        <v>0</v>
      </c>
      <c r="AH33" s="18">
        <f t="shared" si="4"/>
        <v>22</v>
      </c>
      <c r="AI33" s="18" t="str">
        <f t="shared" si="5"/>
        <v>yes</v>
      </c>
      <c r="AJ33" s="18" t="str">
        <f t="shared" si="6"/>
        <v>no</v>
      </c>
      <c r="AK33" s="18">
        <f t="shared" si="7"/>
        <v>2</v>
      </c>
      <c r="AL33" s="18">
        <f t="shared" si="8"/>
        <v>19</v>
      </c>
      <c r="AM33" s="179">
        <f t="shared" si="9"/>
        <v>9.0909090909090912E-2</v>
      </c>
      <c r="AN33" s="179">
        <f t="shared" si="9"/>
        <v>0.86363636363636365</v>
      </c>
      <c r="AO33" s="57" t="e">
        <f>COUNTIFS($D33:$Y33,$AI33,[1]Results!$T$78:$AO$78,AO$1)/(COUNTIF([1]Results!$T$78:$AO$78,AO$1))</f>
        <v>#VALUE!</v>
      </c>
      <c r="AP33" s="57" t="e">
        <f>COUNTIFS($D33:$Y33,$AI33,[1]Results!$T$78:$AO$78,AP$1)/(COUNTIF([1]Results!$T$78:$AO$78,AP$1))</f>
        <v>#VALUE!</v>
      </c>
      <c r="AQ33" s="57" t="e">
        <f>COUNTIFS($D33:$Y33,$AI33,[1]Results!$T$78:$AO$78,AQ$1)/(COUNTIF([1]Results!$T$78:$AO$78,AQ$1))</f>
        <v>#VALUE!</v>
      </c>
      <c r="AR33" s="57" t="e">
        <f>COUNTIFS($D33:$Y33,$AI33,[1]Results!$T$78:$AO$78,AR$1)/(COUNTIF([1]Results!$T$78:$AO$78,AR$1))</f>
        <v>#VALUE!</v>
      </c>
      <c r="AS33" s="57" t="e">
        <f>COUNTIFS($D33:$Y33,$AI33,[1]Results!$T$78:$AO$78,AS$1)/(COUNTIF([1]Results!$T$78:$AO$78,AS$1))</f>
        <v>#VALUE!</v>
      </c>
      <c r="AT33" s="57" t="e">
        <f>COUNTIFS($D33:$Y33,$AI33,[1]Results!$T$81:$AO$81,AT$1)/(COUNTIF([1]Results!$T$81:$AO$81,AT$1))</f>
        <v>#VALUE!</v>
      </c>
      <c r="AU33" s="57" t="e">
        <f>COUNTIFS($D33:$Y33,$AI33,[1]Results!$T$81:$AO$81,AU$1)/(COUNTIF([1]Results!$T$81:$AO$81,AU$1))</f>
        <v>#VALUE!</v>
      </c>
      <c r="AV33" s="57" t="e">
        <f>COUNTIFS($D33:$Y33,$AI33,[1]Results!$T$81:$AO$81,AV$1)/(COUNTIF([1]Results!$T$81:$AO$81,AV$1))</f>
        <v>#VALUE!</v>
      </c>
      <c r="AW33" s="60"/>
      <c r="AX33" s="60"/>
      <c r="AY33" s="60"/>
      <c r="AZ33" s="60"/>
      <c r="BA33" s="60"/>
      <c r="BB33" s="60"/>
      <c r="BC33" s="18"/>
    </row>
    <row r="34" spans="1:55" x14ac:dyDescent="0.3">
      <c r="A34" t="s">
        <v>1328</v>
      </c>
      <c r="B34" s="18" t="s">
        <v>182</v>
      </c>
      <c r="C34" s="180" t="s">
        <v>183</v>
      </c>
      <c r="D34" s="15" t="s">
        <v>48</v>
      </c>
      <c r="E34" s="15" t="s">
        <v>48</v>
      </c>
      <c r="F34" s="15" t="s">
        <v>48</v>
      </c>
      <c r="G34" s="15" t="s">
        <v>48</v>
      </c>
      <c r="H34" s="15" t="s">
        <v>48</v>
      </c>
      <c r="I34" s="15" t="s">
        <v>48</v>
      </c>
      <c r="J34" s="15" t="s">
        <v>48</v>
      </c>
      <c r="K34" s="15" t="s">
        <v>48</v>
      </c>
      <c r="L34" s="15" t="s">
        <v>49</v>
      </c>
      <c r="M34" s="15" t="s">
        <v>48</v>
      </c>
      <c r="N34" s="15" t="s">
        <v>49</v>
      </c>
      <c r="O34" s="15" t="s">
        <v>49</v>
      </c>
      <c r="P34" s="15" t="s">
        <v>48</v>
      </c>
      <c r="Q34" s="15" t="s">
        <v>49</v>
      </c>
      <c r="R34" s="15" t="s">
        <v>48</v>
      </c>
      <c r="S34" s="15" t="s">
        <v>48</v>
      </c>
      <c r="T34" s="15" t="s">
        <v>48</v>
      </c>
      <c r="U34" s="15" t="s">
        <v>48</v>
      </c>
      <c r="V34" s="15" t="s">
        <v>48</v>
      </c>
      <c r="W34" s="15" t="s">
        <v>48</v>
      </c>
      <c r="X34" s="15" t="s">
        <v>48</v>
      </c>
      <c r="Y34" s="15" t="s">
        <v>48</v>
      </c>
      <c r="Z34" s="18" t="s">
        <v>49</v>
      </c>
      <c r="AA34" s="18">
        <f t="shared" si="0"/>
        <v>4</v>
      </c>
      <c r="AB34" s="18" t="s">
        <v>48</v>
      </c>
      <c r="AC34" s="18">
        <f t="shared" si="1"/>
        <v>18</v>
      </c>
      <c r="AD34" s="18" t="s">
        <v>108</v>
      </c>
      <c r="AE34" s="18">
        <f t="shared" si="2"/>
        <v>0</v>
      </c>
      <c r="AF34" s="18" t="s">
        <v>432</v>
      </c>
      <c r="AG34" s="18">
        <f t="shared" si="3"/>
        <v>0</v>
      </c>
      <c r="AH34" s="18">
        <f t="shared" si="4"/>
        <v>22</v>
      </c>
      <c r="AI34" s="18" t="str">
        <f t="shared" si="5"/>
        <v>yes</v>
      </c>
      <c r="AJ34" s="18" t="str">
        <f t="shared" si="6"/>
        <v>no</v>
      </c>
      <c r="AK34" s="18">
        <f t="shared" si="7"/>
        <v>4</v>
      </c>
      <c r="AL34" s="18">
        <f t="shared" si="8"/>
        <v>18</v>
      </c>
      <c r="AM34" s="179">
        <f t="shared" si="9"/>
        <v>0.18181818181818182</v>
      </c>
      <c r="AN34" s="179">
        <f t="shared" si="9"/>
        <v>0.81818181818181823</v>
      </c>
      <c r="AO34" s="57" t="e">
        <f>COUNTIFS($D34:$Y34,$AI34,[1]Results!$T$78:$AO$78,AO$1)/(COUNTIF([1]Results!$T$78:$AO$78,AO$1))</f>
        <v>#VALUE!</v>
      </c>
      <c r="AP34" s="57" t="e">
        <f>COUNTIFS($D34:$Y34,$AI34,[1]Results!$T$78:$AO$78,AP$1)/(COUNTIF([1]Results!$T$78:$AO$78,AP$1))</f>
        <v>#VALUE!</v>
      </c>
      <c r="AQ34" s="57" t="e">
        <f>COUNTIFS($D34:$Y34,$AI34,[1]Results!$T$78:$AO$78,AQ$1)/(COUNTIF([1]Results!$T$78:$AO$78,AQ$1))</f>
        <v>#VALUE!</v>
      </c>
      <c r="AR34" s="57" t="e">
        <f>COUNTIFS($D34:$Y34,$AI34,[1]Results!$T$78:$AO$78,AR$1)/(COUNTIF([1]Results!$T$78:$AO$78,AR$1))</f>
        <v>#VALUE!</v>
      </c>
      <c r="AS34" s="57" t="e">
        <f>COUNTIFS($D34:$Y34,$AI34,[1]Results!$T$78:$AO$78,AS$1)/(COUNTIF([1]Results!$T$78:$AO$78,AS$1))</f>
        <v>#VALUE!</v>
      </c>
      <c r="AT34" s="57" t="e">
        <f>COUNTIFS($D34:$Y34,$AI34,[1]Results!$T$81:$AO$81,AT$1)/(COUNTIF([1]Results!$T$81:$AO$81,AT$1))</f>
        <v>#VALUE!</v>
      </c>
      <c r="AU34" s="57" t="e">
        <f>COUNTIFS($D34:$Y34,$AI34,[1]Results!$T$81:$AO$81,AU$1)/(COUNTIF([1]Results!$T$81:$AO$81,AU$1))</f>
        <v>#VALUE!</v>
      </c>
      <c r="AV34" s="57" t="e">
        <f>COUNTIFS($D34:$Y34,$AI34,[1]Results!$T$81:$AO$81,AV$1)/(COUNTIF([1]Results!$T$81:$AO$81,AV$1))</f>
        <v>#VALUE!</v>
      </c>
      <c r="AW34" s="60"/>
      <c r="AX34" s="60"/>
      <c r="AY34" s="60"/>
      <c r="AZ34" s="60"/>
      <c r="BA34" s="60"/>
      <c r="BB34" s="60"/>
      <c r="BC34" s="18"/>
    </row>
    <row r="35" spans="1:55" x14ac:dyDescent="0.3">
      <c r="A35" t="s">
        <v>1329</v>
      </c>
      <c r="B35" s="18" t="s">
        <v>185</v>
      </c>
      <c r="C35" s="180" t="s">
        <v>186</v>
      </c>
      <c r="D35" s="15" t="s">
        <v>49</v>
      </c>
      <c r="E35" s="15" t="s">
        <v>49</v>
      </c>
      <c r="F35" s="15" t="s">
        <v>49</v>
      </c>
      <c r="G35" s="15" t="s">
        <v>48</v>
      </c>
      <c r="H35" s="15" t="s">
        <v>49</v>
      </c>
      <c r="I35" s="15" t="s">
        <v>49</v>
      </c>
      <c r="J35" s="15" t="s">
        <v>49</v>
      </c>
      <c r="K35" s="15" t="s">
        <v>49</v>
      </c>
      <c r="L35" s="15" t="s">
        <v>49</v>
      </c>
      <c r="M35" s="15" t="s">
        <v>49</v>
      </c>
      <c r="N35" s="15" t="s">
        <v>49</v>
      </c>
      <c r="O35" s="15" t="s">
        <v>108</v>
      </c>
      <c r="P35" s="15" t="s">
        <v>49</v>
      </c>
      <c r="Q35" s="15" t="s">
        <v>49</v>
      </c>
      <c r="R35" s="15" t="s">
        <v>49</v>
      </c>
      <c r="S35" s="15" t="s">
        <v>49</v>
      </c>
      <c r="T35" s="15" t="s">
        <v>49</v>
      </c>
      <c r="U35" s="15" t="s">
        <v>49</v>
      </c>
      <c r="V35" s="15" t="s">
        <v>49</v>
      </c>
      <c r="W35" s="15" t="s">
        <v>49</v>
      </c>
      <c r="X35" s="15" t="s">
        <v>49</v>
      </c>
      <c r="Y35" s="15" t="s">
        <v>108</v>
      </c>
      <c r="Z35" s="18" t="s">
        <v>49</v>
      </c>
      <c r="AA35" s="18">
        <f t="shared" si="0"/>
        <v>19</v>
      </c>
      <c r="AB35" s="18" t="s">
        <v>48</v>
      </c>
      <c r="AC35" s="18">
        <f t="shared" si="1"/>
        <v>1</v>
      </c>
      <c r="AD35" s="18" t="s">
        <v>108</v>
      </c>
      <c r="AE35" s="18">
        <f t="shared" si="2"/>
        <v>2</v>
      </c>
      <c r="AF35" s="18" t="s">
        <v>432</v>
      </c>
      <c r="AG35" s="18">
        <f t="shared" si="3"/>
        <v>0</v>
      </c>
      <c r="AH35" s="18">
        <f t="shared" si="4"/>
        <v>22</v>
      </c>
      <c r="AI35" s="18" t="str">
        <f t="shared" si="5"/>
        <v>yes</v>
      </c>
      <c r="AJ35" s="18" t="str">
        <f t="shared" si="6"/>
        <v>no</v>
      </c>
      <c r="AK35" s="18">
        <f t="shared" si="7"/>
        <v>19</v>
      </c>
      <c r="AL35" s="18">
        <f t="shared" si="8"/>
        <v>1</v>
      </c>
      <c r="AM35" s="179">
        <f t="shared" si="9"/>
        <v>0.86363636363636365</v>
      </c>
      <c r="AN35" s="179">
        <f t="shared" si="9"/>
        <v>4.5454545454545456E-2</v>
      </c>
      <c r="AO35" s="57" t="e">
        <f>COUNTIFS($D35:$Y35,$AI35,[1]Results!$T$78:$AO$78,AO$1)/(COUNTIF([1]Results!$T$78:$AO$78,AO$1))</f>
        <v>#VALUE!</v>
      </c>
      <c r="AP35" s="57" t="e">
        <f>COUNTIFS($D35:$Y35,$AI35,[1]Results!$T$78:$AO$78,AP$1)/(COUNTIF([1]Results!$T$78:$AO$78,AP$1))</f>
        <v>#VALUE!</v>
      </c>
      <c r="AQ35" s="57" t="e">
        <f>COUNTIFS($D35:$Y35,$AI35,[1]Results!$T$78:$AO$78,AQ$1)/(COUNTIF([1]Results!$T$78:$AO$78,AQ$1))</f>
        <v>#VALUE!</v>
      </c>
      <c r="AR35" s="57" t="e">
        <f>COUNTIFS($D35:$Y35,$AI35,[1]Results!$T$78:$AO$78,AR$1)/(COUNTIF([1]Results!$T$78:$AO$78,AR$1))</f>
        <v>#VALUE!</v>
      </c>
      <c r="AS35" s="57" t="e">
        <f>COUNTIFS($D35:$Y35,$AI35,[1]Results!$T$78:$AO$78,AS$1)/(COUNTIF([1]Results!$T$78:$AO$78,AS$1))</f>
        <v>#VALUE!</v>
      </c>
      <c r="AT35" s="57" t="e">
        <f>COUNTIFS($D35:$Y35,$AI35,[1]Results!$T$81:$AO$81,AT$1)/(COUNTIF([1]Results!$T$81:$AO$81,AT$1))</f>
        <v>#VALUE!</v>
      </c>
      <c r="AU35" s="57" t="e">
        <f>COUNTIFS($D35:$Y35,$AI35,[1]Results!$T$81:$AO$81,AU$1)/(COUNTIF([1]Results!$T$81:$AO$81,AU$1))</f>
        <v>#VALUE!</v>
      </c>
      <c r="AV35" s="57" t="e">
        <f>COUNTIFS($D35:$Y35,$AI35,[1]Results!$T$81:$AO$81,AV$1)/(COUNTIF([1]Results!$T$81:$AO$81,AV$1))</f>
        <v>#VALUE!</v>
      </c>
      <c r="AW35" s="60"/>
      <c r="AX35" s="60"/>
      <c r="AY35" s="60"/>
      <c r="AZ35" s="60"/>
      <c r="BA35" s="60"/>
      <c r="BB35" s="60"/>
      <c r="BC35" s="18"/>
    </row>
    <row r="36" spans="1:55" x14ac:dyDescent="0.3">
      <c r="A36" t="s">
        <v>1330</v>
      </c>
      <c r="B36" s="18" t="s">
        <v>194</v>
      </c>
      <c r="C36" s="180" t="s">
        <v>195</v>
      </c>
      <c r="D36" s="15" t="s">
        <v>49</v>
      </c>
      <c r="E36" s="15" t="s">
        <v>49</v>
      </c>
      <c r="F36" s="15" t="s">
        <v>48</v>
      </c>
      <c r="G36" s="15" t="s">
        <v>49</v>
      </c>
      <c r="H36" s="15" t="s">
        <v>48</v>
      </c>
      <c r="I36" s="15" t="s">
        <v>49</v>
      </c>
      <c r="J36" s="15" t="s">
        <v>49</v>
      </c>
      <c r="K36" s="15" t="s">
        <v>49</v>
      </c>
      <c r="L36" s="15" t="s">
        <v>49</v>
      </c>
      <c r="M36" s="15" t="s">
        <v>49</v>
      </c>
      <c r="N36" s="15" t="s">
        <v>49</v>
      </c>
      <c r="O36" s="15" t="s">
        <v>48</v>
      </c>
      <c r="P36" s="15" t="s">
        <v>49</v>
      </c>
      <c r="Q36" s="15" t="s">
        <v>49</v>
      </c>
      <c r="R36" s="15" t="s">
        <v>49</v>
      </c>
      <c r="S36" s="15" t="s">
        <v>48</v>
      </c>
      <c r="T36" s="15" t="s">
        <v>48</v>
      </c>
      <c r="U36" s="15" t="s">
        <v>48</v>
      </c>
      <c r="V36" s="15" t="s">
        <v>49</v>
      </c>
      <c r="W36" s="15" t="s">
        <v>49</v>
      </c>
      <c r="X36" s="15" t="s">
        <v>49</v>
      </c>
      <c r="Y36" s="15" t="s">
        <v>108</v>
      </c>
      <c r="Z36" s="18" t="s">
        <v>49</v>
      </c>
      <c r="AA36" s="18">
        <f t="shared" si="0"/>
        <v>15</v>
      </c>
      <c r="AB36" s="18" t="s">
        <v>48</v>
      </c>
      <c r="AC36" s="18">
        <f t="shared" si="1"/>
        <v>6</v>
      </c>
      <c r="AD36" s="18" t="s">
        <v>108</v>
      </c>
      <c r="AE36" s="18">
        <f t="shared" si="2"/>
        <v>1</v>
      </c>
      <c r="AF36" s="18" t="s">
        <v>432</v>
      </c>
      <c r="AG36" s="18">
        <f t="shared" si="3"/>
        <v>0</v>
      </c>
      <c r="AH36" s="18">
        <f t="shared" si="4"/>
        <v>22</v>
      </c>
      <c r="AI36" s="18" t="str">
        <f t="shared" si="5"/>
        <v>yes</v>
      </c>
      <c r="AJ36" s="18" t="str">
        <f t="shared" si="6"/>
        <v>no</v>
      </c>
      <c r="AK36" s="18">
        <f t="shared" si="7"/>
        <v>15</v>
      </c>
      <c r="AL36" s="18">
        <f t="shared" si="8"/>
        <v>6</v>
      </c>
      <c r="AM36" s="179">
        <f t="shared" si="9"/>
        <v>0.68181818181818177</v>
      </c>
      <c r="AN36" s="179">
        <f t="shared" si="9"/>
        <v>0.27272727272727271</v>
      </c>
      <c r="AO36" s="57" t="e">
        <f>COUNTIFS($D36:$Y36,$AI36,[1]Results!$T$78:$AO$78,AO$1)/(COUNTIF([1]Results!$T$78:$AO$78,AO$1))</f>
        <v>#VALUE!</v>
      </c>
      <c r="AP36" s="57" t="e">
        <f>COUNTIFS($D36:$Y36,$AI36,[1]Results!$T$78:$AO$78,AP$1)/(COUNTIF([1]Results!$T$78:$AO$78,AP$1))</f>
        <v>#VALUE!</v>
      </c>
      <c r="AQ36" s="57" t="e">
        <f>COUNTIFS($D36:$Y36,$AI36,[1]Results!$T$78:$AO$78,AQ$1)/(COUNTIF([1]Results!$T$78:$AO$78,AQ$1))</f>
        <v>#VALUE!</v>
      </c>
      <c r="AR36" s="57" t="e">
        <f>COUNTIFS($D36:$Y36,$AI36,[1]Results!$T$78:$AO$78,AR$1)/(COUNTIF([1]Results!$T$78:$AO$78,AR$1))</f>
        <v>#VALUE!</v>
      </c>
      <c r="AS36" s="57" t="e">
        <f>COUNTIFS($D36:$Y36,$AI36,[1]Results!$T$78:$AO$78,AS$1)/(COUNTIF([1]Results!$T$78:$AO$78,AS$1))</f>
        <v>#VALUE!</v>
      </c>
      <c r="AT36" s="57" t="e">
        <f>COUNTIFS($D36:$Y36,$AI36,[1]Results!$T$81:$AO$81,AT$1)/(COUNTIF([1]Results!$T$81:$AO$81,AT$1))</f>
        <v>#VALUE!</v>
      </c>
      <c r="AU36" s="57" t="e">
        <f>COUNTIFS($D36:$Y36,$AI36,[1]Results!$T$81:$AO$81,AU$1)/(COUNTIF([1]Results!$T$81:$AO$81,AU$1))</f>
        <v>#VALUE!</v>
      </c>
      <c r="AV36" s="57" t="e">
        <f>COUNTIFS($D36:$Y36,$AI36,[1]Results!$T$81:$AO$81,AV$1)/(COUNTIF([1]Results!$T$81:$AO$81,AV$1))</f>
        <v>#VALUE!</v>
      </c>
      <c r="AW36" s="60"/>
      <c r="AX36" s="60"/>
      <c r="AY36" s="60"/>
      <c r="AZ36" s="60"/>
      <c r="BA36" s="60"/>
      <c r="BB36" s="60"/>
      <c r="BC36" s="18"/>
    </row>
    <row r="37" spans="1:55" x14ac:dyDescent="0.3">
      <c r="A37" t="s">
        <v>1331</v>
      </c>
      <c r="B37" s="18" t="s">
        <v>198</v>
      </c>
      <c r="C37" s="180" t="s">
        <v>199</v>
      </c>
      <c r="D37" s="15" t="s">
        <v>48</v>
      </c>
      <c r="E37" s="15" t="s">
        <v>48</v>
      </c>
      <c r="F37" s="15" t="s">
        <v>48</v>
      </c>
      <c r="G37" s="15" t="s">
        <v>48</v>
      </c>
      <c r="H37" s="15" t="s">
        <v>48</v>
      </c>
      <c r="I37" s="15" t="s">
        <v>108</v>
      </c>
      <c r="J37" s="15" t="s">
        <v>49</v>
      </c>
      <c r="K37" s="15" t="s">
        <v>49</v>
      </c>
      <c r="L37" s="15" t="s">
        <v>48</v>
      </c>
      <c r="M37" s="15" t="s">
        <v>49</v>
      </c>
      <c r="N37" s="15" t="s">
        <v>48</v>
      </c>
      <c r="O37" s="15" t="s">
        <v>49</v>
      </c>
      <c r="P37" s="15" t="s">
        <v>48</v>
      </c>
      <c r="Q37" s="15" t="s">
        <v>48</v>
      </c>
      <c r="R37" s="15" t="s">
        <v>48</v>
      </c>
      <c r="S37" s="15" t="s">
        <v>48</v>
      </c>
      <c r="T37" s="15" t="s">
        <v>48</v>
      </c>
      <c r="U37" s="15" t="s">
        <v>108</v>
      </c>
      <c r="V37" s="15" t="s">
        <v>48</v>
      </c>
      <c r="W37" s="15" t="s">
        <v>48</v>
      </c>
      <c r="X37" s="15" t="s">
        <v>48</v>
      </c>
      <c r="Y37" s="15" t="s">
        <v>48</v>
      </c>
      <c r="Z37" s="18" t="s">
        <v>49</v>
      </c>
      <c r="AA37" s="18">
        <f t="shared" si="0"/>
        <v>4</v>
      </c>
      <c r="AB37" s="18" t="s">
        <v>48</v>
      </c>
      <c r="AC37" s="18">
        <f t="shared" si="1"/>
        <v>16</v>
      </c>
      <c r="AD37" s="18" t="s">
        <v>108</v>
      </c>
      <c r="AE37" s="18">
        <f t="shared" si="2"/>
        <v>2</v>
      </c>
      <c r="AF37" s="18" t="s">
        <v>432</v>
      </c>
      <c r="AG37" s="18">
        <f t="shared" si="3"/>
        <v>0</v>
      </c>
      <c r="AH37" s="18">
        <f t="shared" si="4"/>
        <v>22</v>
      </c>
      <c r="AI37" s="18" t="str">
        <f t="shared" si="5"/>
        <v>yes</v>
      </c>
      <c r="AJ37" s="18" t="str">
        <f t="shared" si="6"/>
        <v>no</v>
      </c>
      <c r="AK37" s="18">
        <f t="shared" si="7"/>
        <v>4</v>
      </c>
      <c r="AL37" s="18">
        <f t="shared" si="8"/>
        <v>16</v>
      </c>
      <c r="AM37" s="179">
        <f t="shared" si="9"/>
        <v>0.18181818181818182</v>
      </c>
      <c r="AN37" s="179">
        <f t="shared" si="9"/>
        <v>0.72727272727272729</v>
      </c>
      <c r="AO37" s="57" t="e">
        <f>COUNTIFS($D37:$Y37,$AI37,[1]Results!$T$78:$AO$78,AO$1)/(COUNTIF([1]Results!$T$78:$AO$78,AO$1))</f>
        <v>#VALUE!</v>
      </c>
      <c r="AP37" s="57" t="e">
        <f>COUNTIFS($D37:$Y37,$AI37,[1]Results!$T$78:$AO$78,AP$1)/(COUNTIF([1]Results!$T$78:$AO$78,AP$1))</f>
        <v>#VALUE!</v>
      </c>
      <c r="AQ37" s="57" t="e">
        <f>COUNTIFS($D37:$Y37,$AI37,[1]Results!$T$78:$AO$78,AQ$1)/(COUNTIF([1]Results!$T$78:$AO$78,AQ$1))</f>
        <v>#VALUE!</v>
      </c>
      <c r="AR37" s="57" t="e">
        <f>COUNTIFS($D37:$Y37,$AI37,[1]Results!$T$78:$AO$78,AR$1)/(COUNTIF([1]Results!$T$78:$AO$78,AR$1))</f>
        <v>#VALUE!</v>
      </c>
      <c r="AS37" s="57" t="e">
        <f>COUNTIFS($D37:$Y37,$AI37,[1]Results!$T$78:$AO$78,AS$1)/(COUNTIF([1]Results!$T$78:$AO$78,AS$1))</f>
        <v>#VALUE!</v>
      </c>
      <c r="AT37" s="57" t="e">
        <f>COUNTIFS($D37:$Y37,$AI37,[1]Results!$T$81:$AO$81,AT$1)/(COUNTIF([1]Results!$T$81:$AO$81,AT$1))</f>
        <v>#VALUE!</v>
      </c>
      <c r="AU37" s="57" t="e">
        <f>COUNTIFS($D37:$Y37,$AI37,[1]Results!$T$81:$AO$81,AU$1)/(COUNTIF([1]Results!$T$81:$AO$81,AU$1))</f>
        <v>#VALUE!</v>
      </c>
      <c r="AV37" s="57" t="e">
        <f>COUNTIFS($D37:$Y37,$AI37,[1]Results!$T$81:$AO$81,AV$1)/(COUNTIF([1]Results!$T$81:$AO$81,AV$1))</f>
        <v>#VALUE!</v>
      </c>
      <c r="AW37" s="60"/>
      <c r="AX37" s="60"/>
      <c r="AY37" s="60"/>
      <c r="AZ37" s="60"/>
      <c r="BA37" s="60"/>
      <c r="BB37" s="60"/>
      <c r="BC37" s="18"/>
    </row>
    <row r="38" spans="1:55" x14ac:dyDescent="0.3">
      <c r="A38" t="s">
        <v>1332</v>
      </c>
      <c r="B38" s="18" t="s">
        <v>200</v>
      </c>
      <c r="C38" s="180" t="s">
        <v>201</v>
      </c>
      <c r="D38" s="15" t="s">
        <v>48</v>
      </c>
      <c r="E38" s="15" t="s">
        <v>49</v>
      </c>
      <c r="F38" s="15" t="s">
        <v>48</v>
      </c>
      <c r="G38" s="15" t="s">
        <v>49</v>
      </c>
      <c r="H38" s="15" t="s">
        <v>48</v>
      </c>
      <c r="I38" s="15" t="s">
        <v>108</v>
      </c>
      <c r="J38" s="15" t="s">
        <v>48</v>
      </c>
      <c r="K38" s="15" t="s">
        <v>49</v>
      </c>
      <c r="L38" s="15" t="s">
        <v>48</v>
      </c>
      <c r="M38" s="15" t="s">
        <v>48</v>
      </c>
      <c r="N38" s="15" t="s">
        <v>48</v>
      </c>
      <c r="O38" s="15" t="s">
        <v>48</v>
      </c>
      <c r="P38" s="15" t="s">
        <v>48</v>
      </c>
      <c r="Q38" s="15" t="s">
        <v>48</v>
      </c>
      <c r="R38" s="15" t="s">
        <v>48</v>
      </c>
      <c r="S38" s="15" t="s">
        <v>48</v>
      </c>
      <c r="T38" s="15" t="s">
        <v>48</v>
      </c>
      <c r="U38" s="15" t="s">
        <v>48</v>
      </c>
      <c r="V38" s="15" t="s">
        <v>48</v>
      </c>
      <c r="W38" s="15" t="s">
        <v>49</v>
      </c>
      <c r="X38" s="15" t="s">
        <v>48</v>
      </c>
      <c r="Y38" s="15" t="s">
        <v>108</v>
      </c>
      <c r="Z38" s="18" t="s">
        <v>49</v>
      </c>
      <c r="AA38" s="18">
        <f t="shared" si="0"/>
        <v>4</v>
      </c>
      <c r="AB38" s="18" t="s">
        <v>48</v>
      </c>
      <c r="AC38" s="18">
        <f t="shared" si="1"/>
        <v>16</v>
      </c>
      <c r="AD38" s="18" t="s">
        <v>108</v>
      </c>
      <c r="AE38" s="18">
        <f t="shared" si="2"/>
        <v>2</v>
      </c>
      <c r="AF38" s="18" t="s">
        <v>432</v>
      </c>
      <c r="AG38" s="18">
        <f t="shared" si="3"/>
        <v>0</v>
      </c>
      <c r="AH38" s="18">
        <f t="shared" si="4"/>
        <v>22</v>
      </c>
      <c r="AI38" s="18" t="str">
        <f t="shared" si="5"/>
        <v>yes</v>
      </c>
      <c r="AJ38" s="18" t="str">
        <f t="shared" si="6"/>
        <v>no</v>
      </c>
      <c r="AK38" s="18">
        <f t="shared" si="7"/>
        <v>4</v>
      </c>
      <c r="AL38" s="18">
        <f t="shared" si="8"/>
        <v>16</v>
      </c>
      <c r="AM38" s="179">
        <f t="shared" si="9"/>
        <v>0.18181818181818182</v>
      </c>
      <c r="AN38" s="179">
        <f t="shared" si="9"/>
        <v>0.72727272727272729</v>
      </c>
      <c r="AO38" s="57" t="e">
        <f>COUNTIFS($D38:$Y38,$AI38,[1]Results!$T$78:$AO$78,AO$1)/(COUNTIF([1]Results!$T$78:$AO$78,AO$1))</f>
        <v>#VALUE!</v>
      </c>
      <c r="AP38" s="57" t="e">
        <f>COUNTIFS($D38:$Y38,$AI38,[1]Results!$T$78:$AO$78,AP$1)/(COUNTIF([1]Results!$T$78:$AO$78,AP$1))</f>
        <v>#VALUE!</v>
      </c>
      <c r="AQ38" s="57" t="e">
        <f>COUNTIFS($D38:$Y38,$AI38,[1]Results!$T$78:$AO$78,AQ$1)/(COUNTIF([1]Results!$T$78:$AO$78,AQ$1))</f>
        <v>#VALUE!</v>
      </c>
      <c r="AR38" s="57" t="e">
        <f>COUNTIFS($D38:$Y38,$AI38,[1]Results!$T$78:$AO$78,AR$1)/(COUNTIF([1]Results!$T$78:$AO$78,AR$1))</f>
        <v>#VALUE!</v>
      </c>
      <c r="AS38" s="57" t="e">
        <f>COUNTIFS($D38:$Y38,$AI38,[1]Results!$T$78:$AO$78,AS$1)/(COUNTIF([1]Results!$T$78:$AO$78,AS$1))</f>
        <v>#VALUE!</v>
      </c>
      <c r="AT38" s="57" t="e">
        <f>COUNTIFS($D38:$Y38,$AI38,[1]Results!$T$81:$AO$81,AT$1)/(COUNTIF([1]Results!$T$81:$AO$81,AT$1))</f>
        <v>#VALUE!</v>
      </c>
      <c r="AU38" s="57" t="e">
        <f>COUNTIFS($D38:$Y38,$AI38,[1]Results!$T$81:$AO$81,AU$1)/(COUNTIF([1]Results!$T$81:$AO$81,AU$1))</f>
        <v>#VALUE!</v>
      </c>
      <c r="AV38" s="57" t="e">
        <f>COUNTIFS($D38:$Y38,$AI38,[1]Results!$T$81:$AO$81,AV$1)/(COUNTIF([1]Results!$T$81:$AO$81,AV$1))</f>
        <v>#VALUE!</v>
      </c>
      <c r="AW38" s="60"/>
      <c r="AX38" s="60"/>
      <c r="AY38" s="60"/>
      <c r="AZ38" s="60"/>
      <c r="BA38" s="60"/>
      <c r="BB38" s="60"/>
      <c r="BC38" s="18"/>
    </row>
    <row r="39" spans="1:55" x14ac:dyDescent="0.3">
      <c r="A39" t="s">
        <v>1333</v>
      </c>
      <c r="B39" s="18" t="s">
        <v>204</v>
      </c>
      <c r="C39" s="22" t="s">
        <v>205</v>
      </c>
      <c r="D39" s="15" t="s">
        <v>49</v>
      </c>
      <c r="E39" s="15" t="s">
        <v>49</v>
      </c>
      <c r="F39" s="15" t="s">
        <v>48</v>
      </c>
      <c r="G39" s="15" t="s">
        <v>48</v>
      </c>
      <c r="H39" s="15" t="s">
        <v>48</v>
      </c>
      <c r="I39" s="15" t="s">
        <v>49</v>
      </c>
      <c r="J39" s="15" t="s">
        <v>49</v>
      </c>
      <c r="K39" s="15" t="s">
        <v>49</v>
      </c>
      <c r="L39" s="15" t="s">
        <v>49</v>
      </c>
      <c r="M39" s="15" t="s">
        <v>48</v>
      </c>
      <c r="N39" s="15" t="s">
        <v>48</v>
      </c>
      <c r="O39" s="15" t="s">
        <v>48</v>
      </c>
      <c r="P39" s="15" t="s">
        <v>48</v>
      </c>
      <c r="Q39" s="15" t="s">
        <v>48</v>
      </c>
      <c r="R39" s="15" t="s">
        <v>49</v>
      </c>
      <c r="S39" s="15" t="s">
        <v>49</v>
      </c>
      <c r="T39" s="15" t="s">
        <v>48</v>
      </c>
      <c r="U39" s="15" t="s">
        <v>49</v>
      </c>
      <c r="V39" s="15" t="s">
        <v>48</v>
      </c>
      <c r="W39" s="15" t="s">
        <v>48</v>
      </c>
      <c r="X39" s="15" t="s">
        <v>48</v>
      </c>
      <c r="Y39" s="15" t="s">
        <v>108</v>
      </c>
      <c r="Z39" s="18" t="s">
        <v>49</v>
      </c>
      <c r="AA39" s="18">
        <f t="shared" si="0"/>
        <v>9</v>
      </c>
      <c r="AB39" s="18" t="s">
        <v>48</v>
      </c>
      <c r="AC39" s="18">
        <f t="shared" si="1"/>
        <v>12</v>
      </c>
      <c r="AD39" s="18" t="s">
        <v>108</v>
      </c>
      <c r="AE39" s="18">
        <f t="shared" si="2"/>
        <v>1</v>
      </c>
      <c r="AF39" s="18" t="s">
        <v>432</v>
      </c>
      <c r="AG39" s="18">
        <f t="shared" si="3"/>
        <v>0</v>
      </c>
      <c r="AH39" s="18">
        <f t="shared" si="4"/>
        <v>22</v>
      </c>
      <c r="AI39" s="18" t="str">
        <f t="shared" si="5"/>
        <v>yes</v>
      </c>
      <c r="AJ39" s="18" t="str">
        <f t="shared" si="6"/>
        <v>no</v>
      </c>
      <c r="AK39" s="18">
        <f t="shared" si="7"/>
        <v>9</v>
      </c>
      <c r="AL39" s="18">
        <f t="shared" si="8"/>
        <v>12</v>
      </c>
      <c r="AM39" s="179">
        <f t="shared" si="9"/>
        <v>0.40909090909090912</v>
      </c>
      <c r="AN39" s="179">
        <f t="shared" si="9"/>
        <v>0.54545454545454541</v>
      </c>
      <c r="AO39" s="57" t="e">
        <f>COUNTIFS($D39:$Y39,$AI39,[1]Results!$T$78:$AO$78,AO$1)/(COUNTIF([1]Results!$T$78:$AO$78,AO$1))</f>
        <v>#VALUE!</v>
      </c>
      <c r="AP39" s="57" t="e">
        <f>COUNTIFS($D39:$Y39,$AI39,[1]Results!$T$78:$AO$78,AP$1)/(COUNTIF([1]Results!$T$78:$AO$78,AP$1))</f>
        <v>#VALUE!</v>
      </c>
      <c r="AQ39" s="57" t="e">
        <f>COUNTIFS($D39:$Y39,$AI39,[1]Results!$T$78:$AO$78,AQ$1)/(COUNTIF([1]Results!$T$78:$AO$78,AQ$1))</f>
        <v>#VALUE!</v>
      </c>
      <c r="AR39" s="57" t="e">
        <f>COUNTIFS($D39:$Y39,$AI39,[1]Results!$T$78:$AO$78,AR$1)/(COUNTIF([1]Results!$T$78:$AO$78,AR$1))</f>
        <v>#VALUE!</v>
      </c>
      <c r="AS39" s="57" t="e">
        <f>COUNTIFS($D39:$Y39,$AI39,[1]Results!$T$78:$AO$78,AS$1)/(COUNTIF([1]Results!$T$78:$AO$78,AS$1))</f>
        <v>#VALUE!</v>
      </c>
      <c r="AT39" s="57" t="e">
        <f>COUNTIFS($D39:$Y39,$AI39,[1]Results!$T$81:$AO$81,AT$1)/(COUNTIF([1]Results!$T$81:$AO$81,AT$1))</f>
        <v>#VALUE!</v>
      </c>
      <c r="AU39" s="57" t="e">
        <f>COUNTIFS($D39:$Y39,$AI39,[1]Results!$T$81:$AO$81,AU$1)/(COUNTIF([1]Results!$T$81:$AO$81,AU$1))</f>
        <v>#VALUE!</v>
      </c>
      <c r="AV39" s="57" t="e">
        <f>COUNTIFS($D39:$Y39,$AI39,[1]Results!$T$81:$AO$81,AV$1)/(COUNTIF([1]Results!$T$81:$AO$81,AV$1))</f>
        <v>#VALUE!</v>
      </c>
      <c r="AW39" s="60"/>
      <c r="AX39" s="60"/>
      <c r="AY39" s="60"/>
      <c r="AZ39" s="60"/>
      <c r="BA39" s="60"/>
      <c r="BB39" s="60"/>
      <c r="BC39" s="18"/>
    </row>
    <row r="40" spans="1:55" x14ac:dyDescent="0.3">
      <c r="A40" t="s">
        <v>1334</v>
      </c>
      <c r="B40" s="18" t="s">
        <v>208</v>
      </c>
      <c r="C40" s="22" t="s">
        <v>209</v>
      </c>
      <c r="D40" s="15" t="s">
        <v>49</v>
      </c>
      <c r="E40" s="15" t="s">
        <v>49</v>
      </c>
      <c r="F40" s="15" t="s">
        <v>48</v>
      </c>
      <c r="G40" s="15" t="s">
        <v>48</v>
      </c>
      <c r="H40" s="15" t="s">
        <v>48</v>
      </c>
      <c r="I40" s="15" t="s">
        <v>49</v>
      </c>
      <c r="J40" s="15" t="s">
        <v>48</v>
      </c>
      <c r="K40" s="15" t="s">
        <v>49</v>
      </c>
      <c r="L40" s="15" t="s">
        <v>49</v>
      </c>
      <c r="M40" s="15" t="s">
        <v>48</v>
      </c>
      <c r="N40" s="15" t="s">
        <v>48</v>
      </c>
      <c r="O40" s="15" t="s">
        <v>49</v>
      </c>
      <c r="P40" s="15" t="s">
        <v>48</v>
      </c>
      <c r="Q40" s="15" t="s">
        <v>48</v>
      </c>
      <c r="R40" s="15" t="s">
        <v>48</v>
      </c>
      <c r="S40" s="15" t="s">
        <v>48</v>
      </c>
      <c r="T40" s="15" t="s">
        <v>48</v>
      </c>
      <c r="U40" s="15" t="s">
        <v>48</v>
      </c>
      <c r="V40" s="15" t="s">
        <v>49</v>
      </c>
      <c r="W40" s="15" t="s">
        <v>49</v>
      </c>
      <c r="X40" s="15" t="s">
        <v>48</v>
      </c>
      <c r="Y40" s="15" t="s">
        <v>48</v>
      </c>
      <c r="Z40" s="18" t="s">
        <v>49</v>
      </c>
      <c r="AA40" s="18">
        <f t="shared" si="0"/>
        <v>8</v>
      </c>
      <c r="AB40" s="18" t="s">
        <v>48</v>
      </c>
      <c r="AC40" s="18">
        <f t="shared" si="1"/>
        <v>14</v>
      </c>
      <c r="AD40" s="18" t="s">
        <v>108</v>
      </c>
      <c r="AE40" s="18">
        <f t="shared" si="2"/>
        <v>0</v>
      </c>
      <c r="AF40" s="18" t="s">
        <v>432</v>
      </c>
      <c r="AG40" s="18">
        <f t="shared" si="3"/>
        <v>0</v>
      </c>
      <c r="AH40" s="18">
        <f t="shared" si="4"/>
        <v>22</v>
      </c>
      <c r="AI40" s="18" t="str">
        <f t="shared" si="5"/>
        <v>yes</v>
      </c>
      <c r="AJ40" s="18" t="str">
        <f t="shared" si="6"/>
        <v>no</v>
      </c>
      <c r="AK40" s="18">
        <f t="shared" si="7"/>
        <v>8</v>
      </c>
      <c r="AL40" s="18">
        <f t="shared" si="8"/>
        <v>14</v>
      </c>
      <c r="AM40" s="179">
        <f t="shared" si="9"/>
        <v>0.36363636363636365</v>
      </c>
      <c r="AN40" s="179">
        <f t="shared" si="9"/>
        <v>0.63636363636363635</v>
      </c>
      <c r="AO40" s="57" t="e">
        <f>COUNTIFS($D40:$Y40,$AI40,[1]Results!$T$78:$AO$78,AO$1)/(COUNTIF([1]Results!$T$78:$AO$78,AO$1))</f>
        <v>#VALUE!</v>
      </c>
      <c r="AP40" s="57" t="e">
        <f>COUNTIFS($D40:$Y40,$AI40,[1]Results!$T$78:$AO$78,AP$1)/(COUNTIF([1]Results!$T$78:$AO$78,AP$1))</f>
        <v>#VALUE!</v>
      </c>
      <c r="AQ40" s="57" t="e">
        <f>COUNTIFS($D40:$Y40,$AI40,[1]Results!$T$78:$AO$78,AQ$1)/(COUNTIF([1]Results!$T$78:$AO$78,AQ$1))</f>
        <v>#VALUE!</v>
      </c>
      <c r="AR40" s="57" t="e">
        <f>COUNTIFS($D40:$Y40,$AI40,[1]Results!$T$78:$AO$78,AR$1)/(COUNTIF([1]Results!$T$78:$AO$78,AR$1))</f>
        <v>#VALUE!</v>
      </c>
      <c r="AS40" s="57" t="e">
        <f>COUNTIFS($D40:$Y40,$AI40,[1]Results!$T$78:$AO$78,AS$1)/(COUNTIF([1]Results!$T$78:$AO$78,AS$1))</f>
        <v>#VALUE!</v>
      </c>
      <c r="AT40" s="57" t="e">
        <f>COUNTIFS($D40:$Y40,$AI40,[1]Results!$T$81:$AO$81,AT$1)/(COUNTIF([1]Results!$T$81:$AO$81,AT$1))</f>
        <v>#VALUE!</v>
      </c>
      <c r="AU40" s="57" t="e">
        <f>COUNTIFS($D40:$Y40,$AI40,[1]Results!$T$81:$AO$81,AU$1)/(COUNTIF([1]Results!$T$81:$AO$81,AU$1))</f>
        <v>#VALUE!</v>
      </c>
      <c r="AV40" s="57" t="e">
        <f>COUNTIFS($D40:$Y40,$AI40,[1]Results!$T$81:$AO$81,AV$1)/(COUNTIF([1]Results!$T$81:$AO$81,AV$1))</f>
        <v>#VALUE!</v>
      </c>
      <c r="AW40" s="60"/>
      <c r="AX40" s="60"/>
      <c r="AY40" s="60"/>
      <c r="AZ40" s="60"/>
      <c r="BA40" s="60"/>
      <c r="BB40" s="60"/>
      <c r="BC40" s="18"/>
    </row>
    <row r="41" spans="1:55" x14ac:dyDescent="0.3">
      <c r="A41" t="s">
        <v>1335</v>
      </c>
      <c r="B41" s="18" t="s">
        <v>210</v>
      </c>
      <c r="C41" s="22" t="s">
        <v>211</v>
      </c>
      <c r="D41" s="15" t="s">
        <v>48</v>
      </c>
      <c r="E41" s="15" t="s">
        <v>48</v>
      </c>
      <c r="F41" s="15" t="s">
        <v>48</v>
      </c>
      <c r="G41" s="15" t="s">
        <v>49</v>
      </c>
      <c r="H41" s="15" t="s">
        <v>48</v>
      </c>
      <c r="I41" s="15" t="s">
        <v>48</v>
      </c>
      <c r="J41" s="15" t="s">
        <v>48</v>
      </c>
      <c r="K41" s="15" t="s">
        <v>49</v>
      </c>
      <c r="L41" s="15" t="s">
        <v>48</v>
      </c>
      <c r="M41" s="15" t="s">
        <v>48</v>
      </c>
      <c r="N41" s="15" t="s">
        <v>48</v>
      </c>
      <c r="O41" s="15" t="s">
        <v>49</v>
      </c>
      <c r="P41" s="15" t="s">
        <v>48</v>
      </c>
      <c r="Q41" s="15" t="s">
        <v>48</v>
      </c>
      <c r="R41" s="15" t="s">
        <v>48</v>
      </c>
      <c r="S41" s="15" t="s">
        <v>49</v>
      </c>
      <c r="T41" s="15" t="s">
        <v>49</v>
      </c>
      <c r="U41" s="15" t="s">
        <v>48</v>
      </c>
      <c r="V41" s="15" t="s">
        <v>49</v>
      </c>
      <c r="W41" s="15" t="s">
        <v>48</v>
      </c>
      <c r="X41" s="15" t="s">
        <v>49</v>
      </c>
      <c r="Y41" s="15" t="s">
        <v>48</v>
      </c>
      <c r="Z41" s="18" t="s">
        <v>49</v>
      </c>
      <c r="AA41" s="18">
        <f t="shared" si="0"/>
        <v>7</v>
      </c>
      <c r="AB41" s="18" t="s">
        <v>48</v>
      </c>
      <c r="AC41" s="18">
        <f t="shared" si="1"/>
        <v>15</v>
      </c>
      <c r="AD41" s="18" t="s">
        <v>108</v>
      </c>
      <c r="AE41" s="18">
        <f t="shared" si="2"/>
        <v>0</v>
      </c>
      <c r="AF41" s="18" t="s">
        <v>432</v>
      </c>
      <c r="AG41" s="18">
        <f t="shared" si="3"/>
        <v>0</v>
      </c>
      <c r="AH41" s="18">
        <f t="shared" si="4"/>
        <v>22</v>
      </c>
      <c r="AI41" s="18" t="str">
        <f t="shared" si="5"/>
        <v>yes</v>
      </c>
      <c r="AJ41" s="18" t="str">
        <f t="shared" si="6"/>
        <v>no</v>
      </c>
      <c r="AK41" s="18">
        <f t="shared" si="7"/>
        <v>7</v>
      </c>
      <c r="AL41" s="18">
        <f t="shared" si="8"/>
        <v>15</v>
      </c>
      <c r="AM41" s="179">
        <f t="shared" si="9"/>
        <v>0.31818181818181818</v>
      </c>
      <c r="AN41" s="179">
        <f t="shared" si="9"/>
        <v>0.68181818181818177</v>
      </c>
      <c r="AO41" s="57" t="e">
        <f>COUNTIFS($D41:$Y41,$AI41,[1]Results!$T$78:$AO$78,AO$1)/(COUNTIF([1]Results!$T$78:$AO$78,AO$1))</f>
        <v>#VALUE!</v>
      </c>
      <c r="AP41" s="57" t="e">
        <f>COUNTIFS($D41:$Y41,$AI41,[1]Results!$T$78:$AO$78,AP$1)/(COUNTIF([1]Results!$T$78:$AO$78,AP$1))</f>
        <v>#VALUE!</v>
      </c>
      <c r="AQ41" s="57" t="e">
        <f>COUNTIFS($D41:$Y41,$AI41,[1]Results!$T$78:$AO$78,AQ$1)/(COUNTIF([1]Results!$T$78:$AO$78,AQ$1))</f>
        <v>#VALUE!</v>
      </c>
      <c r="AR41" s="57" t="e">
        <f>COUNTIFS($D41:$Y41,$AI41,[1]Results!$T$78:$AO$78,AR$1)/(COUNTIF([1]Results!$T$78:$AO$78,AR$1))</f>
        <v>#VALUE!</v>
      </c>
      <c r="AS41" s="57" t="e">
        <f>COUNTIFS($D41:$Y41,$AI41,[1]Results!$T$78:$AO$78,AS$1)/(COUNTIF([1]Results!$T$78:$AO$78,AS$1))</f>
        <v>#VALUE!</v>
      </c>
      <c r="AT41" s="57" t="e">
        <f>COUNTIFS($D41:$Y41,$AI41,[1]Results!$T$81:$AO$81,AT$1)/(COUNTIF([1]Results!$T$81:$AO$81,AT$1))</f>
        <v>#VALUE!</v>
      </c>
      <c r="AU41" s="57" t="e">
        <f>COUNTIFS($D41:$Y41,$AI41,[1]Results!$T$81:$AO$81,AU$1)/(COUNTIF([1]Results!$T$81:$AO$81,AU$1))</f>
        <v>#VALUE!</v>
      </c>
      <c r="AV41" s="57" t="e">
        <f>COUNTIFS($D41:$Y41,$AI41,[1]Results!$T$81:$AO$81,AV$1)/(COUNTIF([1]Results!$T$81:$AO$81,AV$1))</f>
        <v>#VALUE!</v>
      </c>
      <c r="AW41" s="60"/>
      <c r="AX41" s="60"/>
      <c r="AY41" s="60"/>
      <c r="AZ41" s="60"/>
      <c r="BA41" s="60"/>
      <c r="BB41" s="60"/>
      <c r="BC41" s="18"/>
    </row>
    <row r="42" spans="1:55" x14ac:dyDescent="0.3">
      <c r="A42" t="s">
        <v>1336</v>
      </c>
      <c r="B42" s="18" t="s">
        <v>213</v>
      </c>
      <c r="C42" s="22" t="s">
        <v>214</v>
      </c>
      <c r="D42" s="15" t="s">
        <v>48</v>
      </c>
      <c r="E42" s="15" t="s">
        <v>48</v>
      </c>
      <c r="F42" s="15" t="s">
        <v>48</v>
      </c>
      <c r="G42" s="15" t="s">
        <v>49</v>
      </c>
      <c r="H42" s="15" t="s">
        <v>48</v>
      </c>
      <c r="I42" s="15" t="s">
        <v>49</v>
      </c>
      <c r="J42" s="15" t="s">
        <v>49</v>
      </c>
      <c r="K42" s="15" t="s">
        <v>48</v>
      </c>
      <c r="L42" s="15" t="s">
        <v>48</v>
      </c>
      <c r="M42" s="15" t="s">
        <v>48</v>
      </c>
      <c r="N42" s="15" t="s">
        <v>48</v>
      </c>
      <c r="O42" s="15" t="s">
        <v>49</v>
      </c>
      <c r="P42" s="15" t="s">
        <v>48</v>
      </c>
      <c r="Q42" s="15" t="s">
        <v>48</v>
      </c>
      <c r="R42" s="15" t="s">
        <v>48</v>
      </c>
      <c r="S42" s="15" t="s">
        <v>49</v>
      </c>
      <c r="T42" s="15" t="s">
        <v>49</v>
      </c>
      <c r="U42" s="15" t="s">
        <v>48</v>
      </c>
      <c r="V42" s="15" t="s">
        <v>48</v>
      </c>
      <c r="W42" s="15" t="s">
        <v>48</v>
      </c>
      <c r="X42" s="15" t="s">
        <v>48</v>
      </c>
      <c r="Y42" s="15" t="s">
        <v>48</v>
      </c>
      <c r="Z42" s="18" t="s">
        <v>49</v>
      </c>
      <c r="AA42" s="18">
        <f t="shared" si="0"/>
        <v>6</v>
      </c>
      <c r="AB42" s="18" t="s">
        <v>48</v>
      </c>
      <c r="AC42" s="18">
        <f t="shared" si="1"/>
        <v>16</v>
      </c>
      <c r="AD42" s="18" t="s">
        <v>108</v>
      </c>
      <c r="AE42" s="18">
        <f t="shared" si="2"/>
        <v>0</v>
      </c>
      <c r="AF42" s="18" t="s">
        <v>432</v>
      </c>
      <c r="AG42" s="18">
        <f t="shared" si="3"/>
        <v>0</v>
      </c>
      <c r="AH42" s="18">
        <f t="shared" si="4"/>
        <v>22</v>
      </c>
      <c r="AI42" s="18" t="str">
        <f t="shared" si="5"/>
        <v>yes</v>
      </c>
      <c r="AJ42" s="18" t="str">
        <f t="shared" si="6"/>
        <v>no</v>
      </c>
      <c r="AK42" s="18">
        <f t="shared" si="7"/>
        <v>6</v>
      </c>
      <c r="AL42" s="18">
        <f t="shared" si="8"/>
        <v>16</v>
      </c>
      <c r="AM42" s="179">
        <f t="shared" si="9"/>
        <v>0.27272727272727271</v>
      </c>
      <c r="AN42" s="179">
        <f t="shared" si="9"/>
        <v>0.72727272727272729</v>
      </c>
      <c r="AO42" s="57" t="e">
        <f>COUNTIFS($D42:$Y42,$AI42,[1]Results!$T$78:$AO$78,AO$1)/(COUNTIF([1]Results!$T$78:$AO$78,AO$1))</f>
        <v>#VALUE!</v>
      </c>
      <c r="AP42" s="57" t="e">
        <f>COUNTIFS($D42:$Y42,$AI42,[1]Results!$T$78:$AO$78,AP$1)/(COUNTIF([1]Results!$T$78:$AO$78,AP$1))</f>
        <v>#VALUE!</v>
      </c>
      <c r="AQ42" s="57" t="e">
        <f>COUNTIFS($D42:$Y42,$AI42,[1]Results!$T$78:$AO$78,AQ$1)/(COUNTIF([1]Results!$T$78:$AO$78,AQ$1))</f>
        <v>#VALUE!</v>
      </c>
      <c r="AR42" s="57" t="e">
        <f>COUNTIFS($D42:$Y42,$AI42,[1]Results!$T$78:$AO$78,AR$1)/(COUNTIF([1]Results!$T$78:$AO$78,AR$1))</f>
        <v>#VALUE!</v>
      </c>
      <c r="AS42" s="57" t="e">
        <f>COUNTIFS($D42:$Y42,$AI42,[1]Results!$T$78:$AO$78,AS$1)/(COUNTIF([1]Results!$T$78:$AO$78,AS$1))</f>
        <v>#VALUE!</v>
      </c>
      <c r="AT42" s="57" t="e">
        <f>COUNTIFS($D42:$Y42,$AI42,[1]Results!$T$81:$AO$81,AT$1)/(COUNTIF([1]Results!$T$81:$AO$81,AT$1))</f>
        <v>#VALUE!</v>
      </c>
      <c r="AU42" s="57" t="e">
        <f>COUNTIFS($D42:$Y42,$AI42,[1]Results!$T$81:$AO$81,AU$1)/(COUNTIF([1]Results!$T$81:$AO$81,AU$1))</f>
        <v>#VALUE!</v>
      </c>
      <c r="AV42" s="57" t="e">
        <f>COUNTIFS($D42:$Y42,$AI42,[1]Results!$T$81:$AO$81,AV$1)/(COUNTIF([1]Results!$T$81:$AO$81,AV$1))</f>
        <v>#VALUE!</v>
      </c>
      <c r="AW42" s="60"/>
      <c r="AX42" s="60"/>
      <c r="AY42" s="60"/>
      <c r="AZ42" s="60"/>
      <c r="BA42" s="60"/>
      <c r="BB42" s="60"/>
      <c r="BC42" s="18"/>
    </row>
    <row r="43" spans="1:55" x14ac:dyDescent="0.3">
      <c r="A43" t="s">
        <v>1337</v>
      </c>
      <c r="B43" s="18" t="s">
        <v>215</v>
      </c>
      <c r="C43" s="22" t="s">
        <v>216</v>
      </c>
      <c r="D43" s="15" t="s">
        <v>48</v>
      </c>
      <c r="E43" s="15" t="s">
        <v>48</v>
      </c>
      <c r="F43" s="15" t="s">
        <v>48</v>
      </c>
      <c r="G43" s="15" t="s">
        <v>48</v>
      </c>
      <c r="H43" s="15" t="s">
        <v>48</v>
      </c>
      <c r="I43" s="15" t="s">
        <v>48</v>
      </c>
      <c r="J43" s="15" t="s">
        <v>48</v>
      </c>
      <c r="K43" s="15" t="s">
        <v>48</v>
      </c>
      <c r="L43" s="15" t="s">
        <v>48</v>
      </c>
      <c r="M43" s="15" t="s">
        <v>48</v>
      </c>
      <c r="N43" s="15" t="s">
        <v>48</v>
      </c>
      <c r="O43" s="15" t="s">
        <v>49</v>
      </c>
      <c r="P43" s="15" t="s">
        <v>48</v>
      </c>
      <c r="Q43" s="15" t="s">
        <v>48</v>
      </c>
      <c r="R43" s="15" t="s">
        <v>48</v>
      </c>
      <c r="S43" s="15" t="s">
        <v>48</v>
      </c>
      <c r="T43" s="15" t="s">
        <v>48</v>
      </c>
      <c r="U43" s="15" t="s">
        <v>48</v>
      </c>
      <c r="V43" s="15" t="s">
        <v>48</v>
      </c>
      <c r="W43" s="15" t="s">
        <v>48</v>
      </c>
      <c r="X43" s="15" t="s">
        <v>48</v>
      </c>
      <c r="Y43" s="15" t="s">
        <v>48</v>
      </c>
      <c r="Z43" s="18" t="s">
        <v>49</v>
      </c>
      <c r="AA43" s="18">
        <f t="shared" si="0"/>
        <v>1</v>
      </c>
      <c r="AB43" s="18" t="s">
        <v>48</v>
      </c>
      <c r="AC43" s="18">
        <f t="shared" si="1"/>
        <v>21</v>
      </c>
      <c r="AD43" s="18" t="s">
        <v>108</v>
      </c>
      <c r="AE43" s="18">
        <f t="shared" si="2"/>
        <v>0</v>
      </c>
      <c r="AF43" s="18" t="s">
        <v>432</v>
      </c>
      <c r="AG43" s="18">
        <f t="shared" si="3"/>
        <v>0</v>
      </c>
      <c r="AH43" s="18">
        <f t="shared" si="4"/>
        <v>22</v>
      </c>
      <c r="AI43" s="18" t="str">
        <f t="shared" si="5"/>
        <v>yes</v>
      </c>
      <c r="AJ43" s="18" t="str">
        <f t="shared" si="6"/>
        <v>no</v>
      </c>
      <c r="AK43" s="18">
        <f t="shared" si="7"/>
        <v>1</v>
      </c>
      <c r="AL43" s="18">
        <f t="shared" si="8"/>
        <v>21</v>
      </c>
      <c r="AM43" s="179">
        <f t="shared" si="9"/>
        <v>4.5454545454545456E-2</v>
      </c>
      <c r="AN43" s="179">
        <f t="shared" si="9"/>
        <v>0.95454545454545459</v>
      </c>
      <c r="AO43" s="57" t="e">
        <f>COUNTIFS($D43:$Y43,$AI43,[1]Results!$T$78:$AO$78,AO$1)/(COUNTIF([1]Results!$T$78:$AO$78,AO$1))</f>
        <v>#VALUE!</v>
      </c>
      <c r="AP43" s="57" t="e">
        <f>COUNTIFS($D43:$Y43,$AI43,[1]Results!$T$78:$AO$78,AP$1)/(COUNTIF([1]Results!$T$78:$AO$78,AP$1))</f>
        <v>#VALUE!</v>
      </c>
      <c r="AQ43" s="57" t="e">
        <f>COUNTIFS($D43:$Y43,$AI43,[1]Results!$T$78:$AO$78,AQ$1)/(COUNTIF([1]Results!$T$78:$AO$78,AQ$1))</f>
        <v>#VALUE!</v>
      </c>
      <c r="AR43" s="57" t="e">
        <f>COUNTIFS($D43:$Y43,$AI43,[1]Results!$T$78:$AO$78,AR$1)/(COUNTIF([1]Results!$T$78:$AO$78,AR$1))</f>
        <v>#VALUE!</v>
      </c>
      <c r="AS43" s="57" t="e">
        <f>COUNTIFS($D43:$Y43,$AI43,[1]Results!$T$78:$AO$78,AS$1)/(COUNTIF([1]Results!$T$78:$AO$78,AS$1))</f>
        <v>#VALUE!</v>
      </c>
      <c r="AT43" s="57" t="e">
        <f>COUNTIFS($D43:$Y43,$AI43,[1]Results!$T$81:$AO$81,AT$1)/(COUNTIF([1]Results!$T$81:$AO$81,AT$1))</f>
        <v>#VALUE!</v>
      </c>
      <c r="AU43" s="57" t="e">
        <f>COUNTIFS($D43:$Y43,$AI43,[1]Results!$T$81:$AO$81,AU$1)/(COUNTIF([1]Results!$T$81:$AO$81,AU$1))</f>
        <v>#VALUE!</v>
      </c>
      <c r="AV43" s="57" t="e">
        <f>COUNTIFS($D43:$Y43,$AI43,[1]Results!$T$81:$AO$81,AV$1)/(COUNTIF([1]Results!$T$81:$AO$81,AV$1))</f>
        <v>#VALUE!</v>
      </c>
      <c r="AW43" s="60"/>
      <c r="AX43" s="60"/>
      <c r="AY43" s="60"/>
      <c r="AZ43" s="60"/>
      <c r="BA43" s="60"/>
      <c r="BB43" s="60"/>
      <c r="BC43" s="18"/>
    </row>
    <row r="44" spans="1:55" x14ac:dyDescent="0.3">
      <c r="A44" t="s">
        <v>1338</v>
      </c>
      <c r="B44" s="18" t="s">
        <v>217</v>
      </c>
      <c r="C44" s="22" t="s">
        <v>218</v>
      </c>
      <c r="D44" s="15" t="s">
        <v>48</v>
      </c>
      <c r="E44" s="15" t="s">
        <v>48</v>
      </c>
      <c r="F44" s="15" t="s">
        <v>48</v>
      </c>
      <c r="G44" s="15" t="s">
        <v>49</v>
      </c>
      <c r="H44" s="15" t="s">
        <v>48</v>
      </c>
      <c r="I44" s="15" t="s">
        <v>48</v>
      </c>
      <c r="J44" s="15" t="s">
        <v>49</v>
      </c>
      <c r="K44" s="15" t="s">
        <v>108</v>
      </c>
      <c r="L44" s="15" t="s">
        <v>48</v>
      </c>
      <c r="M44" s="15" t="s">
        <v>48</v>
      </c>
      <c r="N44" s="15" t="s">
        <v>48</v>
      </c>
      <c r="O44" s="15" t="s">
        <v>48</v>
      </c>
      <c r="P44" s="15" t="s">
        <v>48</v>
      </c>
      <c r="Q44" s="15" t="s">
        <v>48</v>
      </c>
      <c r="R44" s="15" t="s">
        <v>48</v>
      </c>
      <c r="S44" s="15" t="s">
        <v>49</v>
      </c>
      <c r="T44" s="15" t="s">
        <v>49</v>
      </c>
      <c r="U44" s="15" t="s">
        <v>48</v>
      </c>
      <c r="V44" s="15" t="s">
        <v>48</v>
      </c>
      <c r="W44" s="15" t="s">
        <v>48</v>
      </c>
      <c r="X44" s="15" t="s">
        <v>48</v>
      </c>
      <c r="Y44" s="15" t="s">
        <v>48</v>
      </c>
      <c r="Z44" s="18" t="s">
        <v>49</v>
      </c>
      <c r="AA44" s="18">
        <f t="shared" si="0"/>
        <v>4</v>
      </c>
      <c r="AB44" s="18" t="s">
        <v>48</v>
      </c>
      <c r="AC44" s="18">
        <f t="shared" si="1"/>
        <v>17</v>
      </c>
      <c r="AD44" s="18" t="s">
        <v>108</v>
      </c>
      <c r="AE44" s="18">
        <f t="shared" si="2"/>
        <v>1</v>
      </c>
      <c r="AF44" s="18" t="s">
        <v>432</v>
      </c>
      <c r="AG44" s="18">
        <f t="shared" si="3"/>
        <v>0</v>
      </c>
      <c r="AH44" s="18">
        <f t="shared" si="4"/>
        <v>22</v>
      </c>
      <c r="AI44" s="18" t="str">
        <f t="shared" si="5"/>
        <v>yes</v>
      </c>
      <c r="AJ44" s="18" t="str">
        <f t="shared" si="6"/>
        <v>no</v>
      </c>
      <c r="AK44" s="18">
        <f t="shared" si="7"/>
        <v>4</v>
      </c>
      <c r="AL44" s="18">
        <f t="shared" si="8"/>
        <v>17</v>
      </c>
      <c r="AM44" s="179">
        <f t="shared" si="9"/>
        <v>0.18181818181818182</v>
      </c>
      <c r="AN44" s="179">
        <f t="shared" si="9"/>
        <v>0.77272727272727271</v>
      </c>
      <c r="AO44" s="57" t="e">
        <f>COUNTIFS($D44:$Y44,$AI44,[1]Results!$T$78:$AO$78,AO$1)/(COUNTIF([1]Results!$T$78:$AO$78,AO$1))</f>
        <v>#VALUE!</v>
      </c>
      <c r="AP44" s="57" t="e">
        <f>COUNTIFS($D44:$Y44,$AI44,[1]Results!$T$78:$AO$78,AP$1)/(COUNTIF([1]Results!$T$78:$AO$78,AP$1))</f>
        <v>#VALUE!</v>
      </c>
      <c r="AQ44" s="57" t="e">
        <f>COUNTIFS($D44:$Y44,$AI44,[1]Results!$T$78:$AO$78,AQ$1)/(COUNTIF([1]Results!$T$78:$AO$78,AQ$1))</f>
        <v>#VALUE!</v>
      </c>
      <c r="AR44" s="57" t="e">
        <f>COUNTIFS($D44:$Y44,$AI44,[1]Results!$T$78:$AO$78,AR$1)/(COUNTIF([1]Results!$T$78:$AO$78,AR$1))</f>
        <v>#VALUE!</v>
      </c>
      <c r="AS44" s="57" t="e">
        <f>COUNTIFS($D44:$Y44,$AI44,[1]Results!$T$78:$AO$78,AS$1)/(COUNTIF([1]Results!$T$78:$AO$78,AS$1))</f>
        <v>#VALUE!</v>
      </c>
      <c r="AT44" s="57" t="e">
        <f>COUNTIFS($D44:$Y44,$AI44,[1]Results!$T$81:$AO$81,AT$1)/(COUNTIF([1]Results!$T$81:$AO$81,AT$1))</f>
        <v>#VALUE!</v>
      </c>
      <c r="AU44" s="57" t="e">
        <f>COUNTIFS($D44:$Y44,$AI44,[1]Results!$T$81:$AO$81,AU$1)/(COUNTIF([1]Results!$T$81:$AO$81,AU$1))</f>
        <v>#VALUE!</v>
      </c>
      <c r="AV44" s="57" t="e">
        <f>COUNTIFS($D44:$Y44,$AI44,[1]Results!$T$81:$AO$81,AV$1)/(COUNTIF([1]Results!$T$81:$AO$81,AV$1))</f>
        <v>#VALUE!</v>
      </c>
      <c r="AW44" s="60"/>
      <c r="AX44" s="60"/>
      <c r="AY44" s="60"/>
      <c r="AZ44" s="60"/>
      <c r="BA44" s="60"/>
      <c r="BB44" s="60"/>
      <c r="BC44" s="18"/>
    </row>
    <row r="45" spans="1:55" x14ac:dyDescent="0.3">
      <c r="A45" t="s">
        <v>1339</v>
      </c>
      <c r="B45" s="18" t="s">
        <v>219</v>
      </c>
      <c r="C45" s="22" t="s">
        <v>220</v>
      </c>
      <c r="D45" s="15" t="s">
        <v>108</v>
      </c>
      <c r="E45" s="15" t="s">
        <v>108</v>
      </c>
      <c r="F45" s="15" t="s">
        <v>48</v>
      </c>
      <c r="G45" s="15" t="s">
        <v>48</v>
      </c>
      <c r="H45" s="15" t="s">
        <v>49</v>
      </c>
      <c r="I45" s="15" t="s">
        <v>49</v>
      </c>
      <c r="J45" s="15" t="s">
        <v>48</v>
      </c>
      <c r="K45" s="15" t="s">
        <v>48</v>
      </c>
      <c r="L45" s="15" t="s">
        <v>48</v>
      </c>
      <c r="M45" s="15" t="s">
        <v>48</v>
      </c>
      <c r="N45" s="15" t="s">
        <v>48</v>
      </c>
      <c r="O45" s="15" t="s">
        <v>48</v>
      </c>
      <c r="P45" s="15" t="s">
        <v>48</v>
      </c>
      <c r="Q45" s="15" t="s">
        <v>49</v>
      </c>
      <c r="R45" s="15" t="s">
        <v>48</v>
      </c>
      <c r="S45" s="15" t="s">
        <v>48</v>
      </c>
      <c r="T45" s="15" t="s">
        <v>108</v>
      </c>
      <c r="U45" s="15" t="s">
        <v>48</v>
      </c>
      <c r="V45" s="15" t="s">
        <v>48</v>
      </c>
      <c r="W45" s="15" t="s">
        <v>48</v>
      </c>
      <c r="X45" s="15" t="s">
        <v>48</v>
      </c>
      <c r="Y45" s="15" t="s">
        <v>48</v>
      </c>
      <c r="Z45" s="18" t="s">
        <v>49</v>
      </c>
      <c r="AA45" s="18">
        <f t="shared" si="0"/>
        <v>3</v>
      </c>
      <c r="AB45" s="18" t="s">
        <v>48</v>
      </c>
      <c r="AC45" s="18">
        <f t="shared" si="1"/>
        <v>16</v>
      </c>
      <c r="AD45" s="18" t="s">
        <v>108</v>
      </c>
      <c r="AE45" s="18">
        <f t="shared" si="2"/>
        <v>3</v>
      </c>
      <c r="AF45" s="18" t="s">
        <v>432</v>
      </c>
      <c r="AG45" s="18">
        <f t="shared" si="3"/>
        <v>0</v>
      </c>
      <c r="AH45" s="18">
        <f t="shared" si="4"/>
        <v>22</v>
      </c>
      <c r="AI45" s="18" t="str">
        <f t="shared" si="5"/>
        <v>yes</v>
      </c>
      <c r="AJ45" s="18" t="str">
        <f t="shared" si="6"/>
        <v>no</v>
      </c>
      <c r="AK45" s="18">
        <f t="shared" si="7"/>
        <v>3</v>
      </c>
      <c r="AL45" s="18">
        <f t="shared" si="8"/>
        <v>16</v>
      </c>
      <c r="AM45" s="179">
        <f t="shared" si="9"/>
        <v>0.13636363636363635</v>
      </c>
      <c r="AN45" s="179">
        <f t="shared" si="9"/>
        <v>0.72727272727272729</v>
      </c>
      <c r="AO45" s="57" t="e">
        <f>COUNTIFS($D45:$Y45,$AI45,[1]Results!$T$78:$AO$78,AO$1)/(COUNTIF([1]Results!$T$78:$AO$78,AO$1))</f>
        <v>#VALUE!</v>
      </c>
      <c r="AP45" s="57" t="e">
        <f>COUNTIFS($D45:$Y45,$AI45,[1]Results!$T$78:$AO$78,AP$1)/(COUNTIF([1]Results!$T$78:$AO$78,AP$1))</f>
        <v>#VALUE!</v>
      </c>
      <c r="AQ45" s="57" t="e">
        <f>COUNTIFS($D45:$Y45,$AI45,[1]Results!$T$78:$AO$78,AQ$1)/(COUNTIF([1]Results!$T$78:$AO$78,AQ$1))</f>
        <v>#VALUE!</v>
      </c>
      <c r="AR45" s="57" t="e">
        <f>COUNTIFS($D45:$Y45,$AI45,[1]Results!$T$78:$AO$78,AR$1)/(COUNTIF([1]Results!$T$78:$AO$78,AR$1))</f>
        <v>#VALUE!</v>
      </c>
      <c r="AS45" s="57" t="e">
        <f>COUNTIFS($D45:$Y45,$AI45,[1]Results!$T$78:$AO$78,AS$1)/(COUNTIF([1]Results!$T$78:$AO$78,AS$1))</f>
        <v>#VALUE!</v>
      </c>
      <c r="AT45" s="57" t="e">
        <f>COUNTIFS($D45:$Y45,$AI45,[1]Results!$T$81:$AO$81,AT$1)/(COUNTIF([1]Results!$T$81:$AO$81,AT$1))</f>
        <v>#VALUE!</v>
      </c>
      <c r="AU45" s="57" t="e">
        <f>COUNTIFS($D45:$Y45,$AI45,[1]Results!$T$81:$AO$81,AU$1)/(COUNTIF([1]Results!$T$81:$AO$81,AU$1))</f>
        <v>#VALUE!</v>
      </c>
      <c r="AV45" s="57" t="e">
        <f>COUNTIFS($D45:$Y45,$AI45,[1]Results!$T$81:$AO$81,AV$1)/(COUNTIF([1]Results!$T$81:$AO$81,AV$1))</f>
        <v>#VALUE!</v>
      </c>
      <c r="AW45" s="60"/>
      <c r="AX45" s="60"/>
      <c r="AY45" s="60"/>
      <c r="AZ45" s="60"/>
      <c r="BA45" s="60"/>
      <c r="BB45" s="60"/>
      <c r="BC45" s="18"/>
    </row>
    <row r="46" spans="1:55" x14ac:dyDescent="0.3">
      <c r="A46" t="s">
        <v>1340</v>
      </c>
      <c r="B46" s="18" t="s">
        <v>222</v>
      </c>
      <c r="C46" s="22" t="s">
        <v>223</v>
      </c>
      <c r="D46" s="15" t="s">
        <v>49</v>
      </c>
      <c r="E46" s="15" t="s">
        <v>49</v>
      </c>
      <c r="F46" s="15" t="s">
        <v>49</v>
      </c>
      <c r="G46" s="15" t="s">
        <v>49</v>
      </c>
      <c r="H46" s="15" t="s">
        <v>49</v>
      </c>
      <c r="I46" s="15" t="s">
        <v>49</v>
      </c>
      <c r="J46" s="15" t="s">
        <v>49</v>
      </c>
      <c r="K46" s="15" t="s">
        <v>49</v>
      </c>
      <c r="L46" s="15" t="s">
        <v>49</v>
      </c>
      <c r="M46" s="15" t="s">
        <v>49</v>
      </c>
      <c r="N46" s="15" t="s">
        <v>49</v>
      </c>
      <c r="O46" s="15" t="s">
        <v>49</v>
      </c>
      <c r="P46" s="15" t="s">
        <v>48</v>
      </c>
      <c r="Q46" s="15" t="s">
        <v>49</v>
      </c>
      <c r="R46" s="15" t="s">
        <v>49</v>
      </c>
      <c r="S46" s="15" t="s">
        <v>48</v>
      </c>
      <c r="T46" s="15" t="s">
        <v>49</v>
      </c>
      <c r="U46" s="15" t="s">
        <v>48</v>
      </c>
      <c r="V46" s="15" t="s">
        <v>49</v>
      </c>
      <c r="W46" s="15" t="s">
        <v>49</v>
      </c>
      <c r="X46" s="15" t="s">
        <v>49</v>
      </c>
      <c r="Y46" s="15" t="s">
        <v>49</v>
      </c>
      <c r="Z46" s="18" t="s">
        <v>49</v>
      </c>
      <c r="AA46" s="18">
        <f t="shared" si="0"/>
        <v>19</v>
      </c>
      <c r="AB46" s="18" t="s">
        <v>48</v>
      </c>
      <c r="AC46" s="18">
        <f t="shared" si="1"/>
        <v>3</v>
      </c>
      <c r="AD46" s="18" t="s">
        <v>108</v>
      </c>
      <c r="AE46" s="18">
        <f t="shared" si="2"/>
        <v>0</v>
      </c>
      <c r="AF46" s="18" t="s">
        <v>432</v>
      </c>
      <c r="AG46" s="18">
        <f t="shared" si="3"/>
        <v>0</v>
      </c>
      <c r="AH46" s="18">
        <f t="shared" si="4"/>
        <v>22</v>
      </c>
      <c r="AI46" s="18" t="str">
        <f t="shared" si="5"/>
        <v>yes</v>
      </c>
      <c r="AJ46" s="18" t="str">
        <f t="shared" si="6"/>
        <v>no</v>
      </c>
      <c r="AK46" s="18">
        <f t="shared" si="7"/>
        <v>19</v>
      </c>
      <c r="AL46" s="18">
        <f t="shared" si="8"/>
        <v>3</v>
      </c>
      <c r="AM46" s="179">
        <f t="shared" si="9"/>
        <v>0.86363636363636365</v>
      </c>
      <c r="AN46" s="179">
        <f t="shared" si="9"/>
        <v>0.13636363636363635</v>
      </c>
      <c r="AO46" s="57" t="e">
        <f>COUNTIFS($D46:$Y46,$AI46,[1]Results!$T$78:$AO$78,AO$1)/(COUNTIF([1]Results!$T$78:$AO$78,AO$1))</f>
        <v>#VALUE!</v>
      </c>
      <c r="AP46" s="57" t="e">
        <f>COUNTIFS($D46:$Y46,$AI46,[1]Results!$T$78:$AO$78,AP$1)/(COUNTIF([1]Results!$T$78:$AO$78,AP$1))</f>
        <v>#VALUE!</v>
      </c>
      <c r="AQ46" s="57" t="e">
        <f>COUNTIFS($D46:$Y46,$AI46,[1]Results!$T$78:$AO$78,AQ$1)/(COUNTIF([1]Results!$T$78:$AO$78,AQ$1))</f>
        <v>#VALUE!</v>
      </c>
      <c r="AR46" s="57" t="e">
        <f>COUNTIFS($D46:$Y46,$AI46,[1]Results!$T$78:$AO$78,AR$1)/(COUNTIF([1]Results!$T$78:$AO$78,AR$1))</f>
        <v>#VALUE!</v>
      </c>
      <c r="AS46" s="57" t="e">
        <f>COUNTIFS($D46:$Y46,$AI46,[1]Results!$T$78:$AO$78,AS$1)/(COUNTIF([1]Results!$T$78:$AO$78,AS$1))</f>
        <v>#VALUE!</v>
      </c>
      <c r="AT46" s="57" t="e">
        <f>COUNTIFS($D46:$Y46,$AI46,[1]Results!$T$81:$AO$81,AT$1)/(COUNTIF([1]Results!$T$81:$AO$81,AT$1))</f>
        <v>#VALUE!</v>
      </c>
      <c r="AU46" s="57" t="e">
        <f>COUNTIFS($D46:$Y46,$AI46,[1]Results!$T$81:$AO$81,AU$1)/(COUNTIF([1]Results!$T$81:$AO$81,AU$1))</f>
        <v>#VALUE!</v>
      </c>
      <c r="AV46" s="57" t="e">
        <f>COUNTIFS($D46:$Y46,$AI46,[1]Results!$T$81:$AO$81,AV$1)/(COUNTIF([1]Results!$T$81:$AO$81,AV$1))</f>
        <v>#VALUE!</v>
      </c>
      <c r="AW46" s="60"/>
      <c r="AX46" s="60"/>
      <c r="AY46" s="60"/>
      <c r="AZ46" s="60"/>
      <c r="BA46" s="60"/>
      <c r="BB46" s="60"/>
      <c r="BC46" s="18"/>
    </row>
    <row r="47" spans="1:55" x14ac:dyDescent="0.3">
      <c r="A47" t="s">
        <v>1341</v>
      </c>
      <c r="B47" s="18" t="s">
        <v>224</v>
      </c>
      <c r="C47" s="22" t="s">
        <v>225</v>
      </c>
      <c r="D47" s="15" t="s">
        <v>48</v>
      </c>
      <c r="E47" s="15" t="s">
        <v>48</v>
      </c>
      <c r="F47" s="15" t="s">
        <v>48</v>
      </c>
      <c r="G47" s="15" t="s">
        <v>49</v>
      </c>
      <c r="H47" s="15" t="s">
        <v>49</v>
      </c>
      <c r="I47" s="15" t="s">
        <v>49</v>
      </c>
      <c r="J47" s="15" t="s">
        <v>49</v>
      </c>
      <c r="K47" s="15" t="s">
        <v>49</v>
      </c>
      <c r="L47" s="15" t="s">
        <v>49</v>
      </c>
      <c r="M47" s="15" t="s">
        <v>108</v>
      </c>
      <c r="N47" s="15" t="s">
        <v>49</v>
      </c>
      <c r="O47" s="15" t="s">
        <v>108</v>
      </c>
      <c r="P47" s="15" t="s">
        <v>49</v>
      </c>
      <c r="Q47" s="15" t="s">
        <v>49</v>
      </c>
      <c r="R47" s="15" t="s">
        <v>49</v>
      </c>
      <c r="S47" s="15" t="s">
        <v>48</v>
      </c>
      <c r="T47" s="15" t="s">
        <v>49</v>
      </c>
      <c r="U47" s="15" t="s">
        <v>48</v>
      </c>
      <c r="V47" s="15" t="s">
        <v>48</v>
      </c>
      <c r="W47" s="15" t="s">
        <v>49</v>
      </c>
      <c r="X47" s="15" t="s">
        <v>49</v>
      </c>
      <c r="Y47" s="15" t="s">
        <v>49</v>
      </c>
      <c r="Z47" s="18" t="s">
        <v>49</v>
      </c>
      <c r="AA47" s="18">
        <f t="shared" si="0"/>
        <v>14</v>
      </c>
      <c r="AB47" s="18" t="s">
        <v>48</v>
      </c>
      <c r="AC47" s="18">
        <f t="shared" si="1"/>
        <v>6</v>
      </c>
      <c r="AD47" s="18" t="s">
        <v>108</v>
      </c>
      <c r="AE47" s="18">
        <f t="shared" si="2"/>
        <v>2</v>
      </c>
      <c r="AF47" s="18" t="s">
        <v>432</v>
      </c>
      <c r="AG47" s="18">
        <f t="shared" si="3"/>
        <v>0</v>
      </c>
      <c r="AH47" s="18">
        <f t="shared" si="4"/>
        <v>22</v>
      </c>
      <c r="AI47" s="18" t="str">
        <f t="shared" si="5"/>
        <v>yes</v>
      </c>
      <c r="AJ47" s="18" t="str">
        <f t="shared" si="6"/>
        <v>no</v>
      </c>
      <c r="AK47" s="18">
        <f t="shared" si="7"/>
        <v>14</v>
      </c>
      <c r="AL47" s="18">
        <f t="shared" si="8"/>
        <v>6</v>
      </c>
      <c r="AM47" s="179">
        <f t="shared" si="9"/>
        <v>0.63636363636363635</v>
      </c>
      <c r="AN47" s="179">
        <f t="shared" si="9"/>
        <v>0.27272727272727271</v>
      </c>
      <c r="AO47" s="57" t="e">
        <f>COUNTIFS($D47:$Y47,$AI47,[1]Results!$T$78:$AO$78,AO$1)/(COUNTIF([1]Results!$T$78:$AO$78,AO$1))</f>
        <v>#VALUE!</v>
      </c>
      <c r="AP47" s="57" t="e">
        <f>COUNTIFS($D47:$Y47,$AI47,[1]Results!$T$78:$AO$78,AP$1)/(COUNTIF([1]Results!$T$78:$AO$78,AP$1))</f>
        <v>#VALUE!</v>
      </c>
      <c r="AQ47" s="57" t="e">
        <f>COUNTIFS($D47:$Y47,$AI47,[1]Results!$T$78:$AO$78,AQ$1)/(COUNTIF([1]Results!$T$78:$AO$78,AQ$1))</f>
        <v>#VALUE!</v>
      </c>
      <c r="AR47" s="57" t="e">
        <f>COUNTIFS($D47:$Y47,$AI47,[1]Results!$T$78:$AO$78,AR$1)/(COUNTIF([1]Results!$T$78:$AO$78,AR$1))</f>
        <v>#VALUE!</v>
      </c>
      <c r="AS47" s="57" t="e">
        <f>COUNTIFS($D47:$Y47,$AI47,[1]Results!$T$78:$AO$78,AS$1)/(COUNTIF([1]Results!$T$78:$AO$78,AS$1))</f>
        <v>#VALUE!</v>
      </c>
      <c r="AT47" s="57" t="e">
        <f>COUNTIFS($D47:$Y47,$AI47,[1]Results!$T$81:$AO$81,AT$1)/(COUNTIF([1]Results!$T$81:$AO$81,AT$1))</f>
        <v>#VALUE!</v>
      </c>
      <c r="AU47" s="57" t="e">
        <f>COUNTIFS($D47:$Y47,$AI47,[1]Results!$T$81:$AO$81,AU$1)/(COUNTIF([1]Results!$T$81:$AO$81,AU$1))</f>
        <v>#VALUE!</v>
      </c>
      <c r="AV47" s="57" t="e">
        <f>COUNTIFS($D47:$Y47,$AI47,[1]Results!$T$81:$AO$81,AV$1)/(COUNTIF([1]Results!$T$81:$AO$81,AV$1))</f>
        <v>#VALUE!</v>
      </c>
      <c r="AW47" s="60"/>
      <c r="AX47" s="60"/>
      <c r="AY47" s="60"/>
      <c r="AZ47" s="60"/>
      <c r="BA47" s="60"/>
      <c r="BB47" s="60"/>
      <c r="BC47" s="18"/>
    </row>
    <row r="48" spans="1:55" x14ac:dyDescent="0.3">
      <c r="A48" t="s">
        <v>1342</v>
      </c>
      <c r="B48" s="18" t="s">
        <v>227</v>
      </c>
      <c r="C48" s="23" t="s">
        <v>228</v>
      </c>
      <c r="D48" s="15" t="s">
        <v>48</v>
      </c>
      <c r="E48" s="15" t="s">
        <v>49</v>
      </c>
      <c r="F48" s="15" t="s">
        <v>49</v>
      </c>
      <c r="G48" s="15" t="s">
        <v>49</v>
      </c>
      <c r="H48" s="15" t="s">
        <v>49</v>
      </c>
      <c r="I48" s="15" t="s">
        <v>49</v>
      </c>
      <c r="J48" s="15" t="s">
        <v>48</v>
      </c>
      <c r="K48" s="15" t="s">
        <v>108</v>
      </c>
      <c r="L48" s="15" t="s">
        <v>49</v>
      </c>
      <c r="M48" s="15" t="s">
        <v>48</v>
      </c>
      <c r="N48" s="15" t="s">
        <v>49</v>
      </c>
      <c r="O48" s="15" t="s">
        <v>49</v>
      </c>
      <c r="P48" s="15" t="s">
        <v>49</v>
      </c>
      <c r="Q48" s="15" t="s">
        <v>49</v>
      </c>
      <c r="R48" s="15" t="s">
        <v>48</v>
      </c>
      <c r="S48" s="15" t="s">
        <v>49</v>
      </c>
      <c r="T48" s="15" t="s">
        <v>48</v>
      </c>
      <c r="U48" s="15" t="s">
        <v>48</v>
      </c>
      <c r="V48" s="15" t="s">
        <v>49</v>
      </c>
      <c r="W48" s="15" t="s">
        <v>49</v>
      </c>
      <c r="X48" s="15" t="s">
        <v>49</v>
      </c>
      <c r="Y48" s="15" t="s">
        <v>48</v>
      </c>
      <c r="Z48" s="18" t="s">
        <v>49</v>
      </c>
      <c r="AA48" s="18">
        <f t="shared" si="0"/>
        <v>14</v>
      </c>
      <c r="AB48" s="18" t="s">
        <v>48</v>
      </c>
      <c r="AC48" s="18">
        <f t="shared" si="1"/>
        <v>7</v>
      </c>
      <c r="AD48" s="18" t="s">
        <v>108</v>
      </c>
      <c r="AE48" s="18">
        <f t="shared" si="2"/>
        <v>1</v>
      </c>
      <c r="AF48" s="18" t="s">
        <v>432</v>
      </c>
      <c r="AG48" s="18">
        <f t="shared" si="3"/>
        <v>0</v>
      </c>
      <c r="AH48" s="18">
        <f t="shared" si="4"/>
        <v>22</v>
      </c>
      <c r="AI48" s="18" t="str">
        <f t="shared" si="5"/>
        <v>yes</v>
      </c>
      <c r="AJ48" s="18" t="str">
        <f t="shared" si="6"/>
        <v>no</v>
      </c>
      <c r="AK48" s="18">
        <f t="shared" si="7"/>
        <v>14</v>
      </c>
      <c r="AL48" s="18">
        <f t="shared" si="8"/>
        <v>7</v>
      </c>
      <c r="AM48" s="179">
        <f t="shared" si="9"/>
        <v>0.63636363636363635</v>
      </c>
      <c r="AN48" s="179">
        <f t="shared" si="9"/>
        <v>0.31818181818181818</v>
      </c>
      <c r="AO48" s="57" t="e">
        <f>COUNTIFS($D48:$Y48,$AI48,[1]Results!$T$78:$AO$78,AO$1)/(COUNTIF([1]Results!$T$78:$AO$78,AO$1))</f>
        <v>#VALUE!</v>
      </c>
      <c r="AP48" s="57" t="e">
        <f>COUNTIFS($D48:$Y48,$AI48,[1]Results!$T$78:$AO$78,AP$1)/(COUNTIF([1]Results!$T$78:$AO$78,AP$1))</f>
        <v>#VALUE!</v>
      </c>
      <c r="AQ48" s="57" t="e">
        <f>COUNTIFS($D48:$Y48,$AI48,[1]Results!$T$78:$AO$78,AQ$1)/(COUNTIF([1]Results!$T$78:$AO$78,AQ$1))</f>
        <v>#VALUE!</v>
      </c>
      <c r="AR48" s="57" t="e">
        <f>COUNTIFS($D48:$Y48,$AI48,[1]Results!$T$78:$AO$78,AR$1)/(COUNTIF([1]Results!$T$78:$AO$78,AR$1))</f>
        <v>#VALUE!</v>
      </c>
      <c r="AS48" s="57" t="e">
        <f>COUNTIFS($D48:$Y48,$AI48,[1]Results!$T$78:$AO$78,AS$1)/(COUNTIF([1]Results!$T$78:$AO$78,AS$1))</f>
        <v>#VALUE!</v>
      </c>
      <c r="AT48" s="57" t="e">
        <f>COUNTIFS($D48:$Y48,$AI48,[1]Results!$T$81:$AO$81,AT$1)/(COUNTIF([1]Results!$T$81:$AO$81,AT$1))</f>
        <v>#VALUE!</v>
      </c>
      <c r="AU48" s="57" t="e">
        <f>COUNTIFS($D48:$Y48,$AI48,[1]Results!$T$81:$AO$81,AU$1)/(COUNTIF([1]Results!$T$81:$AO$81,AU$1))</f>
        <v>#VALUE!</v>
      </c>
      <c r="AV48" s="57" t="e">
        <f>COUNTIFS($D48:$Y48,$AI48,[1]Results!$T$81:$AO$81,AV$1)/(COUNTIF([1]Results!$T$81:$AO$81,AV$1))</f>
        <v>#VALUE!</v>
      </c>
      <c r="AW48" s="60"/>
      <c r="AX48" s="60"/>
      <c r="AY48" s="60"/>
      <c r="AZ48" s="60"/>
      <c r="BA48" s="60"/>
      <c r="BB48" s="60"/>
      <c r="BC48" s="18"/>
    </row>
    <row r="49" spans="1:55" x14ac:dyDescent="0.3">
      <c r="A49" t="s">
        <v>1343</v>
      </c>
      <c r="B49" s="18" t="s">
        <v>229</v>
      </c>
      <c r="C49" s="23" t="s">
        <v>230</v>
      </c>
      <c r="D49" s="15" t="s">
        <v>49</v>
      </c>
      <c r="E49" s="15" t="s">
        <v>49</v>
      </c>
      <c r="F49" s="15" t="s">
        <v>49</v>
      </c>
      <c r="G49" s="15" t="s">
        <v>48</v>
      </c>
      <c r="H49" s="15" t="s">
        <v>49</v>
      </c>
      <c r="I49" s="15" t="s">
        <v>49</v>
      </c>
      <c r="J49" s="15" t="s">
        <v>49</v>
      </c>
      <c r="K49" s="15" t="s">
        <v>48</v>
      </c>
      <c r="L49" s="15" t="s">
        <v>49</v>
      </c>
      <c r="M49" s="15" t="s">
        <v>49</v>
      </c>
      <c r="N49" s="15" t="s">
        <v>49</v>
      </c>
      <c r="O49" s="15" t="s">
        <v>49</v>
      </c>
      <c r="P49" s="15" t="s">
        <v>48</v>
      </c>
      <c r="Q49" s="15" t="s">
        <v>49</v>
      </c>
      <c r="R49" s="15" t="s">
        <v>49</v>
      </c>
      <c r="S49" s="15" t="s">
        <v>49</v>
      </c>
      <c r="T49" s="15" t="s">
        <v>49</v>
      </c>
      <c r="U49" s="15" t="s">
        <v>48</v>
      </c>
      <c r="V49" s="15" t="s">
        <v>48</v>
      </c>
      <c r="W49" s="15" t="s">
        <v>49</v>
      </c>
      <c r="X49" s="15" t="s">
        <v>48</v>
      </c>
      <c r="Y49" s="15" t="s">
        <v>49</v>
      </c>
      <c r="Z49" s="18" t="s">
        <v>49</v>
      </c>
      <c r="AA49" s="18">
        <f t="shared" si="0"/>
        <v>16</v>
      </c>
      <c r="AB49" s="18" t="s">
        <v>48</v>
      </c>
      <c r="AC49" s="18">
        <f t="shared" si="1"/>
        <v>6</v>
      </c>
      <c r="AD49" s="18" t="s">
        <v>108</v>
      </c>
      <c r="AE49" s="18">
        <f t="shared" si="2"/>
        <v>0</v>
      </c>
      <c r="AF49" s="18" t="s">
        <v>432</v>
      </c>
      <c r="AG49" s="18">
        <f t="shared" si="3"/>
        <v>0</v>
      </c>
      <c r="AH49" s="18">
        <f t="shared" si="4"/>
        <v>22</v>
      </c>
      <c r="AI49" s="18" t="str">
        <f t="shared" si="5"/>
        <v>yes</v>
      </c>
      <c r="AJ49" s="18" t="str">
        <f t="shared" si="6"/>
        <v>no</v>
      </c>
      <c r="AK49" s="18">
        <f t="shared" si="7"/>
        <v>16</v>
      </c>
      <c r="AL49" s="18">
        <f t="shared" si="8"/>
        <v>6</v>
      </c>
      <c r="AM49" s="179">
        <f t="shared" si="9"/>
        <v>0.72727272727272729</v>
      </c>
      <c r="AN49" s="179">
        <f t="shared" si="9"/>
        <v>0.27272727272727271</v>
      </c>
      <c r="AO49" s="57" t="e">
        <f>COUNTIFS($D49:$Y49,$AI49,[1]Results!$T$78:$AO$78,AO$1)/(COUNTIF([1]Results!$T$78:$AO$78,AO$1))</f>
        <v>#VALUE!</v>
      </c>
      <c r="AP49" s="57" t="e">
        <f>COUNTIFS($D49:$Y49,$AI49,[1]Results!$T$78:$AO$78,AP$1)/(COUNTIF([1]Results!$T$78:$AO$78,AP$1))</f>
        <v>#VALUE!</v>
      </c>
      <c r="AQ49" s="57" t="e">
        <f>COUNTIFS($D49:$Y49,$AI49,[1]Results!$T$78:$AO$78,AQ$1)/(COUNTIF([1]Results!$T$78:$AO$78,AQ$1))</f>
        <v>#VALUE!</v>
      </c>
      <c r="AR49" s="57" t="e">
        <f>COUNTIFS($D49:$Y49,$AI49,[1]Results!$T$78:$AO$78,AR$1)/(COUNTIF([1]Results!$T$78:$AO$78,AR$1))</f>
        <v>#VALUE!</v>
      </c>
      <c r="AS49" s="57" t="e">
        <f>COUNTIFS($D49:$Y49,$AI49,[1]Results!$T$78:$AO$78,AS$1)/(COUNTIF([1]Results!$T$78:$AO$78,AS$1))</f>
        <v>#VALUE!</v>
      </c>
      <c r="AT49" s="57" t="e">
        <f>COUNTIFS($D49:$Y49,$AI49,[1]Results!$T$81:$AO$81,AT$1)/(COUNTIF([1]Results!$T$81:$AO$81,AT$1))</f>
        <v>#VALUE!</v>
      </c>
      <c r="AU49" s="57" t="e">
        <f>COUNTIFS($D49:$Y49,$AI49,[1]Results!$T$81:$AO$81,AU$1)/(COUNTIF([1]Results!$T$81:$AO$81,AU$1))</f>
        <v>#VALUE!</v>
      </c>
      <c r="AV49" s="57" t="e">
        <f>COUNTIFS($D49:$Y49,$AI49,[1]Results!$T$81:$AO$81,AV$1)/(COUNTIF([1]Results!$T$81:$AO$81,AV$1))</f>
        <v>#VALUE!</v>
      </c>
      <c r="AW49" s="60"/>
      <c r="AX49" s="60"/>
      <c r="AY49" s="60"/>
      <c r="AZ49" s="60"/>
      <c r="BA49" s="60"/>
      <c r="BB49" s="60"/>
      <c r="BC49" s="18"/>
    </row>
    <row r="50" spans="1:55" x14ac:dyDescent="0.3">
      <c r="A50" t="s">
        <v>1344</v>
      </c>
      <c r="B50" s="18" t="s">
        <v>232</v>
      </c>
      <c r="C50" s="23" t="s">
        <v>233</v>
      </c>
      <c r="D50" s="15" t="s">
        <v>48</v>
      </c>
      <c r="E50" s="15" t="s">
        <v>48</v>
      </c>
      <c r="F50" s="15" t="s">
        <v>48</v>
      </c>
      <c r="G50" s="15" t="s">
        <v>48</v>
      </c>
      <c r="H50" s="15" t="s">
        <v>48</v>
      </c>
      <c r="I50" s="15" t="s">
        <v>48</v>
      </c>
      <c r="J50" s="15" t="s">
        <v>49</v>
      </c>
      <c r="K50" s="15" t="s">
        <v>48</v>
      </c>
      <c r="L50" s="15" t="s">
        <v>48</v>
      </c>
      <c r="M50" s="15" t="s">
        <v>49</v>
      </c>
      <c r="N50" s="15" t="s">
        <v>48</v>
      </c>
      <c r="O50" s="15" t="s">
        <v>48</v>
      </c>
      <c r="P50" s="15" t="s">
        <v>48</v>
      </c>
      <c r="Q50" s="15" t="s">
        <v>48</v>
      </c>
      <c r="R50" s="15" t="s">
        <v>48</v>
      </c>
      <c r="S50" s="15" t="s">
        <v>49</v>
      </c>
      <c r="T50" s="15" t="s">
        <v>49</v>
      </c>
      <c r="U50" s="15" t="s">
        <v>48</v>
      </c>
      <c r="V50" s="15" t="s">
        <v>48</v>
      </c>
      <c r="W50" s="15" t="s">
        <v>49</v>
      </c>
      <c r="X50" s="15" t="s">
        <v>48</v>
      </c>
      <c r="Y50" s="15" t="s">
        <v>48</v>
      </c>
      <c r="Z50" s="18" t="s">
        <v>49</v>
      </c>
      <c r="AA50" s="18">
        <f t="shared" si="0"/>
        <v>5</v>
      </c>
      <c r="AB50" s="18" t="s">
        <v>48</v>
      </c>
      <c r="AC50" s="18">
        <f t="shared" si="1"/>
        <v>17</v>
      </c>
      <c r="AD50" s="18" t="s">
        <v>108</v>
      </c>
      <c r="AE50" s="18">
        <f t="shared" si="2"/>
        <v>0</v>
      </c>
      <c r="AF50" s="18" t="s">
        <v>432</v>
      </c>
      <c r="AG50" s="18">
        <f t="shared" si="3"/>
        <v>0</v>
      </c>
      <c r="AH50" s="18">
        <f t="shared" si="4"/>
        <v>22</v>
      </c>
      <c r="AI50" s="18" t="str">
        <f t="shared" si="5"/>
        <v>yes</v>
      </c>
      <c r="AJ50" s="18" t="str">
        <f t="shared" si="6"/>
        <v>no</v>
      </c>
      <c r="AK50" s="18">
        <f t="shared" si="7"/>
        <v>5</v>
      </c>
      <c r="AL50" s="18">
        <f t="shared" si="8"/>
        <v>17</v>
      </c>
      <c r="AM50" s="179">
        <f t="shared" si="9"/>
        <v>0.22727272727272727</v>
      </c>
      <c r="AN50" s="179">
        <f t="shared" si="9"/>
        <v>0.77272727272727271</v>
      </c>
      <c r="AO50" s="57" t="e">
        <f>COUNTIFS($D50:$Y50,$AI50,[1]Results!$T$78:$AO$78,AO$1)/(COUNTIF([1]Results!$T$78:$AO$78,AO$1))</f>
        <v>#VALUE!</v>
      </c>
      <c r="AP50" s="57" t="e">
        <f>COUNTIFS($D50:$Y50,$AI50,[1]Results!$T$78:$AO$78,AP$1)/(COUNTIF([1]Results!$T$78:$AO$78,AP$1))</f>
        <v>#VALUE!</v>
      </c>
      <c r="AQ50" s="57" t="e">
        <f>COUNTIFS($D50:$Y50,$AI50,[1]Results!$T$78:$AO$78,AQ$1)/(COUNTIF([1]Results!$T$78:$AO$78,AQ$1))</f>
        <v>#VALUE!</v>
      </c>
      <c r="AR50" s="57" t="e">
        <f>COUNTIFS($D50:$Y50,$AI50,[1]Results!$T$78:$AO$78,AR$1)/(COUNTIF([1]Results!$T$78:$AO$78,AR$1))</f>
        <v>#VALUE!</v>
      </c>
      <c r="AS50" s="57" t="e">
        <f>COUNTIFS($D50:$Y50,$AI50,[1]Results!$T$78:$AO$78,AS$1)/(COUNTIF([1]Results!$T$78:$AO$78,AS$1))</f>
        <v>#VALUE!</v>
      </c>
      <c r="AT50" s="57" t="e">
        <f>COUNTIFS($D50:$Y50,$AI50,[1]Results!$T$81:$AO$81,AT$1)/(COUNTIF([1]Results!$T$81:$AO$81,AT$1))</f>
        <v>#VALUE!</v>
      </c>
      <c r="AU50" s="57" t="e">
        <f>COUNTIFS($D50:$Y50,$AI50,[1]Results!$T$81:$AO$81,AU$1)/(COUNTIF([1]Results!$T$81:$AO$81,AU$1))</f>
        <v>#VALUE!</v>
      </c>
      <c r="AV50" s="57" t="e">
        <f>COUNTIFS($D50:$Y50,$AI50,[1]Results!$T$81:$AO$81,AV$1)/(COUNTIF([1]Results!$T$81:$AO$81,AV$1))</f>
        <v>#VALUE!</v>
      </c>
      <c r="AW50" s="60"/>
      <c r="AX50" s="60"/>
      <c r="AY50" s="60"/>
      <c r="AZ50" s="60"/>
      <c r="BA50" s="60"/>
      <c r="BB50" s="60"/>
      <c r="BC50" s="18"/>
    </row>
    <row r="51" spans="1:55" x14ac:dyDescent="0.3">
      <c r="A51" t="s">
        <v>1345</v>
      </c>
      <c r="B51" s="18" t="s">
        <v>234</v>
      </c>
      <c r="C51" s="23" t="s">
        <v>235</v>
      </c>
      <c r="D51" s="15" t="s">
        <v>48</v>
      </c>
      <c r="E51" s="15" t="s">
        <v>48</v>
      </c>
      <c r="F51" s="15" t="s">
        <v>48</v>
      </c>
      <c r="G51" s="15" t="s">
        <v>48</v>
      </c>
      <c r="H51" s="15" t="s">
        <v>48</v>
      </c>
      <c r="I51" s="15" t="s">
        <v>48</v>
      </c>
      <c r="J51" s="15" t="s">
        <v>48</v>
      </c>
      <c r="K51" s="15" t="s">
        <v>48</v>
      </c>
      <c r="L51" s="15" t="s">
        <v>48</v>
      </c>
      <c r="M51" s="15" t="s">
        <v>48</v>
      </c>
      <c r="N51" s="15" t="s">
        <v>48</v>
      </c>
      <c r="O51" s="15" t="s">
        <v>48</v>
      </c>
      <c r="P51" s="15" t="s">
        <v>48</v>
      </c>
      <c r="Q51" s="15" t="s">
        <v>48</v>
      </c>
      <c r="R51" s="15" t="s">
        <v>48</v>
      </c>
      <c r="S51" s="15" t="s">
        <v>48</v>
      </c>
      <c r="T51" s="15" t="s">
        <v>49</v>
      </c>
      <c r="U51" s="15" t="s">
        <v>48</v>
      </c>
      <c r="V51" s="15" t="s">
        <v>48</v>
      </c>
      <c r="W51" s="15" t="s">
        <v>49</v>
      </c>
      <c r="X51" s="15" t="s">
        <v>48</v>
      </c>
      <c r="Y51" s="15" t="s">
        <v>48</v>
      </c>
      <c r="Z51" s="18" t="s">
        <v>49</v>
      </c>
      <c r="AA51" s="18">
        <f t="shared" si="0"/>
        <v>2</v>
      </c>
      <c r="AB51" s="18" t="s">
        <v>48</v>
      </c>
      <c r="AC51" s="18">
        <f t="shared" si="1"/>
        <v>20</v>
      </c>
      <c r="AD51" s="18" t="s">
        <v>108</v>
      </c>
      <c r="AE51" s="18">
        <f t="shared" si="2"/>
        <v>0</v>
      </c>
      <c r="AF51" s="18" t="s">
        <v>432</v>
      </c>
      <c r="AG51" s="18">
        <f t="shared" si="3"/>
        <v>0</v>
      </c>
      <c r="AH51" s="18">
        <f t="shared" si="4"/>
        <v>22</v>
      </c>
      <c r="AI51" s="18" t="str">
        <f t="shared" si="5"/>
        <v>yes</v>
      </c>
      <c r="AJ51" s="18" t="str">
        <f t="shared" si="6"/>
        <v>no</v>
      </c>
      <c r="AK51" s="18">
        <f t="shared" si="7"/>
        <v>2</v>
      </c>
      <c r="AL51" s="18">
        <f t="shared" si="8"/>
        <v>20</v>
      </c>
      <c r="AM51" s="179">
        <f t="shared" si="9"/>
        <v>9.0909090909090912E-2</v>
      </c>
      <c r="AN51" s="179">
        <f t="shared" si="9"/>
        <v>0.90909090909090906</v>
      </c>
      <c r="AO51" s="57" t="e">
        <f>COUNTIFS($D51:$Y51,$AI51,[1]Results!$T$78:$AO$78,AO$1)/(COUNTIF([1]Results!$T$78:$AO$78,AO$1))</f>
        <v>#VALUE!</v>
      </c>
      <c r="AP51" s="57" t="e">
        <f>COUNTIFS($D51:$Y51,$AI51,[1]Results!$T$78:$AO$78,AP$1)/(COUNTIF([1]Results!$T$78:$AO$78,AP$1))</f>
        <v>#VALUE!</v>
      </c>
      <c r="AQ51" s="57" t="e">
        <f>COUNTIFS($D51:$Y51,$AI51,[1]Results!$T$78:$AO$78,AQ$1)/(COUNTIF([1]Results!$T$78:$AO$78,AQ$1))</f>
        <v>#VALUE!</v>
      </c>
      <c r="AR51" s="57" t="e">
        <f>COUNTIFS($D51:$Y51,$AI51,[1]Results!$T$78:$AO$78,AR$1)/(COUNTIF([1]Results!$T$78:$AO$78,AR$1))</f>
        <v>#VALUE!</v>
      </c>
      <c r="AS51" s="57" t="e">
        <f>COUNTIFS($D51:$Y51,$AI51,[1]Results!$T$78:$AO$78,AS$1)/(COUNTIF([1]Results!$T$78:$AO$78,AS$1))</f>
        <v>#VALUE!</v>
      </c>
      <c r="AT51" s="57" t="e">
        <f>COUNTIFS($D51:$Y51,$AI51,[1]Results!$T$81:$AO$81,AT$1)/(COUNTIF([1]Results!$T$81:$AO$81,AT$1))</f>
        <v>#VALUE!</v>
      </c>
      <c r="AU51" s="57" t="e">
        <f>COUNTIFS($D51:$Y51,$AI51,[1]Results!$T$81:$AO$81,AU$1)/(COUNTIF([1]Results!$T$81:$AO$81,AU$1))</f>
        <v>#VALUE!</v>
      </c>
      <c r="AV51" s="57" t="e">
        <f>COUNTIFS($D51:$Y51,$AI51,[1]Results!$T$81:$AO$81,AV$1)/(COUNTIF([1]Results!$T$81:$AO$81,AV$1))</f>
        <v>#VALUE!</v>
      </c>
      <c r="AW51" s="60"/>
      <c r="AX51" s="60"/>
      <c r="AY51" s="60"/>
      <c r="AZ51" s="60"/>
      <c r="BA51" s="60"/>
      <c r="BB51" s="60"/>
      <c r="BC51" s="18"/>
    </row>
    <row r="52" spans="1:55" x14ac:dyDescent="0.3">
      <c r="A52" t="s">
        <v>1346</v>
      </c>
      <c r="B52" s="18" t="s">
        <v>236</v>
      </c>
      <c r="C52" s="23" t="s">
        <v>237</v>
      </c>
      <c r="D52" s="15" t="s">
        <v>48</v>
      </c>
      <c r="E52" s="15" t="s">
        <v>48</v>
      </c>
      <c r="F52" s="15" t="s">
        <v>48</v>
      </c>
      <c r="G52" s="15" t="s">
        <v>48</v>
      </c>
      <c r="H52" s="15" t="s">
        <v>48</v>
      </c>
      <c r="I52" s="15" t="s">
        <v>48</v>
      </c>
      <c r="J52" s="15" t="s">
        <v>48</v>
      </c>
      <c r="K52" s="15" t="s">
        <v>48</v>
      </c>
      <c r="L52" s="15" t="s">
        <v>48</v>
      </c>
      <c r="M52" s="15" t="s">
        <v>48</v>
      </c>
      <c r="N52" s="15" t="s">
        <v>48</v>
      </c>
      <c r="O52" s="15" t="s">
        <v>48</v>
      </c>
      <c r="P52" s="15" t="s">
        <v>108</v>
      </c>
      <c r="Q52" s="15" t="s">
        <v>48</v>
      </c>
      <c r="R52" s="15" t="s">
        <v>48</v>
      </c>
      <c r="S52" s="15" t="s">
        <v>48</v>
      </c>
      <c r="T52" s="15" t="s">
        <v>48</v>
      </c>
      <c r="U52" s="15" t="s">
        <v>48</v>
      </c>
      <c r="V52" s="15" t="s">
        <v>48</v>
      </c>
      <c r="W52" s="15" t="s">
        <v>49</v>
      </c>
      <c r="X52" s="15" t="s">
        <v>48</v>
      </c>
      <c r="Y52" s="15" t="s">
        <v>48</v>
      </c>
      <c r="Z52" s="18" t="s">
        <v>49</v>
      </c>
      <c r="AA52" s="18">
        <f t="shared" si="0"/>
        <v>1</v>
      </c>
      <c r="AB52" s="18" t="s">
        <v>48</v>
      </c>
      <c r="AC52" s="18">
        <f t="shared" si="1"/>
        <v>20</v>
      </c>
      <c r="AD52" s="18" t="s">
        <v>108</v>
      </c>
      <c r="AE52" s="18">
        <f t="shared" si="2"/>
        <v>1</v>
      </c>
      <c r="AF52" s="18" t="s">
        <v>432</v>
      </c>
      <c r="AG52" s="18">
        <f t="shared" si="3"/>
        <v>0</v>
      </c>
      <c r="AH52" s="18">
        <f t="shared" si="4"/>
        <v>22</v>
      </c>
      <c r="AI52" s="18" t="str">
        <f t="shared" si="5"/>
        <v>yes</v>
      </c>
      <c r="AJ52" s="18" t="str">
        <f t="shared" si="6"/>
        <v>no</v>
      </c>
      <c r="AK52" s="18">
        <f t="shared" si="7"/>
        <v>1</v>
      </c>
      <c r="AL52" s="18">
        <f t="shared" si="8"/>
        <v>20</v>
      </c>
      <c r="AM52" s="179">
        <f t="shared" si="9"/>
        <v>4.5454545454545456E-2</v>
      </c>
      <c r="AN52" s="179">
        <f t="shared" si="9"/>
        <v>0.90909090909090906</v>
      </c>
      <c r="AO52" s="57" t="e">
        <f>COUNTIFS($D52:$Y52,$AI52,[1]Results!$T$78:$AO$78,AO$1)/(COUNTIF([1]Results!$T$78:$AO$78,AO$1))</f>
        <v>#VALUE!</v>
      </c>
      <c r="AP52" s="57" t="e">
        <f>COUNTIFS($D52:$Y52,$AI52,[1]Results!$T$78:$AO$78,AP$1)/(COUNTIF([1]Results!$T$78:$AO$78,AP$1))</f>
        <v>#VALUE!</v>
      </c>
      <c r="AQ52" s="57" t="e">
        <f>COUNTIFS($D52:$Y52,$AI52,[1]Results!$T$78:$AO$78,AQ$1)/(COUNTIF([1]Results!$T$78:$AO$78,AQ$1))</f>
        <v>#VALUE!</v>
      </c>
      <c r="AR52" s="57" t="e">
        <f>COUNTIFS($D52:$Y52,$AI52,[1]Results!$T$78:$AO$78,AR$1)/(COUNTIF([1]Results!$T$78:$AO$78,AR$1))</f>
        <v>#VALUE!</v>
      </c>
      <c r="AS52" s="57" t="e">
        <f>COUNTIFS($D52:$Y52,$AI52,[1]Results!$T$78:$AO$78,AS$1)/(COUNTIF([1]Results!$T$78:$AO$78,AS$1))</f>
        <v>#VALUE!</v>
      </c>
      <c r="AT52" s="57" t="e">
        <f>COUNTIFS($D52:$Y52,$AI52,[1]Results!$T$81:$AO$81,AT$1)/(COUNTIF([1]Results!$T$81:$AO$81,AT$1))</f>
        <v>#VALUE!</v>
      </c>
      <c r="AU52" s="57" t="e">
        <f>COUNTIFS($D52:$Y52,$AI52,[1]Results!$T$81:$AO$81,AU$1)/(COUNTIF([1]Results!$T$81:$AO$81,AU$1))</f>
        <v>#VALUE!</v>
      </c>
      <c r="AV52" s="57" t="e">
        <f>COUNTIFS($D52:$Y52,$AI52,[1]Results!$T$81:$AO$81,AV$1)/(COUNTIF([1]Results!$T$81:$AO$81,AV$1))</f>
        <v>#VALUE!</v>
      </c>
      <c r="AW52" s="60"/>
      <c r="AX52" s="60"/>
      <c r="AY52" s="60"/>
      <c r="AZ52" s="60"/>
      <c r="BA52" s="60"/>
      <c r="BB52" s="60"/>
      <c r="BC52" s="18"/>
    </row>
    <row r="53" spans="1:55" x14ac:dyDescent="0.3">
      <c r="A53" t="s">
        <v>1347</v>
      </c>
      <c r="B53" s="18" t="s">
        <v>238</v>
      </c>
      <c r="C53" s="23" t="s">
        <v>239</v>
      </c>
      <c r="D53" s="15" t="s">
        <v>49</v>
      </c>
      <c r="E53" s="15" t="s">
        <v>48</v>
      </c>
      <c r="F53" s="15" t="s">
        <v>48</v>
      </c>
      <c r="G53" s="15" t="s">
        <v>49</v>
      </c>
      <c r="H53" s="15" t="s">
        <v>48</v>
      </c>
      <c r="I53" s="15" t="s">
        <v>108</v>
      </c>
      <c r="J53" s="15" t="s">
        <v>48</v>
      </c>
      <c r="K53" s="15" t="s">
        <v>48</v>
      </c>
      <c r="L53" s="15" t="s">
        <v>48</v>
      </c>
      <c r="M53" s="15" t="s">
        <v>49</v>
      </c>
      <c r="N53" s="15" t="s">
        <v>48</v>
      </c>
      <c r="O53" s="15" t="s">
        <v>48</v>
      </c>
      <c r="P53" s="15" t="s">
        <v>48</v>
      </c>
      <c r="Q53" s="15" t="s">
        <v>49</v>
      </c>
      <c r="R53" s="15" t="s">
        <v>49</v>
      </c>
      <c r="S53" s="15" t="s">
        <v>48</v>
      </c>
      <c r="T53" s="15" t="s">
        <v>49</v>
      </c>
      <c r="U53" s="15" t="s">
        <v>49</v>
      </c>
      <c r="V53" s="15" t="s">
        <v>49</v>
      </c>
      <c r="W53" s="15" t="s">
        <v>49</v>
      </c>
      <c r="X53" s="15" t="s">
        <v>49</v>
      </c>
      <c r="Y53" s="15" t="s">
        <v>48</v>
      </c>
      <c r="Z53" s="18" t="s">
        <v>49</v>
      </c>
      <c r="AA53" s="18">
        <f t="shared" si="0"/>
        <v>10</v>
      </c>
      <c r="AB53" s="18" t="s">
        <v>48</v>
      </c>
      <c r="AC53" s="18">
        <f t="shared" si="1"/>
        <v>11</v>
      </c>
      <c r="AD53" s="18" t="s">
        <v>108</v>
      </c>
      <c r="AE53" s="18">
        <f t="shared" si="2"/>
        <v>1</v>
      </c>
      <c r="AF53" s="18" t="s">
        <v>432</v>
      </c>
      <c r="AG53" s="18">
        <f t="shared" si="3"/>
        <v>0</v>
      </c>
      <c r="AH53" s="18">
        <f t="shared" si="4"/>
        <v>22</v>
      </c>
      <c r="AI53" s="18" t="str">
        <f t="shared" si="5"/>
        <v>yes</v>
      </c>
      <c r="AJ53" s="18" t="str">
        <f t="shared" si="6"/>
        <v>no</v>
      </c>
      <c r="AK53" s="18">
        <f t="shared" si="7"/>
        <v>10</v>
      </c>
      <c r="AL53" s="18">
        <f t="shared" si="8"/>
        <v>11</v>
      </c>
      <c r="AM53" s="179">
        <f t="shared" si="9"/>
        <v>0.45454545454545453</v>
      </c>
      <c r="AN53" s="179">
        <f t="shared" si="9"/>
        <v>0.5</v>
      </c>
      <c r="AO53" s="57" t="e">
        <f>COUNTIFS($D53:$Y53,$AI53,[1]Results!$T$78:$AO$78,AO$1)/(COUNTIF([1]Results!$T$78:$AO$78,AO$1))</f>
        <v>#VALUE!</v>
      </c>
      <c r="AP53" s="57" t="e">
        <f>COUNTIFS($D53:$Y53,$AI53,[1]Results!$T$78:$AO$78,AP$1)/(COUNTIF([1]Results!$T$78:$AO$78,AP$1))</f>
        <v>#VALUE!</v>
      </c>
      <c r="AQ53" s="57" t="e">
        <f>COUNTIFS($D53:$Y53,$AI53,[1]Results!$T$78:$AO$78,AQ$1)/(COUNTIF([1]Results!$T$78:$AO$78,AQ$1))</f>
        <v>#VALUE!</v>
      </c>
      <c r="AR53" s="57" t="e">
        <f>COUNTIFS($D53:$Y53,$AI53,[1]Results!$T$78:$AO$78,AR$1)/(COUNTIF([1]Results!$T$78:$AO$78,AR$1))</f>
        <v>#VALUE!</v>
      </c>
      <c r="AS53" s="57" t="e">
        <f>COUNTIFS($D53:$Y53,$AI53,[1]Results!$T$78:$AO$78,AS$1)/(COUNTIF([1]Results!$T$78:$AO$78,AS$1))</f>
        <v>#VALUE!</v>
      </c>
      <c r="AT53" s="57" t="e">
        <f>COUNTIFS($D53:$Y53,$AI53,[1]Results!$T$81:$AO$81,AT$1)/(COUNTIF([1]Results!$T$81:$AO$81,AT$1))</f>
        <v>#VALUE!</v>
      </c>
      <c r="AU53" s="57" t="e">
        <f>COUNTIFS($D53:$Y53,$AI53,[1]Results!$T$81:$AO$81,AU$1)/(COUNTIF([1]Results!$T$81:$AO$81,AU$1))</f>
        <v>#VALUE!</v>
      </c>
      <c r="AV53" s="57" t="e">
        <f>COUNTIFS($D53:$Y53,$AI53,[1]Results!$T$81:$AO$81,AV$1)/(COUNTIF([1]Results!$T$81:$AO$81,AV$1))</f>
        <v>#VALUE!</v>
      </c>
      <c r="AW53" s="60"/>
      <c r="AX53" s="60"/>
      <c r="AY53" s="60"/>
      <c r="AZ53" s="60"/>
      <c r="BA53" s="60"/>
      <c r="BB53" s="60"/>
      <c r="BC53" s="18"/>
    </row>
    <row r="54" spans="1:55" x14ac:dyDescent="0.3">
      <c r="A54" t="s">
        <v>1348</v>
      </c>
      <c r="B54" s="18" t="s">
        <v>240</v>
      </c>
      <c r="C54" s="23" t="s">
        <v>241</v>
      </c>
      <c r="D54" s="15" t="s">
        <v>108</v>
      </c>
      <c r="E54" s="15" t="s">
        <v>49</v>
      </c>
      <c r="F54" s="15" t="s">
        <v>49</v>
      </c>
      <c r="G54" s="15" t="s">
        <v>49</v>
      </c>
      <c r="H54" s="15" t="s">
        <v>49</v>
      </c>
      <c r="I54" s="15" t="s">
        <v>108</v>
      </c>
      <c r="J54" s="15" t="s">
        <v>49</v>
      </c>
      <c r="K54" s="15" t="s">
        <v>49</v>
      </c>
      <c r="L54" s="15" t="s">
        <v>49</v>
      </c>
      <c r="M54" s="15" t="s">
        <v>49</v>
      </c>
      <c r="N54" s="15" t="s">
        <v>49</v>
      </c>
      <c r="O54" s="15" t="s">
        <v>49</v>
      </c>
      <c r="P54" s="15" t="s">
        <v>108</v>
      </c>
      <c r="Q54" s="15" t="s">
        <v>49</v>
      </c>
      <c r="R54" s="15" t="s">
        <v>48</v>
      </c>
      <c r="S54" s="15" t="s">
        <v>48</v>
      </c>
      <c r="T54" s="15" t="s">
        <v>49</v>
      </c>
      <c r="U54" s="15" t="s">
        <v>49</v>
      </c>
      <c r="V54" s="15" t="s">
        <v>49</v>
      </c>
      <c r="W54" s="15" t="s">
        <v>108</v>
      </c>
      <c r="X54" s="15" t="s">
        <v>49</v>
      </c>
      <c r="Y54" s="15" t="s">
        <v>48</v>
      </c>
      <c r="Z54" s="18" t="s">
        <v>49</v>
      </c>
      <c r="AA54" s="18">
        <f t="shared" si="0"/>
        <v>15</v>
      </c>
      <c r="AB54" s="18" t="s">
        <v>48</v>
      </c>
      <c r="AC54" s="18">
        <f t="shared" si="1"/>
        <v>3</v>
      </c>
      <c r="AD54" s="18" t="s">
        <v>108</v>
      </c>
      <c r="AE54" s="18">
        <f t="shared" si="2"/>
        <v>4</v>
      </c>
      <c r="AF54" s="18" t="s">
        <v>432</v>
      </c>
      <c r="AG54" s="18">
        <f t="shared" si="3"/>
        <v>0</v>
      </c>
      <c r="AH54" s="18">
        <f t="shared" si="4"/>
        <v>22</v>
      </c>
      <c r="AI54" s="18" t="str">
        <f t="shared" si="5"/>
        <v>yes</v>
      </c>
      <c r="AJ54" s="18" t="str">
        <f t="shared" si="6"/>
        <v>no</v>
      </c>
      <c r="AK54" s="18">
        <f t="shared" si="7"/>
        <v>15</v>
      </c>
      <c r="AL54" s="18">
        <f t="shared" si="8"/>
        <v>3</v>
      </c>
      <c r="AM54" s="179">
        <f t="shared" si="9"/>
        <v>0.68181818181818177</v>
      </c>
      <c r="AN54" s="179">
        <f t="shared" si="9"/>
        <v>0.13636363636363635</v>
      </c>
      <c r="AO54" s="57" t="e">
        <f>COUNTIFS($D54:$Y54,$AI54,[1]Results!$T$78:$AO$78,AO$1)/(COUNTIF([1]Results!$T$78:$AO$78,AO$1))</f>
        <v>#VALUE!</v>
      </c>
      <c r="AP54" s="57" t="e">
        <f>COUNTIFS($D54:$Y54,$AI54,[1]Results!$T$78:$AO$78,AP$1)/(COUNTIF([1]Results!$T$78:$AO$78,AP$1))</f>
        <v>#VALUE!</v>
      </c>
      <c r="AQ54" s="57" t="e">
        <f>COUNTIFS($D54:$Y54,$AI54,[1]Results!$T$78:$AO$78,AQ$1)/(COUNTIF([1]Results!$T$78:$AO$78,AQ$1))</f>
        <v>#VALUE!</v>
      </c>
      <c r="AR54" s="57" t="e">
        <f>COUNTIFS($D54:$Y54,$AI54,[1]Results!$T$78:$AO$78,AR$1)/(COUNTIF([1]Results!$T$78:$AO$78,AR$1))</f>
        <v>#VALUE!</v>
      </c>
      <c r="AS54" s="57" t="e">
        <f>COUNTIFS($D54:$Y54,$AI54,[1]Results!$T$78:$AO$78,AS$1)/(COUNTIF([1]Results!$T$78:$AO$78,AS$1))</f>
        <v>#VALUE!</v>
      </c>
      <c r="AT54" s="57" t="e">
        <f>COUNTIFS($D54:$Y54,$AI54,[1]Results!$T$81:$AO$81,AT$1)/(COUNTIF([1]Results!$T$81:$AO$81,AT$1))</f>
        <v>#VALUE!</v>
      </c>
      <c r="AU54" s="57" t="e">
        <f>COUNTIFS($D54:$Y54,$AI54,[1]Results!$T$81:$AO$81,AU$1)/(COUNTIF([1]Results!$T$81:$AO$81,AU$1))</f>
        <v>#VALUE!</v>
      </c>
      <c r="AV54" s="57" t="e">
        <f>COUNTIFS($D54:$Y54,$AI54,[1]Results!$T$81:$AO$81,AV$1)/(COUNTIF([1]Results!$T$81:$AO$81,AV$1))</f>
        <v>#VALUE!</v>
      </c>
      <c r="AW54" s="60"/>
      <c r="AX54" s="60"/>
      <c r="AY54" s="60"/>
      <c r="AZ54" s="60"/>
      <c r="BA54" s="60"/>
      <c r="BB54" s="60"/>
      <c r="BC54" s="18"/>
    </row>
    <row r="55" spans="1:55" x14ac:dyDescent="0.3">
      <c r="A55" t="s">
        <v>1349</v>
      </c>
      <c r="B55" s="18" t="s">
        <v>243</v>
      </c>
      <c r="C55" s="24" t="s">
        <v>244</v>
      </c>
      <c r="D55" s="15" t="s">
        <v>49</v>
      </c>
      <c r="E55" s="15" t="s">
        <v>49</v>
      </c>
      <c r="F55" s="15" t="s">
        <v>49</v>
      </c>
      <c r="G55" s="15" t="s">
        <v>49</v>
      </c>
      <c r="H55" s="15" t="s">
        <v>48</v>
      </c>
      <c r="I55" s="15" t="s">
        <v>48</v>
      </c>
      <c r="J55" s="15" t="s">
        <v>49</v>
      </c>
      <c r="K55" s="15" t="s">
        <v>48</v>
      </c>
      <c r="L55" s="15" t="s">
        <v>49</v>
      </c>
      <c r="M55" s="15" t="s">
        <v>49</v>
      </c>
      <c r="N55" s="15" t="s">
        <v>49</v>
      </c>
      <c r="O55" s="15" t="s">
        <v>48</v>
      </c>
      <c r="P55" s="15" t="s">
        <v>49</v>
      </c>
      <c r="Q55" s="15" t="s">
        <v>49</v>
      </c>
      <c r="R55" s="15" t="s">
        <v>49</v>
      </c>
      <c r="S55" s="15" t="s">
        <v>48</v>
      </c>
      <c r="T55" s="15" t="s">
        <v>49</v>
      </c>
      <c r="U55" s="15" t="s">
        <v>49</v>
      </c>
      <c r="V55" s="15" t="s">
        <v>49</v>
      </c>
      <c r="W55" s="15" t="s">
        <v>49</v>
      </c>
      <c r="X55" s="15" t="s">
        <v>48</v>
      </c>
      <c r="Y55" s="15" t="s">
        <v>49</v>
      </c>
      <c r="Z55" s="18" t="s">
        <v>49</v>
      </c>
      <c r="AA55" s="18">
        <f t="shared" si="0"/>
        <v>16</v>
      </c>
      <c r="AB55" s="18" t="s">
        <v>48</v>
      </c>
      <c r="AC55" s="18">
        <f t="shared" si="1"/>
        <v>6</v>
      </c>
      <c r="AD55" s="18" t="s">
        <v>108</v>
      </c>
      <c r="AE55" s="18">
        <f t="shared" si="2"/>
        <v>0</v>
      </c>
      <c r="AF55" s="18" t="s">
        <v>432</v>
      </c>
      <c r="AG55" s="18">
        <f t="shared" si="3"/>
        <v>0</v>
      </c>
      <c r="AH55" s="18">
        <f t="shared" si="4"/>
        <v>22</v>
      </c>
      <c r="AI55" s="18" t="str">
        <f t="shared" si="5"/>
        <v>yes</v>
      </c>
      <c r="AJ55" s="18" t="str">
        <f t="shared" si="6"/>
        <v>no</v>
      </c>
      <c r="AK55" s="18">
        <f t="shared" si="7"/>
        <v>16</v>
      </c>
      <c r="AL55" s="18">
        <f t="shared" si="8"/>
        <v>6</v>
      </c>
      <c r="AM55" s="179">
        <f t="shared" si="9"/>
        <v>0.72727272727272729</v>
      </c>
      <c r="AN55" s="179">
        <f t="shared" si="9"/>
        <v>0.27272727272727271</v>
      </c>
      <c r="AO55" s="57" t="e">
        <f>COUNTIFS($D55:$Y55,$AI55,[1]Results!$T$78:$AO$78,AO$1)/(COUNTIF([1]Results!$T$78:$AO$78,AO$1))</f>
        <v>#VALUE!</v>
      </c>
      <c r="AP55" s="57" t="e">
        <f>COUNTIFS($D55:$Y55,$AI55,[1]Results!$T$78:$AO$78,AP$1)/(COUNTIF([1]Results!$T$78:$AO$78,AP$1))</f>
        <v>#VALUE!</v>
      </c>
      <c r="AQ55" s="57" t="e">
        <f>COUNTIFS($D55:$Y55,$AI55,[1]Results!$T$78:$AO$78,AQ$1)/(COUNTIF([1]Results!$T$78:$AO$78,AQ$1))</f>
        <v>#VALUE!</v>
      </c>
      <c r="AR55" s="57" t="e">
        <f>COUNTIFS($D55:$Y55,$AI55,[1]Results!$T$78:$AO$78,AR$1)/(COUNTIF([1]Results!$T$78:$AO$78,AR$1))</f>
        <v>#VALUE!</v>
      </c>
      <c r="AS55" s="57" t="e">
        <f>COUNTIFS($D55:$Y55,$AI55,[1]Results!$T$78:$AO$78,AS$1)/(COUNTIF([1]Results!$T$78:$AO$78,AS$1))</f>
        <v>#VALUE!</v>
      </c>
      <c r="AT55" s="57" t="e">
        <f>COUNTIFS($D55:$Y55,$AI55,[1]Results!$T$81:$AO$81,AT$1)/(COUNTIF([1]Results!$T$81:$AO$81,AT$1))</f>
        <v>#VALUE!</v>
      </c>
      <c r="AU55" s="57" t="e">
        <f>COUNTIFS($D55:$Y55,$AI55,[1]Results!$T$81:$AO$81,AU$1)/(COUNTIF([1]Results!$T$81:$AO$81,AU$1))</f>
        <v>#VALUE!</v>
      </c>
      <c r="AV55" s="57" t="e">
        <f>COUNTIFS($D55:$Y55,$AI55,[1]Results!$T$81:$AO$81,AV$1)/(COUNTIF([1]Results!$T$81:$AO$81,AV$1))</f>
        <v>#VALUE!</v>
      </c>
      <c r="AW55" s="60"/>
      <c r="AX55" s="60"/>
      <c r="AY55" s="60"/>
      <c r="AZ55" s="60"/>
      <c r="BA55" s="60"/>
      <c r="BB55" s="60"/>
      <c r="BC55" s="18"/>
    </row>
    <row r="56" spans="1:55" x14ac:dyDescent="0.3">
      <c r="A56" t="s">
        <v>1350</v>
      </c>
      <c r="B56" s="18" t="s">
        <v>249</v>
      </c>
      <c r="C56" s="24" t="s">
        <v>250</v>
      </c>
      <c r="D56" s="15" t="s">
        <v>49</v>
      </c>
      <c r="E56" s="15" t="s">
        <v>49</v>
      </c>
      <c r="F56" s="15" t="s">
        <v>48</v>
      </c>
      <c r="G56" s="15" t="s">
        <v>49</v>
      </c>
      <c r="H56" s="15" t="s">
        <v>49</v>
      </c>
      <c r="I56" s="15" t="s">
        <v>48</v>
      </c>
      <c r="J56" s="15" t="s">
        <v>48</v>
      </c>
      <c r="K56" s="15" t="s">
        <v>108</v>
      </c>
      <c r="L56" s="15" t="s">
        <v>49</v>
      </c>
      <c r="M56" s="15" t="s">
        <v>49</v>
      </c>
      <c r="N56" s="15" t="s">
        <v>49</v>
      </c>
      <c r="O56" s="15" t="s">
        <v>49</v>
      </c>
      <c r="P56" s="15" t="s">
        <v>48</v>
      </c>
      <c r="Q56" s="15" t="s">
        <v>49</v>
      </c>
      <c r="R56" s="15" t="s">
        <v>49</v>
      </c>
      <c r="S56" s="15" t="s">
        <v>48</v>
      </c>
      <c r="T56" s="15" t="s">
        <v>49</v>
      </c>
      <c r="U56" s="15" t="s">
        <v>49</v>
      </c>
      <c r="V56" s="15" t="s">
        <v>49</v>
      </c>
      <c r="W56" s="15" t="s">
        <v>49</v>
      </c>
      <c r="X56" s="15" t="s">
        <v>48</v>
      </c>
      <c r="Y56" s="15" t="s">
        <v>48</v>
      </c>
      <c r="Z56" s="18" t="s">
        <v>49</v>
      </c>
      <c r="AA56" s="18">
        <f t="shared" si="0"/>
        <v>14</v>
      </c>
      <c r="AB56" s="18" t="s">
        <v>48</v>
      </c>
      <c r="AC56" s="18">
        <f t="shared" si="1"/>
        <v>7</v>
      </c>
      <c r="AD56" s="18" t="s">
        <v>108</v>
      </c>
      <c r="AE56" s="18">
        <f t="shared" si="2"/>
        <v>1</v>
      </c>
      <c r="AF56" s="18" t="s">
        <v>432</v>
      </c>
      <c r="AG56" s="18">
        <f t="shared" si="3"/>
        <v>0</v>
      </c>
      <c r="AH56" s="18">
        <f t="shared" si="4"/>
        <v>22</v>
      </c>
      <c r="AI56" s="18" t="str">
        <f t="shared" si="5"/>
        <v>yes</v>
      </c>
      <c r="AJ56" s="18" t="str">
        <f t="shared" si="6"/>
        <v>no</v>
      </c>
      <c r="AK56" s="18">
        <f t="shared" si="7"/>
        <v>14</v>
      </c>
      <c r="AL56" s="18">
        <f t="shared" si="8"/>
        <v>7</v>
      </c>
      <c r="AM56" s="179">
        <f t="shared" si="9"/>
        <v>0.63636363636363635</v>
      </c>
      <c r="AN56" s="179">
        <f t="shared" si="9"/>
        <v>0.31818181818181818</v>
      </c>
      <c r="AO56" s="57" t="e">
        <f>COUNTIFS($D56:$Y56,$AI56,[1]Results!$T$78:$AO$78,AO$1)/(COUNTIF([1]Results!$T$78:$AO$78,AO$1))</f>
        <v>#VALUE!</v>
      </c>
      <c r="AP56" s="57" t="e">
        <f>COUNTIFS($D56:$Y56,$AI56,[1]Results!$T$78:$AO$78,AP$1)/(COUNTIF([1]Results!$T$78:$AO$78,AP$1))</f>
        <v>#VALUE!</v>
      </c>
      <c r="AQ56" s="57" t="e">
        <f>COUNTIFS($D56:$Y56,$AI56,[1]Results!$T$78:$AO$78,AQ$1)/(COUNTIF([1]Results!$T$78:$AO$78,AQ$1))</f>
        <v>#VALUE!</v>
      </c>
      <c r="AR56" s="57" t="e">
        <f>COUNTIFS($D56:$Y56,$AI56,[1]Results!$T$78:$AO$78,AR$1)/(COUNTIF([1]Results!$T$78:$AO$78,AR$1))</f>
        <v>#VALUE!</v>
      </c>
      <c r="AS56" s="57" t="e">
        <f>COUNTIFS($D56:$Y56,$AI56,[1]Results!$T$78:$AO$78,AS$1)/(COUNTIF([1]Results!$T$78:$AO$78,AS$1))</f>
        <v>#VALUE!</v>
      </c>
      <c r="AT56" s="57" t="e">
        <f>COUNTIFS($D56:$Y56,$AI56,[1]Results!$T$81:$AO$81,AT$1)/(COUNTIF([1]Results!$T$81:$AO$81,AT$1))</f>
        <v>#VALUE!</v>
      </c>
      <c r="AU56" s="57" t="e">
        <f>COUNTIFS($D56:$Y56,$AI56,[1]Results!$T$81:$AO$81,AU$1)/(COUNTIF([1]Results!$T$81:$AO$81,AU$1))</f>
        <v>#VALUE!</v>
      </c>
      <c r="AV56" s="57" t="e">
        <f>COUNTIFS($D56:$Y56,$AI56,[1]Results!$T$81:$AO$81,AV$1)/(COUNTIF([1]Results!$T$81:$AO$81,AV$1))</f>
        <v>#VALUE!</v>
      </c>
      <c r="AW56" s="60"/>
      <c r="AX56" s="60"/>
      <c r="AY56" s="60"/>
      <c r="AZ56" s="60"/>
      <c r="BA56" s="60"/>
      <c r="BB56" s="60"/>
      <c r="BC56" s="18"/>
    </row>
    <row r="57" spans="1:55" x14ac:dyDescent="0.3">
      <c r="A57" t="s">
        <v>1351</v>
      </c>
      <c r="B57" s="18" t="s">
        <v>254</v>
      </c>
      <c r="C57" s="24" t="s">
        <v>255</v>
      </c>
      <c r="D57" s="15" t="s">
        <v>49</v>
      </c>
      <c r="E57" s="15" t="s">
        <v>49</v>
      </c>
      <c r="F57" s="15" t="s">
        <v>108</v>
      </c>
      <c r="G57" s="15" t="s">
        <v>48</v>
      </c>
      <c r="H57" s="15" t="s">
        <v>49</v>
      </c>
      <c r="I57" s="15" t="s">
        <v>49</v>
      </c>
      <c r="J57" s="15" t="s">
        <v>48</v>
      </c>
      <c r="K57" s="15" t="s">
        <v>48</v>
      </c>
      <c r="L57" s="15" t="s">
        <v>49</v>
      </c>
      <c r="M57" s="15" t="s">
        <v>49</v>
      </c>
      <c r="N57" s="15" t="s">
        <v>49</v>
      </c>
      <c r="O57" s="15" t="s">
        <v>48</v>
      </c>
      <c r="P57" s="15" t="s">
        <v>49</v>
      </c>
      <c r="Q57" s="15" t="s">
        <v>49</v>
      </c>
      <c r="R57" s="15" t="s">
        <v>49</v>
      </c>
      <c r="S57" s="15" t="s">
        <v>48</v>
      </c>
      <c r="T57" s="15" t="s">
        <v>49</v>
      </c>
      <c r="U57" s="15" t="s">
        <v>49</v>
      </c>
      <c r="V57" s="15" t="s">
        <v>48</v>
      </c>
      <c r="W57" s="15" t="s">
        <v>49</v>
      </c>
      <c r="X57" s="15" t="s">
        <v>48</v>
      </c>
      <c r="Y57" s="15" t="s">
        <v>49</v>
      </c>
      <c r="Z57" s="18" t="s">
        <v>49</v>
      </c>
      <c r="AA57" s="18">
        <f t="shared" si="0"/>
        <v>14</v>
      </c>
      <c r="AB57" s="18" t="s">
        <v>48</v>
      </c>
      <c r="AC57" s="18">
        <f t="shared" si="1"/>
        <v>7</v>
      </c>
      <c r="AD57" s="18" t="s">
        <v>108</v>
      </c>
      <c r="AE57" s="18">
        <f t="shared" si="2"/>
        <v>1</v>
      </c>
      <c r="AF57" s="18" t="s">
        <v>432</v>
      </c>
      <c r="AG57" s="18">
        <f t="shared" si="3"/>
        <v>0</v>
      </c>
      <c r="AH57" s="18">
        <f t="shared" si="4"/>
        <v>22</v>
      </c>
      <c r="AI57" s="18" t="str">
        <f t="shared" si="5"/>
        <v>yes</v>
      </c>
      <c r="AJ57" s="18" t="str">
        <f t="shared" si="6"/>
        <v>no</v>
      </c>
      <c r="AK57" s="18">
        <f t="shared" si="7"/>
        <v>14</v>
      </c>
      <c r="AL57" s="18">
        <f t="shared" si="8"/>
        <v>7</v>
      </c>
      <c r="AM57" s="179">
        <f t="shared" si="9"/>
        <v>0.63636363636363635</v>
      </c>
      <c r="AN57" s="179">
        <f t="shared" si="9"/>
        <v>0.31818181818181818</v>
      </c>
      <c r="AO57" s="57" t="e">
        <f>COUNTIFS($D57:$Y57,$AI57,[1]Results!$T$78:$AO$78,AO$1)/(COUNTIF([1]Results!$T$78:$AO$78,AO$1))</f>
        <v>#VALUE!</v>
      </c>
      <c r="AP57" s="57" t="e">
        <f>COUNTIFS($D57:$Y57,$AI57,[1]Results!$T$78:$AO$78,AP$1)/(COUNTIF([1]Results!$T$78:$AO$78,AP$1))</f>
        <v>#VALUE!</v>
      </c>
      <c r="AQ57" s="57" t="e">
        <f>COUNTIFS($D57:$Y57,$AI57,[1]Results!$T$78:$AO$78,AQ$1)/(COUNTIF([1]Results!$T$78:$AO$78,AQ$1))</f>
        <v>#VALUE!</v>
      </c>
      <c r="AR57" s="57" t="e">
        <f>COUNTIFS($D57:$Y57,$AI57,[1]Results!$T$78:$AO$78,AR$1)/(COUNTIF([1]Results!$T$78:$AO$78,AR$1))</f>
        <v>#VALUE!</v>
      </c>
      <c r="AS57" s="57" t="e">
        <f>COUNTIFS($D57:$Y57,$AI57,[1]Results!$T$78:$AO$78,AS$1)/(COUNTIF([1]Results!$T$78:$AO$78,AS$1))</f>
        <v>#VALUE!</v>
      </c>
      <c r="AT57" s="57" t="e">
        <f>COUNTIFS($D57:$Y57,$AI57,[1]Results!$T$81:$AO$81,AT$1)/(COUNTIF([1]Results!$T$81:$AO$81,AT$1))</f>
        <v>#VALUE!</v>
      </c>
      <c r="AU57" s="57" t="e">
        <f>COUNTIFS($D57:$Y57,$AI57,[1]Results!$T$81:$AO$81,AU$1)/(COUNTIF([1]Results!$T$81:$AO$81,AU$1))</f>
        <v>#VALUE!</v>
      </c>
      <c r="AV57" s="57" t="e">
        <f>COUNTIFS($D57:$Y57,$AI57,[1]Results!$T$81:$AO$81,AV$1)/(COUNTIF([1]Results!$T$81:$AO$81,AV$1))</f>
        <v>#VALUE!</v>
      </c>
      <c r="AW57" s="60"/>
      <c r="AX57" s="60"/>
      <c r="AY57" s="60"/>
      <c r="AZ57" s="60"/>
      <c r="BA57" s="60"/>
      <c r="BB57" s="60"/>
      <c r="BC57" s="18"/>
    </row>
    <row r="58" spans="1:55" x14ac:dyDescent="0.3">
      <c r="A58" t="s">
        <v>1352</v>
      </c>
      <c r="B58" s="18" t="s">
        <v>257</v>
      </c>
      <c r="C58" s="24" t="s">
        <v>258</v>
      </c>
      <c r="D58" s="15" t="s">
        <v>48</v>
      </c>
      <c r="E58" s="15" t="s">
        <v>48</v>
      </c>
      <c r="F58" s="15" t="s">
        <v>48</v>
      </c>
      <c r="G58" s="15" t="s">
        <v>48</v>
      </c>
      <c r="H58" s="15" t="s">
        <v>48</v>
      </c>
      <c r="I58" s="15" t="s">
        <v>48</v>
      </c>
      <c r="J58" s="15" t="s">
        <v>48</v>
      </c>
      <c r="K58" s="15" t="s">
        <v>48</v>
      </c>
      <c r="L58" s="15" t="s">
        <v>48</v>
      </c>
      <c r="M58" s="15" t="s">
        <v>48</v>
      </c>
      <c r="N58" s="15" t="s">
        <v>48</v>
      </c>
      <c r="O58" s="15" t="s">
        <v>48</v>
      </c>
      <c r="P58" s="15" t="s">
        <v>48</v>
      </c>
      <c r="Q58" s="15" t="s">
        <v>48</v>
      </c>
      <c r="R58" s="15" t="s">
        <v>48</v>
      </c>
      <c r="S58" s="15" t="s">
        <v>48</v>
      </c>
      <c r="T58" s="15" t="s">
        <v>48</v>
      </c>
      <c r="U58" s="15" t="s">
        <v>48</v>
      </c>
      <c r="V58" s="15" t="s">
        <v>48</v>
      </c>
      <c r="W58" s="15" t="s">
        <v>48</v>
      </c>
      <c r="X58" s="15" t="s">
        <v>48</v>
      </c>
      <c r="Y58" s="15" t="s">
        <v>48</v>
      </c>
      <c r="Z58" s="18" t="s">
        <v>49</v>
      </c>
      <c r="AA58" s="18">
        <f t="shared" si="0"/>
        <v>0</v>
      </c>
      <c r="AB58" s="18" t="s">
        <v>48</v>
      </c>
      <c r="AC58" s="18">
        <f t="shared" si="1"/>
        <v>22</v>
      </c>
      <c r="AD58" s="18" t="s">
        <v>108</v>
      </c>
      <c r="AE58" s="18">
        <f t="shared" si="2"/>
        <v>0</v>
      </c>
      <c r="AF58" s="18" t="s">
        <v>432</v>
      </c>
      <c r="AG58" s="18">
        <f t="shared" si="3"/>
        <v>0</v>
      </c>
      <c r="AH58" s="18">
        <f t="shared" si="4"/>
        <v>22</v>
      </c>
      <c r="AI58" s="18" t="str">
        <f t="shared" si="5"/>
        <v>yes</v>
      </c>
      <c r="AJ58" s="18" t="str">
        <f t="shared" si="6"/>
        <v>no</v>
      </c>
      <c r="AK58" s="18">
        <f t="shared" si="7"/>
        <v>0</v>
      </c>
      <c r="AL58" s="18">
        <f t="shared" si="8"/>
        <v>22</v>
      </c>
      <c r="AM58" s="179">
        <f t="shared" si="9"/>
        <v>0</v>
      </c>
      <c r="AN58" s="179">
        <f t="shared" si="9"/>
        <v>1</v>
      </c>
      <c r="AO58" s="57" t="e">
        <f>COUNTIFS($D58:$Y58,$AI58,[1]Results!$T$78:$AO$78,AO$1)/(COUNTIF([1]Results!$T$78:$AO$78,AO$1))</f>
        <v>#VALUE!</v>
      </c>
      <c r="AP58" s="57" t="e">
        <f>COUNTIFS($D58:$Y58,$AI58,[1]Results!$T$78:$AO$78,AP$1)/(COUNTIF([1]Results!$T$78:$AO$78,AP$1))</f>
        <v>#VALUE!</v>
      </c>
      <c r="AQ58" s="57" t="e">
        <f>COUNTIFS($D58:$Y58,$AI58,[1]Results!$T$78:$AO$78,AQ$1)/(COUNTIF([1]Results!$T$78:$AO$78,AQ$1))</f>
        <v>#VALUE!</v>
      </c>
      <c r="AR58" s="57" t="e">
        <f>COUNTIFS($D58:$Y58,$AI58,[1]Results!$T$78:$AO$78,AR$1)/(COUNTIF([1]Results!$T$78:$AO$78,AR$1))</f>
        <v>#VALUE!</v>
      </c>
      <c r="AS58" s="57" t="e">
        <f>COUNTIFS($D58:$Y58,$AI58,[1]Results!$T$78:$AO$78,AS$1)/(COUNTIF([1]Results!$T$78:$AO$78,AS$1))</f>
        <v>#VALUE!</v>
      </c>
      <c r="AT58" s="57" t="e">
        <f>COUNTIFS($D58:$Y58,$AI58,[1]Results!$T$81:$AO$81,AT$1)/(COUNTIF([1]Results!$T$81:$AO$81,AT$1))</f>
        <v>#VALUE!</v>
      </c>
      <c r="AU58" s="57" t="e">
        <f>COUNTIFS($D58:$Y58,$AI58,[1]Results!$T$81:$AO$81,AU$1)/(COUNTIF([1]Results!$T$81:$AO$81,AU$1))</f>
        <v>#VALUE!</v>
      </c>
      <c r="AV58" s="57" t="e">
        <f>COUNTIFS($D58:$Y58,$AI58,[1]Results!$T$81:$AO$81,AV$1)/(COUNTIF([1]Results!$T$81:$AO$81,AV$1))</f>
        <v>#VALUE!</v>
      </c>
      <c r="AW58" s="60"/>
      <c r="AX58" s="60"/>
      <c r="AY58" s="60"/>
      <c r="AZ58" s="60"/>
      <c r="BA58" s="60"/>
      <c r="BB58" s="60"/>
      <c r="BC58" s="18"/>
    </row>
    <row r="59" spans="1:55" x14ac:dyDescent="0.3">
      <c r="A59" t="s">
        <v>1353</v>
      </c>
      <c r="B59" s="18" t="s">
        <v>259</v>
      </c>
      <c r="C59" s="24" t="s">
        <v>260</v>
      </c>
      <c r="D59" s="15" t="s">
        <v>48</v>
      </c>
      <c r="E59" s="15" t="s">
        <v>48</v>
      </c>
      <c r="F59" s="15" t="s">
        <v>48</v>
      </c>
      <c r="G59" s="15" t="s">
        <v>48</v>
      </c>
      <c r="H59" s="15" t="s">
        <v>48</v>
      </c>
      <c r="I59" s="15" t="s">
        <v>48</v>
      </c>
      <c r="J59" s="15" t="s">
        <v>48</v>
      </c>
      <c r="K59" s="15" t="s">
        <v>48</v>
      </c>
      <c r="L59" s="15" t="s">
        <v>48</v>
      </c>
      <c r="M59" s="15" t="s">
        <v>48</v>
      </c>
      <c r="N59" s="15" t="s">
        <v>48</v>
      </c>
      <c r="O59" s="15" t="s">
        <v>48</v>
      </c>
      <c r="P59" s="15" t="s">
        <v>48</v>
      </c>
      <c r="Q59" s="15" t="s">
        <v>48</v>
      </c>
      <c r="R59" s="15" t="s">
        <v>48</v>
      </c>
      <c r="S59" s="15" t="s">
        <v>48</v>
      </c>
      <c r="T59" s="15" t="s">
        <v>48</v>
      </c>
      <c r="U59" s="15" t="s">
        <v>48</v>
      </c>
      <c r="V59" s="15" t="s">
        <v>48</v>
      </c>
      <c r="W59" s="15" t="s">
        <v>48</v>
      </c>
      <c r="X59" s="15" t="s">
        <v>48</v>
      </c>
      <c r="Y59" s="15" t="s">
        <v>48</v>
      </c>
      <c r="Z59" s="18" t="s">
        <v>49</v>
      </c>
      <c r="AA59" s="18">
        <f t="shared" si="0"/>
        <v>0</v>
      </c>
      <c r="AB59" s="18" t="s">
        <v>48</v>
      </c>
      <c r="AC59" s="18">
        <f t="shared" si="1"/>
        <v>22</v>
      </c>
      <c r="AD59" s="18" t="s">
        <v>108</v>
      </c>
      <c r="AE59" s="18">
        <f t="shared" si="2"/>
        <v>0</v>
      </c>
      <c r="AF59" s="18" t="s">
        <v>432</v>
      </c>
      <c r="AG59" s="18">
        <f t="shared" si="3"/>
        <v>0</v>
      </c>
      <c r="AH59" s="18">
        <f t="shared" si="4"/>
        <v>22</v>
      </c>
      <c r="AI59" s="18" t="str">
        <f t="shared" si="5"/>
        <v>yes</v>
      </c>
      <c r="AJ59" s="18" t="str">
        <f t="shared" si="6"/>
        <v>no</v>
      </c>
      <c r="AK59" s="18">
        <f t="shared" si="7"/>
        <v>0</v>
      </c>
      <c r="AL59" s="18">
        <f t="shared" si="8"/>
        <v>22</v>
      </c>
      <c r="AM59" s="179">
        <f t="shared" si="9"/>
        <v>0</v>
      </c>
      <c r="AN59" s="179">
        <f t="shared" si="9"/>
        <v>1</v>
      </c>
      <c r="AO59" s="57" t="e">
        <f>COUNTIFS($D59:$Y59,$AI59,[1]Results!$T$78:$AO$78,AO$1)/(COUNTIF([1]Results!$T$78:$AO$78,AO$1))</f>
        <v>#VALUE!</v>
      </c>
      <c r="AP59" s="57" t="e">
        <f>COUNTIFS($D59:$Y59,$AI59,[1]Results!$T$78:$AO$78,AP$1)/(COUNTIF([1]Results!$T$78:$AO$78,AP$1))</f>
        <v>#VALUE!</v>
      </c>
      <c r="AQ59" s="57" t="e">
        <f>COUNTIFS($D59:$Y59,$AI59,[1]Results!$T$78:$AO$78,AQ$1)/(COUNTIF([1]Results!$T$78:$AO$78,AQ$1))</f>
        <v>#VALUE!</v>
      </c>
      <c r="AR59" s="57" t="e">
        <f>COUNTIFS($D59:$Y59,$AI59,[1]Results!$T$78:$AO$78,AR$1)/(COUNTIF([1]Results!$T$78:$AO$78,AR$1))</f>
        <v>#VALUE!</v>
      </c>
      <c r="AS59" s="57" t="e">
        <f>COUNTIFS($D59:$Y59,$AI59,[1]Results!$T$78:$AO$78,AS$1)/(COUNTIF([1]Results!$T$78:$AO$78,AS$1))</f>
        <v>#VALUE!</v>
      </c>
      <c r="AT59" s="57" t="e">
        <f>COUNTIFS($D59:$Y59,$AI59,[1]Results!$T$81:$AO$81,AT$1)/(COUNTIF([1]Results!$T$81:$AO$81,AT$1))</f>
        <v>#VALUE!</v>
      </c>
      <c r="AU59" s="57" t="e">
        <f>COUNTIFS($D59:$Y59,$AI59,[1]Results!$T$81:$AO$81,AU$1)/(COUNTIF([1]Results!$T$81:$AO$81,AU$1))</f>
        <v>#VALUE!</v>
      </c>
      <c r="AV59" s="57" t="e">
        <f>COUNTIFS($D59:$Y59,$AI59,[1]Results!$T$81:$AO$81,AV$1)/(COUNTIF([1]Results!$T$81:$AO$81,AV$1))</f>
        <v>#VALUE!</v>
      </c>
      <c r="AW59" s="60"/>
      <c r="AX59" s="60"/>
      <c r="AY59" s="60"/>
      <c r="AZ59" s="60"/>
      <c r="BA59" s="60"/>
      <c r="BB59" s="60"/>
      <c r="BC59" s="18"/>
    </row>
    <row r="60" spans="1:55" x14ac:dyDescent="0.3">
      <c r="A60" t="s">
        <v>1354</v>
      </c>
      <c r="B60" s="18" t="s">
        <v>261</v>
      </c>
      <c r="C60" s="24" t="s">
        <v>262</v>
      </c>
      <c r="D60" s="15" t="s">
        <v>48</v>
      </c>
      <c r="E60" s="15" t="s">
        <v>49</v>
      </c>
      <c r="F60" s="15" t="s">
        <v>48</v>
      </c>
      <c r="G60" s="15" t="s">
        <v>48</v>
      </c>
      <c r="H60" s="15" t="s">
        <v>49</v>
      </c>
      <c r="I60" s="15" t="s">
        <v>48</v>
      </c>
      <c r="J60" s="15" t="s">
        <v>48</v>
      </c>
      <c r="K60" s="15" t="s">
        <v>48</v>
      </c>
      <c r="L60" s="15" t="s">
        <v>49</v>
      </c>
      <c r="M60" s="15" t="s">
        <v>48</v>
      </c>
      <c r="N60" s="15" t="s">
        <v>48</v>
      </c>
      <c r="O60" s="15" t="s">
        <v>48</v>
      </c>
      <c r="P60" s="15" t="s">
        <v>49</v>
      </c>
      <c r="Q60" s="15" t="s">
        <v>49</v>
      </c>
      <c r="R60" s="15" t="s">
        <v>49</v>
      </c>
      <c r="S60" s="15" t="s">
        <v>48</v>
      </c>
      <c r="T60" s="15" t="s">
        <v>49</v>
      </c>
      <c r="U60" s="15" t="s">
        <v>48</v>
      </c>
      <c r="V60" s="15" t="s">
        <v>48</v>
      </c>
      <c r="W60" s="15" t="s">
        <v>48</v>
      </c>
      <c r="X60" s="15" t="s">
        <v>48</v>
      </c>
      <c r="Y60" s="15" t="s">
        <v>48</v>
      </c>
      <c r="Z60" s="18" t="s">
        <v>49</v>
      </c>
      <c r="AA60" s="18">
        <f t="shared" si="0"/>
        <v>7</v>
      </c>
      <c r="AB60" s="18" t="s">
        <v>48</v>
      </c>
      <c r="AC60" s="18">
        <f t="shared" si="1"/>
        <v>15</v>
      </c>
      <c r="AD60" s="18" t="s">
        <v>108</v>
      </c>
      <c r="AE60" s="18">
        <f t="shared" si="2"/>
        <v>0</v>
      </c>
      <c r="AF60" s="18" t="s">
        <v>432</v>
      </c>
      <c r="AG60" s="18">
        <f t="shared" si="3"/>
        <v>0</v>
      </c>
      <c r="AH60" s="18">
        <f t="shared" si="4"/>
        <v>22</v>
      </c>
      <c r="AI60" s="18" t="str">
        <f t="shared" si="5"/>
        <v>yes</v>
      </c>
      <c r="AJ60" s="18" t="str">
        <f t="shared" si="6"/>
        <v>no</v>
      </c>
      <c r="AK60" s="18">
        <f t="shared" si="7"/>
        <v>7</v>
      </c>
      <c r="AL60" s="18">
        <f t="shared" si="8"/>
        <v>15</v>
      </c>
      <c r="AM60" s="179">
        <f t="shared" si="9"/>
        <v>0.31818181818181818</v>
      </c>
      <c r="AN60" s="179">
        <f t="shared" si="9"/>
        <v>0.68181818181818177</v>
      </c>
      <c r="AO60" s="57" t="e">
        <f>COUNTIFS($D60:$Y60,$AI60,[1]Results!$T$78:$AO$78,AO$1)/(COUNTIF([1]Results!$T$78:$AO$78,AO$1))</f>
        <v>#VALUE!</v>
      </c>
      <c r="AP60" s="57" t="e">
        <f>COUNTIFS($D60:$Y60,$AI60,[1]Results!$T$78:$AO$78,AP$1)/(COUNTIF([1]Results!$T$78:$AO$78,AP$1))</f>
        <v>#VALUE!</v>
      </c>
      <c r="AQ60" s="57" t="e">
        <f>COUNTIFS($D60:$Y60,$AI60,[1]Results!$T$78:$AO$78,AQ$1)/(COUNTIF([1]Results!$T$78:$AO$78,AQ$1))</f>
        <v>#VALUE!</v>
      </c>
      <c r="AR60" s="57" t="e">
        <f>COUNTIFS($D60:$Y60,$AI60,[1]Results!$T$78:$AO$78,AR$1)/(COUNTIF([1]Results!$T$78:$AO$78,AR$1))</f>
        <v>#VALUE!</v>
      </c>
      <c r="AS60" s="57" t="e">
        <f>COUNTIFS($D60:$Y60,$AI60,[1]Results!$T$78:$AO$78,AS$1)/(COUNTIF([1]Results!$T$78:$AO$78,AS$1))</f>
        <v>#VALUE!</v>
      </c>
      <c r="AT60" s="57" t="e">
        <f>COUNTIFS($D60:$Y60,$AI60,[1]Results!$T$81:$AO$81,AT$1)/(COUNTIF([1]Results!$T$81:$AO$81,AT$1))</f>
        <v>#VALUE!</v>
      </c>
      <c r="AU60" s="57" t="e">
        <f>COUNTIFS($D60:$Y60,$AI60,[1]Results!$T$81:$AO$81,AU$1)/(COUNTIF([1]Results!$T$81:$AO$81,AU$1))</f>
        <v>#VALUE!</v>
      </c>
      <c r="AV60" s="57" t="e">
        <f>COUNTIFS($D60:$Y60,$AI60,[1]Results!$T$81:$AO$81,AV$1)/(COUNTIF([1]Results!$T$81:$AO$81,AV$1))</f>
        <v>#VALUE!</v>
      </c>
      <c r="AW60" s="60"/>
      <c r="AX60" s="60"/>
      <c r="AY60" s="60"/>
      <c r="AZ60" s="60"/>
      <c r="BA60" s="60"/>
      <c r="BB60" s="60"/>
      <c r="BC60" s="18"/>
    </row>
    <row r="61" spans="1:55" x14ac:dyDescent="0.3">
      <c r="A61" t="s">
        <v>1355</v>
      </c>
      <c r="B61" s="18" t="s">
        <v>264</v>
      </c>
      <c r="C61" s="26" t="s">
        <v>265</v>
      </c>
      <c r="D61" s="15" t="s">
        <v>48</v>
      </c>
      <c r="E61" s="15" t="s">
        <v>49</v>
      </c>
      <c r="F61" s="15" t="s">
        <v>49</v>
      </c>
      <c r="G61" s="15" t="s">
        <v>48</v>
      </c>
      <c r="H61" s="15" t="s">
        <v>49</v>
      </c>
      <c r="I61" s="15" t="s">
        <v>49</v>
      </c>
      <c r="J61" s="15" t="s">
        <v>49</v>
      </c>
      <c r="K61" s="15" t="s">
        <v>49</v>
      </c>
      <c r="L61" s="15" t="s">
        <v>49</v>
      </c>
      <c r="M61" s="15" t="s">
        <v>49</v>
      </c>
      <c r="N61" s="15" t="s">
        <v>49</v>
      </c>
      <c r="O61" s="15" t="s">
        <v>48</v>
      </c>
      <c r="P61" s="15" t="s">
        <v>48</v>
      </c>
      <c r="Q61" s="15" t="s">
        <v>48</v>
      </c>
      <c r="R61" s="15" t="s">
        <v>48</v>
      </c>
      <c r="S61" s="15" t="s">
        <v>48</v>
      </c>
      <c r="T61" s="15" t="s">
        <v>48</v>
      </c>
      <c r="U61" s="15" t="s">
        <v>48</v>
      </c>
      <c r="V61" s="15" t="s">
        <v>48</v>
      </c>
      <c r="W61" s="15" t="s">
        <v>49</v>
      </c>
      <c r="X61" s="15" t="s">
        <v>48</v>
      </c>
      <c r="Y61" s="15" t="s">
        <v>48</v>
      </c>
      <c r="Z61" s="18" t="s">
        <v>49</v>
      </c>
      <c r="AA61" s="18">
        <f t="shared" si="0"/>
        <v>10</v>
      </c>
      <c r="AB61" s="18" t="s">
        <v>48</v>
      </c>
      <c r="AC61" s="18">
        <f t="shared" si="1"/>
        <v>12</v>
      </c>
      <c r="AD61" s="18" t="s">
        <v>108</v>
      </c>
      <c r="AE61" s="18">
        <f t="shared" si="2"/>
        <v>0</v>
      </c>
      <c r="AF61" s="18" t="s">
        <v>432</v>
      </c>
      <c r="AG61" s="18">
        <f t="shared" si="3"/>
        <v>0</v>
      </c>
      <c r="AH61" s="18">
        <f t="shared" si="4"/>
        <v>22</v>
      </c>
      <c r="AI61" s="18" t="str">
        <f t="shared" si="5"/>
        <v>yes</v>
      </c>
      <c r="AJ61" s="18" t="str">
        <f t="shared" si="6"/>
        <v>no</v>
      </c>
      <c r="AK61" s="18">
        <f t="shared" si="7"/>
        <v>10</v>
      </c>
      <c r="AL61" s="18">
        <f t="shared" si="8"/>
        <v>12</v>
      </c>
      <c r="AM61" s="179">
        <f t="shared" si="9"/>
        <v>0.45454545454545453</v>
      </c>
      <c r="AN61" s="179">
        <f t="shared" si="9"/>
        <v>0.54545454545454541</v>
      </c>
      <c r="AO61" s="57" t="e">
        <f>COUNTIFS($D61:$Y61,$AI61,[1]Results!$T$78:$AO$78,AO$1)/(COUNTIF([1]Results!$T$78:$AO$78,AO$1))</f>
        <v>#VALUE!</v>
      </c>
      <c r="AP61" s="57" t="e">
        <f>COUNTIFS($D61:$Y61,$AI61,[1]Results!$T$78:$AO$78,AP$1)/(COUNTIF([1]Results!$T$78:$AO$78,AP$1))</f>
        <v>#VALUE!</v>
      </c>
      <c r="AQ61" s="57" t="e">
        <f>COUNTIFS($D61:$Y61,$AI61,[1]Results!$T$78:$AO$78,AQ$1)/(COUNTIF([1]Results!$T$78:$AO$78,AQ$1))</f>
        <v>#VALUE!</v>
      </c>
      <c r="AR61" s="57" t="e">
        <f>COUNTIFS($D61:$Y61,$AI61,[1]Results!$T$78:$AO$78,AR$1)/(COUNTIF([1]Results!$T$78:$AO$78,AR$1))</f>
        <v>#VALUE!</v>
      </c>
      <c r="AS61" s="57" t="e">
        <f>COUNTIFS($D61:$Y61,$AI61,[1]Results!$T$78:$AO$78,AS$1)/(COUNTIF([1]Results!$T$78:$AO$78,AS$1))</f>
        <v>#VALUE!</v>
      </c>
      <c r="AT61" s="57" t="e">
        <f>COUNTIFS($D61:$Y61,$AI61,[1]Results!$T$81:$AO$81,AT$1)/(COUNTIF([1]Results!$T$81:$AO$81,AT$1))</f>
        <v>#VALUE!</v>
      </c>
      <c r="AU61" s="57" t="e">
        <f>COUNTIFS($D61:$Y61,$AI61,[1]Results!$T$81:$AO$81,AU$1)/(COUNTIF([1]Results!$T$81:$AO$81,AU$1))</f>
        <v>#VALUE!</v>
      </c>
      <c r="AV61" s="57" t="e">
        <f>COUNTIFS($D61:$Y61,$AI61,[1]Results!$T$81:$AO$81,AV$1)/(COUNTIF([1]Results!$T$81:$AO$81,AV$1))</f>
        <v>#VALUE!</v>
      </c>
      <c r="AW61" s="60"/>
      <c r="AX61" s="60"/>
      <c r="AY61" s="60"/>
      <c r="AZ61" s="60"/>
      <c r="BA61" s="60"/>
      <c r="BB61" s="60"/>
      <c r="BC61" s="18"/>
    </row>
    <row r="62" spans="1:55" x14ac:dyDescent="0.3">
      <c r="A62" t="s">
        <v>1356</v>
      </c>
      <c r="B62" s="18" t="s">
        <v>267</v>
      </c>
      <c r="C62" s="26" t="s">
        <v>268</v>
      </c>
      <c r="D62" s="15" t="s">
        <v>48</v>
      </c>
      <c r="E62" s="15" t="s">
        <v>48</v>
      </c>
      <c r="F62" s="15" t="s">
        <v>49</v>
      </c>
      <c r="G62" s="15" t="s">
        <v>48</v>
      </c>
      <c r="H62" s="15" t="s">
        <v>49</v>
      </c>
      <c r="I62" s="15" t="s">
        <v>48</v>
      </c>
      <c r="J62" s="15" t="s">
        <v>48</v>
      </c>
      <c r="K62" s="15" t="s">
        <v>48</v>
      </c>
      <c r="L62" s="15" t="s">
        <v>49</v>
      </c>
      <c r="M62" s="15" t="s">
        <v>48</v>
      </c>
      <c r="N62" s="15" t="s">
        <v>48</v>
      </c>
      <c r="O62" s="15" t="s">
        <v>48</v>
      </c>
      <c r="P62" s="15" t="s">
        <v>48</v>
      </c>
      <c r="Q62" s="15" t="s">
        <v>49</v>
      </c>
      <c r="R62" s="15" t="s">
        <v>49</v>
      </c>
      <c r="S62" s="15" t="s">
        <v>48</v>
      </c>
      <c r="T62" s="15" t="s">
        <v>48</v>
      </c>
      <c r="U62" s="15" t="s">
        <v>48</v>
      </c>
      <c r="V62" s="15" t="s">
        <v>48</v>
      </c>
      <c r="W62" s="15" t="s">
        <v>48</v>
      </c>
      <c r="X62" s="15" t="s">
        <v>48</v>
      </c>
      <c r="Y62" s="15" t="s">
        <v>48</v>
      </c>
      <c r="Z62" s="18" t="s">
        <v>49</v>
      </c>
      <c r="AA62" s="18">
        <f t="shared" si="0"/>
        <v>5</v>
      </c>
      <c r="AB62" s="18" t="s">
        <v>48</v>
      </c>
      <c r="AC62" s="18">
        <f t="shared" si="1"/>
        <v>17</v>
      </c>
      <c r="AD62" s="18" t="s">
        <v>108</v>
      </c>
      <c r="AE62" s="18">
        <f t="shared" si="2"/>
        <v>0</v>
      </c>
      <c r="AF62" s="18" t="s">
        <v>432</v>
      </c>
      <c r="AG62" s="18">
        <f t="shared" si="3"/>
        <v>0</v>
      </c>
      <c r="AH62" s="18">
        <f t="shared" si="4"/>
        <v>22</v>
      </c>
      <c r="AI62" s="18" t="str">
        <f t="shared" si="5"/>
        <v>yes</v>
      </c>
      <c r="AJ62" s="18" t="str">
        <f t="shared" si="6"/>
        <v>no</v>
      </c>
      <c r="AK62" s="18">
        <f t="shared" si="7"/>
        <v>5</v>
      </c>
      <c r="AL62" s="18">
        <f t="shared" si="8"/>
        <v>17</v>
      </c>
      <c r="AM62" s="179">
        <f t="shared" si="9"/>
        <v>0.22727272727272727</v>
      </c>
      <c r="AN62" s="179">
        <f t="shared" si="9"/>
        <v>0.77272727272727271</v>
      </c>
      <c r="AO62" s="57" t="e">
        <f>COUNTIFS($D62:$Y62,$AI62,[1]Results!$T$78:$AO$78,AO$1)/(COUNTIF([1]Results!$T$78:$AO$78,AO$1))</f>
        <v>#VALUE!</v>
      </c>
      <c r="AP62" s="57" t="e">
        <f>COUNTIFS($D62:$Y62,$AI62,[1]Results!$T$78:$AO$78,AP$1)/(COUNTIF([1]Results!$T$78:$AO$78,AP$1))</f>
        <v>#VALUE!</v>
      </c>
      <c r="AQ62" s="57" t="e">
        <f>COUNTIFS($D62:$Y62,$AI62,[1]Results!$T$78:$AO$78,AQ$1)/(COUNTIF([1]Results!$T$78:$AO$78,AQ$1))</f>
        <v>#VALUE!</v>
      </c>
      <c r="AR62" s="57" t="e">
        <f>COUNTIFS($D62:$Y62,$AI62,[1]Results!$T$78:$AO$78,AR$1)/(COUNTIF([1]Results!$T$78:$AO$78,AR$1))</f>
        <v>#VALUE!</v>
      </c>
      <c r="AS62" s="57" t="e">
        <f>COUNTIFS($D62:$Y62,$AI62,[1]Results!$T$78:$AO$78,AS$1)/(COUNTIF([1]Results!$T$78:$AO$78,AS$1))</f>
        <v>#VALUE!</v>
      </c>
      <c r="AT62" s="57" t="e">
        <f>COUNTIFS($D62:$Y62,$AI62,[1]Results!$T$81:$AO$81,AT$1)/(COUNTIF([1]Results!$T$81:$AO$81,AT$1))</f>
        <v>#VALUE!</v>
      </c>
      <c r="AU62" s="57" t="e">
        <f>COUNTIFS($D62:$Y62,$AI62,[1]Results!$T$81:$AO$81,AU$1)/(COUNTIF([1]Results!$T$81:$AO$81,AU$1))</f>
        <v>#VALUE!</v>
      </c>
      <c r="AV62" s="57" t="e">
        <f>COUNTIFS($D62:$Y62,$AI62,[1]Results!$T$81:$AO$81,AV$1)/(COUNTIF([1]Results!$T$81:$AO$81,AV$1))</f>
        <v>#VALUE!</v>
      </c>
      <c r="AW62" s="60"/>
      <c r="AX62" s="60"/>
      <c r="AY62" s="60"/>
      <c r="AZ62" s="60"/>
      <c r="BA62" s="60"/>
      <c r="BB62" s="60"/>
      <c r="BC62" s="61"/>
    </row>
    <row r="63" spans="1:55" x14ac:dyDescent="0.3">
      <c r="A63" t="s">
        <v>1357</v>
      </c>
      <c r="B63" s="18" t="s">
        <v>271</v>
      </c>
      <c r="C63" s="26" t="s">
        <v>272</v>
      </c>
      <c r="D63" s="15" t="s">
        <v>48</v>
      </c>
      <c r="E63" s="15" t="s">
        <v>48</v>
      </c>
      <c r="F63" s="15" t="s">
        <v>48</v>
      </c>
      <c r="G63" s="15" t="s">
        <v>48</v>
      </c>
      <c r="H63" s="15" t="s">
        <v>48</v>
      </c>
      <c r="I63" s="15" t="s">
        <v>49</v>
      </c>
      <c r="J63" s="15" t="s">
        <v>48</v>
      </c>
      <c r="K63" s="15" t="s">
        <v>49</v>
      </c>
      <c r="L63" s="15" t="s">
        <v>48</v>
      </c>
      <c r="M63" s="15" t="s">
        <v>48</v>
      </c>
      <c r="N63" s="15" t="s">
        <v>48</v>
      </c>
      <c r="O63" s="15" t="s">
        <v>48</v>
      </c>
      <c r="P63" s="15" t="s">
        <v>49</v>
      </c>
      <c r="Q63" s="15" t="s">
        <v>48</v>
      </c>
      <c r="R63" s="15" t="s">
        <v>49</v>
      </c>
      <c r="S63" s="15" t="s">
        <v>48</v>
      </c>
      <c r="T63" s="15" t="s">
        <v>48</v>
      </c>
      <c r="U63" s="15" t="s">
        <v>48</v>
      </c>
      <c r="V63" s="15" t="s">
        <v>48</v>
      </c>
      <c r="W63" s="15" t="s">
        <v>49</v>
      </c>
      <c r="X63" s="15" t="s">
        <v>48</v>
      </c>
      <c r="Y63" s="15" t="s">
        <v>48</v>
      </c>
      <c r="Z63" s="18" t="s">
        <v>49</v>
      </c>
      <c r="AA63" s="18">
        <f t="shared" si="0"/>
        <v>5</v>
      </c>
      <c r="AB63" s="18" t="s">
        <v>48</v>
      </c>
      <c r="AC63" s="18">
        <f t="shared" si="1"/>
        <v>17</v>
      </c>
      <c r="AD63" s="18" t="s">
        <v>108</v>
      </c>
      <c r="AE63" s="18">
        <f t="shared" si="2"/>
        <v>0</v>
      </c>
      <c r="AF63" s="18" t="s">
        <v>432</v>
      </c>
      <c r="AG63" s="18">
        <f t="shared" si="3"/>
        <v>0</v>
      </c>
      <c r="AH63" s="18">
        <f t="shared" si="4"/>
        <v>22</v>
      </c>
      <c r="AI63" s="18" t="str">
        <f t="shared" si="5"/>
        <v>yes</v>
      </c>
      <c r="AJ63" s="18" t="str">
        <f t="shared" si="6"/>
        <v>no</v>
      </c>
      <c r="AK63" s="18">
        <f t="shared" si="7"/>
        <v>5</v>
      </c>
      <c r="AL63" s="18">
        <f t="shared" si="8"/>
        <v>17</v>
      </c>
      <c r="AM63" s="179">
        <f t="shared" si="9"/>
        <v>0.22727272727272727</v>
      </c>
      <c r="AN63" s="179">
        <f t="shared" si="9"/>
        <v>0.77272727272727271</v>
      </c>
      <c r="AO63" s="57" t="e">
        <f>COUNTIFS($D63:$Y63,$AI63,[1]Results!$T$78:$AO$78,AO$1)/(COUNTIF([1]Results!$T$78:$AO$78,AO$1))</f>
        <v>#VALUE!</v>
      </c>
      <c r="AP63" s="57" t="e">
        <f>COUNTIFS($D63:$Y63,$AI63,[1]Results!$T$78:$AO$78,AP$1)/(COUNTIF([1]Results!$T$78:$AO$78,AP$1))</f>
        <v>#VALUE!</v>
      </c>
      <c r="AQ63" s="57" t="e">
        <f>COUNTIFS($D63:$Y63,$AI63,[1]Results!$T$78:$AO$78,AQ$1)/(COUNTIF([1]Results!$T$78:$AO$78,AQ$1))</f>
        <v>#VALUE!</v>
      </c>
      <c r="AR63" s="57" t="e">
        <f>COUNTIFS($D63:$Y63,$AI63,[1]Results!$T$78:$AO$78,AR$1)/(COUNTIF([1]Results!$T$78:$AO$78,AR$1))</f>
        <v>#VALUE!</v>
      </c>
      <c r="AS63" s="57" t="e">
        <f>COUNTIFS($D63:$Y63,$AI63,[1]Results!$T$78:$AO$78,AS$1)/(COUNTIF([1]Results!$T$78:$AO$78,AS$1))</f>
        <v>#VALUE!</v>
      </c>
      <c r="AT63" s="57" t="e">
        <f>COUNTIFS($D63:$Y63,$AI63,[1]Results!$T$81:$AO$81,AT$1)/(COUNTIF([1]Results!$T$81:$AO$81,AT$1))</f>
        <v>#VALUE!</v>
      </c>
      <c r="AU63" s="57" t="e">
        <f>COUNTIFS($D63:$Y63,$AI63,[1]Results!$T$81:$AO$81,AU$1)/(COUNTIF([1]Results!$T$81:$AO$81,AU$1))</f>
        <v>#VALUE!</v>
      </c>
      <c r="AV63" s="57" t="e">
        <f>COUNTIFS($D63:$Y63,$AI63,[1]Results!$T$81:$AO$81,AV$1)/(COUNTIF([1]Results!$T$81:$AO$81,AV$1))</f>
        <v>#VALUE!</v>
      </c>
      <c r="AW63" s="60"/>
      <c r="AX63" s="60"/>
      <c r="AY63" s="60"/>
      <c r="AZ63" s="60"/>
      <c r="BA63" s="60"/>
      <c r="BB63" s="60"/>
      <c r="BC63" s="18"/>
    </row>
    <row r="64" spans="1:55" x14ac:dyDescent="0.3">
      <c r="A64" t="s">
        <v>1358</v>
      </c>
      <c r="B64" s="18" t="s">
        <v>273</v>
      </c>
      <c r="C64" s="26" t="s">
        <v>274</v>
      </c>
      <c r="D64" s="15" t="s">
        <v>48</v>
      </c>
      <c r="E64" s="15" t="s">
        <v>48</v>
      </c>
      <c r="F64" s="15" t="s">
        <v>48</v>
      </c>
      <c r="G64" s="15" t="s">
        <v>48</v>
      </c>
      <c r="H64" s="15" t="s">
        <v>48</v>
      </c>
      <c r="I64" s="15" t="s">
        <v>48</v>
      </c>
      <c r="J64" s="15" t="s">
        <v>48</v>
      </c>
      <c r="K64" s="15" t="s">
        <v>48</v>
      </c>
      <c r="L64" s="15" t="s">
        <v>48</v>
      </c>
      <c r="M64" s="15" t="s">
        <v>48</v>
      </c>
      <c r="N64" s="15" t="s">
        <v>48</v>
      </c>
      <c r="O64" s="15" t="s">
        <v>48</v>
      </c>
      <c r="P64" s="15" t="s">
        <v>48</v>
      </c>
      <c r="Q64" s="15" t="s">
        <v>48</v>
      </c>
      <c r="R64" s="15" t="s">
        <v>49</v>
      </c>
      <c r="S64" s="15" t="s">
        <v>48</v>
      </c>
      <c r="T64" s="15" t="s">
        <v>48</v>
      </c>
      <c r="U64" s="15" t="s">
        <v>48</v>
      </c>
      <c r="V64" s="15" t="s">
        <v>48</v>
      </c>
      <c r="W64" s="15" t="s">
        <v>48</v>
      </c>
      <c r="X64" s="15" t="s">
        <v>48</v>
      </c>
      <c r="Y64" s="15" t="s">
        <v>48</v>
      </c>
      <c r="Z64" s="18" t="s">
        <v>49</v>
      </c>
      <c r="AA64" s="18">
        <f t="shared" si="0"/>
        <v>1</v>
      </c>
      <c r="AB64" s="18" t="s">
        <v>48</v>
      </c>
      <c r="AC64" s="18">
        <f t="shared" si="1"/>
        <v>21</v>
      </c>
      <c r="AD64" s="18" t="s">
        <v>108</v>
      </c>
      <c r="AE64" s="18">
        <f t="shared" si="2"/>
        <v>0</v>
      </c>
      <c r="AF64" s="18" t="s">
        <v>432</v>
      </c>
      <c r="AG64" s="18">
        <f t="shared" si="3"/>
        <v>0</v>
      </c>
      <c r="AH64" s="18">
        <f t="shared" si="4"/>
        <v>22</v>
      </c>
      <c r="AI64" s="18" t="str">
        <f t="shared" si="5"/>
        <v>yes</v>
      </c>
      <c r="AJ64" s="18" t="str">
        <f t="shared" si="6"/>
        <v>no</v>
      </c>
      <c r="AK64" s="18">
        <f t="shared" si="7"/>
        <v>1</v>
      </c>
      <c r="AL64" s="18">
        <f t="shared" si="8"/>
        <v>21</v>
      </c>
      <c r="AM64" s="179">
        <f t="shared" si="9"/>
        <v>4.5454545454545456E-2</v>
      </c>
      <c r="AN64" s="179">
        <f t="shared" si="9"/>
        <v>0.95454545454545459</v>
      </c>
      <c r="AO64" s="57" t="e">
        <f>COUNTIFS($D64:$Y64,$AI64,[1]Results!$T$78:$AO$78,AO$1)/(COUNTIF([1]Results!$T$78:$AO$78,AO$1))</f>
        <v>#VALUE!</v>
      </c>
      <c r="AP64" s="57" t="e">
        <f>COUNTIFS($D64:$Y64,$AI64,[1]Results!$T$78:$AO$78,AP$1)/(COUNTIF([1]Results!$T$78:$AO$78,AP$1))</f>
        <v>#VALUE!</v>
      </c>
      <c r="AQ64" s="57" t="e">
        <f>COUNTIFS($D64:$Y64,$AI64,[1]Results!$T$78:$AO$78,AQ$1)/(COUNTIF([1]Results!$T$78:$AO$78,AQ$1))</f>
        <v>#VALUE!</v>
      </c>
      <c r="AR64" s="57" t="e">
        <f>COUNTIFS($D64:$Y64,$AI64,[1]Results!$T$78:$AO$78,AR$1)/(COUNTIF([1]Results!$T$78:$AO$78,AR$1))</f>
        <v>#VALUE!</v>
      </c>
      <c r="AS64" s="57" t="e">
        <f>COUNTIFS($D64:$Y64,$AI64,[1]Results!$T$78:$AO$78,AS$1)/(COUNTIF([1]Results!$T$78:$AO$78,AS$1))</f>
        <v>#VALUE!</v>
      </c>
      <c r="AT64" s="57" t="e">
        <f>COUNTIFS($D64:$Y64,$AI64,[1]Results!$T$81:$AO$81,AT$1)/(COUNTIF([1]Results!$T$81:$AO$81,AT$1))</f>
        <v>#VALUE!</v>
      </c>
      <c r="AU64" s="57" t="e">
        <f>COUNTIFS($D64:$Y64,$AI64,[1]Results!$T$81:$AO$81,AU$1)/(COUNTIF([1]Results!$T$81:$AO$81,AU$1))</f>
        <v>#VALUE!</v>
      </c>
      <c r="AV64" s="57" t="e">
        <f>COUNTIFS($D64:$Y64,$AI64,[1]Results!$T$81:$AO$81,AV$1)/(COUNTIF([1]Results!$T$81:$AO$81,AV$1))</f>
        <v>#VALUE!</v>
      </c>
      <c r="AW64" s="60"/>
      <c r="AX64" s="60"/>
      <c r="AY64" s="60"/>
      <c r="AZ64" s="60"/>
      <c r="BA64" s="60"/>
      <c r="BB64" s="60"/>
      <c r="BC64" s="18"/>
    </row>
    <row r="65" spans="1:55" x14ac:dyDescent="0.3">
      <c r="A65" t="s">
        <v>1359</v>
      </c>
      <c r="B65" s="18" t="s">
        <v>275</v>
      </c>
      <c r="C65" s="26" t="s">
        <v>276</v>
      </c>
      <c r="D65" s="15" t="s">
        <v>48</v>
      </c>
      <c r="E65" s="15" t="s">
        <v>48</v>
      </c>
      <c r="F65" s="15" t="s">
        <v>48</v>
      </c>
      <c r="G65" s="15" t="s">
        <v>48</v>
      </c>
      <c r="H65" s="15" t="s">
        <v>48</v>
      </c>
      <c r="I65" s="15" t="s">
        <v>48</v>
      </c>
      <c r="J65" s="15" t="s">
        <v>48</v>
      </c>
      <c r="K65" s="15" t="s">
        <v>48</v>
      </c>
      <c r="L65" s="15" t="s">
        <v>48</v>
      </c>
      <c r="M65" s="15" t="s">
        <v>48</v>
      </c>
      <c r="N65" s="15" t="s">
        <v>48</v>
      </c>
      <c r="O65" s="15" t="s">
        <v>48</v>
      </c>
      <c r="P65" s="15" t="s">
        <v>48</v>
      </c>
      <c r="Q65" s="15" t="s">
        <v>48</v>
      </c>
      <c r="R65" s="15" t="s">
        <v>48</v>
      </c>
      <c r="S65" s="15" t="s">
        <v>48</v>
      </c>
      <c r="T65" s="15" t="s">
        <v>48</v>
      </c>
      <c r="U65" s="15" t="s">
        <v>48</v>
      </c>
      <c r="V65" s="15" t="s">
        <v>48</v>
      </c>
      <c r="W65" s="15" t="s">
        <v>48</v>
      </c>
      <c r="X65" s="15" t="s">
        <v>48</v>
      </c>
      <c r="Y65" s="15" t="s">
        <v>48</v>
      </c>
      <c r="Z65" s="18" t="s">
        <v>49</v>
      </c>
      <c r="AA65" s="18">
        <f t="shared" si="0"/>
        <v>0</v>
      </c>
      <c r="AB65" s="18" t="s">
        <v>48</v>
      </c>
      <c r="AC65" s="18">
        <f t="shared" si="1"/>
        <v>22</v>
      </c>
      <c r="AD65" s="18" t="s">
        <v>108</v>
      </c>
      <c r="AE65" s="18">
        <f t="shared" si="2"/>
        <v>0</v>
      </c>
      <c r="AF65" s="18" t="s">
        <v>432</v>
      </c>
      <c r="AG65" s="18">
        <f t="shared" si="3"/>
        <v>0</v>
      </c>
      <c r="AH65" s="18">
        <f t="shared" si="4"/>
        <v>22</v>
      </c>
      <c r="AI65" s="18" t="str">
        <f t="shared" si="5"/>
        <v>yes</v>
      </c>
      <c r="AJ65" s="18" t="str">
        <f t="shared" si="6"/>
        <v>no</v>
      </c>
      <c r="AK65" s="18">
        <f t="shared" si="7"/>
        <v>0</v>
      </c>
      <c r="AL65" s="18">
        <f t="shared" si="8"/>
        <v>22</v>
      </c>
      <c r="AM65" s="179">
        <f t="shared" si="9"/>
        <v>0</v>
      </c>
      <c r="AN65" s="179">
        <f t="shared" si="9"/>
        <v>1</v>
      </c>
      <c r="AO65" s="57" t="e">
        <f>COUNTIFS($D65:$Y65,$AI65,[1]Results!$T$78:$AO$78,AO$1)/(COUNTIF([1]Results!$T$78:$AO$78,AO$1))</f>
        <v>#VALUE!</v>
      </c>
      <c r="AP65" s="57" t="e">
        <f>COUNTIFS($D65:$Y65,$AI65,[1]Results!$T$78:$AO$78,AP$1)/(COUNTIF([1]Results!$T$78:$AO$78,AP$1))</f>
        <v>#VALUE!</v>
      </c>
      <c r="AQ65" s="57" t="e">
        <f>COUNTIFS($D65:$Y65,$AI65,[1]Results!$T$78:$AO$78,AQ$1)/(COUNTIF([1]Results!$T$78:$AO$78,AQ$1))</f>
        <v>#VALUE!</v>
      </c>
      <c r="AR65" s="57" t="e">
        <f>COUNTIFS($D65:$Y65,$AI65,[1]Results!$T$78:$AO$78,AR$1)/(COUNTIF([1]Results!$T$78:$AO$78,AR$1))</f>
        <v>#VALUE!</v>
      </c>
      <c r="AS65" s="57" t="e">
        <f>COUNTIFS($D65:$Y65,$AI65,[1]Results!$T$78:$AO$78,AS$1)/(COUNTIF([1]Results!$T$78:$AO$78,AS$1))</f>
        <v>#VALUE!</v>
      </c>
      <c r="AT65" s="57" t="e">
        <f>COUNTIFS($D65:$Y65,$AI65,[1]Results!$T$81:$AO$81,AT$1)/(COUNTIF([1]Results!$T$81:$AO$81,AT$1))</f>
        <v>#VALUE!</v>
      </c>
      <c r="AU65" s="57" t="e">
        <f>COUNTIFS($D65:$Y65,$AI65,[1]Results!$T$81:$AO$81,AU$1)/(COUNTIF([1]Results!$T$81:$AO$81,AU$1))</f>
        <v>#VALUE!</v>
      </c>
      <c r="AV65" s="57" t="e">
        <f>COUNTIFS($D65:$Y65,$AI65,[1]Results!$T$81:$AO$81,AV$1)/(COUNTIF([1]Results!$T$81:$AO$81,AV$1))</f>
        <v>#VALUE!</v>
      </c>
      <c r="AW65" s="60"/>
      <c r="AX65" s="60"/>
      <c r="AY65" s="60"/>
      <c r="AZ65" s="60"/>
      <c r="BA65" s="60"/>
      <c r="BB65" s="60"/>
      <c r="BC65" s="18"/>
    </row>
    <row r="66" spans="1:55" x14ac:dyDescent="0.3">
      <c r="A66" t="s">
        <v>1360</v>
      </c>
      <c r="B66" s="18" t="s">
        <v>277</v>
      </c>
      <c r="C66" s="22" t="s">
        <v>278</v>
      </c>
      <c r="D66" s="15" t="s">
        <v>48</v>
      </c>
      <c r="E66" s="15" t="s">
        <v>48</v>
      </c>
      <c r="F66" s="15" t="s">
        <v>48</v>
      </c>
      <c r="G66" s="15" t="s">
        <v>49</v>
      </c>
      <c r="H66" s="15" t="s">
        <v>48</v>
      </c>
      <c r="I66" s="15" t="s">
        <v>49</v>
      </c>
      <c r="J66" s="15" t="s">
        <v>49</v>
      </c>
      <c r="K66" s="15" t="s">
        <v>48</v>
      </c>
      <c r="L66" s="15" t="s">
        <v>48</v>
      </c>
      <c r="M66" s="15" t="s">
        <v>48</v>
      </c>
      <c r="N66" s="15" t="s">
        <v>48</v>
      </c>
      <c r="O66" s="15" t="s">
        <v>48</v>
      </c>
      <c r="P66" s="15" t="s">
        <v>49</v>
      </c>
      <c r="Q66" s="15" t="s">
        <v>48</v>
      </c>
      <c r="R66" s="15" t="s">
        <v>49</v>
      </c>
      <c r="S66" s="15" t="s">
        <v>48</v>
      </c>
      <c r="T66" s="15" t="s">
        <v>48</v>
      </c>
      <c r="U66" s="15" t="s">
        <v>48</v>
      </c>
      <c r="V66" s="15" t="s">
        <v>48</v>
      </c>
      <c r="W66" s="15" t="s">
        <v>48</v>
      </c>
      <c r="X66" s="15" t="s">
        <v>48</v>
      </c>
      <c r="Y66" s="15" t="s">
        <v>48</v>
      </c>
      <c r="Z66" s="18" t="s">
        <v>49</v>
      </c>
      <c r="AA66" s="18">
        <f t="shared" ref="AA66:AA68" si="10">COUNTIF($D66:$Y66,$Z66)</f>
        <v>5</v>
      </c>
      <c r="AB66" s="18" t="s">
        <v>48</v>
      </c>
      <c r="AC66" s="18">
        <f t="shared" ref="AC66:AC68" si="11">COUNTIF($D66:$Y66,$AB66)</f>
        <v>17</v>
      </c>
      <c r="AD66" s="18" t="s">
        <v>108</v>
      </c>
      <c r="AE66" s="18">
        <f t="shared" ref="AE66:AE68" si="12">COUNTIF($D66:$Y66,$AD66)</f>
        <v>0</v>
      </c>
      <c r="AF66" s="18" t="s">
        <v>432</v>
      </c>
      <c r="AG66" s="18">
        <f t="shared" ref="AG66:AG68" si="13">COUNTIF($D66:$Y66,$AF66)</f>
        <v>0</v>
      </c>
      <c r="AH66" s="18">
        <f t="shared" si="4"/>
        <v>22</v>
      </c>
      <c r="AI66" s="18" t="str">
        <f t="shared" si="5"/>
        <v>yes</v>
      </c>
      <c r="AJ66" s="18" t="str">
        <f t="shared" si="6"/>
        <v>no</v>
      </c>
      <c r="AK66" s="18">
        <f t="shared" si="7"/>
        <v>5</v>
      </c>
      <c r="AL66" s="18">
        <f t="shared" si="8"/>
        <v>17</v>
      </c>
      <c r="AM66" s="179">
        <f t="shared" si="9"/>
        <v>0.22727272727272727</v>
      </c>
      <c r="AN66" s="179">
        <f t="shared" si="9"/>
        <v>0.77272727272727271</v>
      </c>
      <c r="AO66" s="57" t="e">
        <f>COUNTIFS($D66:$Y66,$AI66,[1]Results!$T$78:$AO$78,AO$1)/(COUNTIF([1]Results!$T$78:$AO$78,AO$1))</f>
        <v>#VALUE!</v>
      </c>
      <c r="AP66" s="57" t="e">
        <f>COUNTIFS($D66:$Y66,$AI66,[1]Results!$T$78:$AO$78,AP$1)/(COUNTIF([1]Results!$T$78:$AO$78,AP$1))</f>
        <v>#VALUE!</v>
      </c>
      <c r="AQ66" s="57" t="e">
        <f>COUNTIFS($D66:$Y66,$AI66,[1]Results!$T$78:$AO$78,AQ$1)/(COUNTIF([1]Results!$T$78:$AO$78,AQ$1))</f>
        <v>#VALUE!</v>
      </c>
      <c r="AR66" s="57" t="e">
        <f>COUNTIFS($D66:$Y66,$AI66,[1]Results!$T$78:$AO$78,AR$1)/(COUNTIF([1]Results!$T$78:$AO$78,AR$1))</f>
        <v>#VALUE!</v>
      </c>
      <c r="AS66" s="57" t="e">
        <f>COUNTIFS($D66:$Y66,$AI66,[1]Results!$T$78:$AO$78,AS$1)/(COUNTIF([1]Results!$T$78:$AO$78,AS$1))</f>
        <v>#VALUE!</v>
      </c>
      <c r="AT66" s="57" t="e">
        <f>COUNTIFS($D66:$Y66,$AI66,[1]Results!$T$81:$AO$81,AT$1)/(COUNTIF([1]Results!$T$81:$AO$81,AT$1))</f>
        <v>#VALUE!</v>
      </c>
      <c r="AU66" s="57" t="e">
        <f>COUNTIFS($D66:$Y66,$AI66,[1]Results!$T$81:$AO$81,AU$1)/(COUNTIF([1]Results!$T$81:$AO$81,AU$1))</f>
        <v>#VALUE!</v>
      </c>
      <c r="AV66" s="57" t="e">
        <f>COUNTIFS($D66:$Y66,$AI66,[1]Results!$T$81:$AO$81,AV$1)/(COUNTIF([1]Results!$T$81:$AO$81,AV$1))</f>
        <v>#VALUE!</v>
      </c>
      <c r="AW66" s="60"/>
      <c r="AX66" s="60"/>
      <c r="AY66" s="60"/>
      <c r="AZ66" s="60"/>
      <c r="BA66" s="60"/>
      <c r="BB66" s="60"/>
      <c r="BC66" s="18"/>
    </row>
    <row r="67" spans="1:55" x14ac:dyDescent="0.3">
      <c r="A67" t="s">
        <v>1361</v>
      </c>
      <c r="B67" s="18" t="s">
        <v>282</v>
      </c>
      <c r="C67" s="22" t="s">
        <v>283</v>
      </c>
      <c r="D67" s="15" t="s">
        <v>49</v>
      </c>
      <c r="E67" s="15" t="s">
        <v>49</v>
      </c>
      <c r="F67" s="15" t="s">
        <v>49</v>
      </c>
      <c r="G67" s="15" t="s">
        <v>49</v>
      </c>
      <c r="H67" s="15" t="s">
        <v>49</v>
      </c>
      <c r="I67" s="15" t="s">
        <v>49</v>
      </c>
      <c r="J67" s="15" t="s">
        <v>49</v>
      </c>
      <c r="K67" s="15" t="s">
        <v>49</v>
      </c>
      <c r="L67" s="15" t="s">
        <v>49</v>
      </c>
      <c r="M67" s="15" t="s">
        <v>49</v>
      </c>
      <c r="N67" s="15" t="s">
        <v>49</v>
      </c>
      <c r="O67" s="15" t="s">
        <v>49</v>
      </c>
      <c r="P67" s="15" t="s">
        <v>49</v>
      </c>
      <c r="Q67" s="15" t="s">
        <v>49</v>
      </c>
      <c r="R67" s="15" t="s">
        <v>49</v>
      </c>
      <c r="S67" s="15" t="s">
        <v>49</v>
      </c>
      <c r="T67" s="15" t="s">
        <v>49</v>
      </c>
      <c r="U67" s="15" t="s">
        <v>49</v>
      </c>
      <c r="V67" s="15" t="s">
        <v>49</v>
      </c>
      <c r="W67" s="15" t="s">
        <v>48</v>
      </c>
      <c r="X67" s="15" t="s">
        <v>49</v>
      </c>
      <c r="Y67" s="15" t="s">
        <v>49</v>
      </c>
      <c r="Z67" s="18" t="s">
        <v>49</v>
      </c>
      <c r="AA67" s="18">
        <f t="shared" si="10"/>
        <v>21</v>
      </c>
      <c r="AB67" s="18" t="s">
        <v>48</v>
      </c>
      <c r="AC67" s="18">
        <f t="shared" si="11"/>
        <v>1</v>
      </c>
      <c r="AD67" s="18" t="s">
        <v>108</v>
      </c>
      <c r="AE67" s="18">
        <f t="shared" si="12"/>
        <v>0</v>
      </c>
      <c r="AF67" s="18" t="s">
        <v>432</v>
      </c>
      <c r="AG67" s="18">
        <f t="shared" si="13"/>
        <v>0</v>
      </c>
      <c r="AH67" s="18">
        <f t="shared" ref="AH67:AH68" si="14">AA67+AC67+AE67+AG67</f>
        <v>22</v>
      </c>
      <c r="AI67" s="18" t="str">
        <f t="shared" ref="AI67:AI68" si="15">Z67</f>
        <v>yes</v>
      </c>
      <c r="AJ67" s="18" t="str">
        <f t="shared" ref="AJ67:AJ68" si="16">AB67</f>
        <v>no</v>
      </c>
      <c r="AK67" s="18">
        <f t="shared" ref="AK67:AK68" si="17">AA67</f>
        <v>21</v>
      </c>
      <c r="AL67" s="18">
        <f t="shared" ref="AL67:AL68" si="18">AC67</f>
        <v>1</v>
      </c>
      <c r="AM67" s="179">
        <f t="shared" ref="AM67:AN68" si="19">AK67/22</f>
        <v>0.95454545454545459</v>
      </c>
      <c r="AN67" s="179">
        <f t="shared" si="19"/>
        <v>4.5454545454545456E-2</v>
      </c>
      <c r="AO67" s="57" t="e">
        <f>COUNTIFS($D67:$Y67,$AI67,[1]Results!$T$78:$AO$78,AO$1)/(COUNTIF([1]Results!$T$78:$AO$78,AO$1))</f>
        <v>#VALUE!</v>
      </c>
      <c r="AP67" s="57" t="e">
        <f>COUNTIFS($D67:$Y67,$AI67,[1]Results!$T$78:$AO$78,AP$1)/(COUNTIF([1]Results!$T$78:$AO$78,AP$1))</f>
        <v>#VALUE!</v>
      </c>
      <c r="AQ67" s="57" t="e">
        <f>COUNTIFS($D67:$Y67,$AI67,[1]Results!$T$78:$AO$78,AQ$1)/(COUNTIF([1]Results!$T$78:$AO$78,AQ$1))</f>
        <v>#VALUE!</v>
      </c>
      <c r="AR67" s="57" t="e">
        <f>COUNTIFS($D67:$Y67,$AI67,[1]Results!$T$78:$AO$78,AR$1)/(COUNTIF([1]Results!$T$78:$AO$78,AR$1))</f>
        <v>#VALUE!</v>
      </c>
      <c r="AS67" s="57" t="e">
        <f>COUNTIFS($D67:$Y67,$AI67,[1]Results!$T$78:$AO$78,AS$1)/(COUNTIF([1]Results!$T$78:$AO$78,AS$1))</f>
        <v>#VALUE!</v>
      </c>
      <c r="AT67" s="57" t="e">
        <f>COUNTIFS($D67:$Y67,$AI67,[1]Results!$T$81:$AO$81,AT$1)/(COUNTIF([1]Results!$T$81:$AO$81,AT$1))</f>
        <v>#VALUE!</v>
      </c>
      <c r="AU67" s="57" t="e">
        <f>COUNTIFS($D67:$Y67,$AI67,[1]Results!$T$81:$AO$81,AU$1)/(COUNTIF([1]Results!$T$81:$AO$81,AU$1))</f>
        <v>#VALUE!</v>
      </c>
      <c r="AV67" s="57" t="e">
        <f>COUNTIFS($D67:$Y67,$AI67,[1]Results!$T$81:$AO$81,AV$1)/(COUNTIF([1]Results!$T$81:$AO$81,AV$1))</f>
        <v>#VALUE!</v>
      </c>
      <c r="AW67" s="60"/>
      <c r="AX67" s="60"/>
      <c r="AY67" s="60"/>
      <c r="AZ67" s="60"/>
      <c r="BA67" s="60"/>
      <c r="BB67" s="60"/>
      <c r="BC67" s="18"/>
    </row>
    <row r="68" spans="1:55" x14ac:dyDescent="0.3">
      <c r="A68" t="s">
        <v>1362</v>
      </c>
      <c r="B68" s="18" t="s">
        <v>294</v>
      </c>
      <c r="C68" s="22" t="s">
        <v>295</v>
      </c>
      <c r="D68" s="15" t="s">
        <v>49</v>
      </c>
      <c r="E68" s="15" t="s">
        <v>49</v>
      </c>
      <c r="F68" s="15" t="s">
        <v>49</v>
      </c>
      <c r="G68" s="15" t="s">
        <v>49</v>
      </c>
      <c r="H68" s="15" t="s">
        <v>49</v>
      </c>
      <c r="I68" s="15" t="s">
        <v>49</v>
      </c>
      <c r="J68" s="15" t="s">
        <v>48</v>
      </c>
      <c r="K68" s="15" t="s">
        <v>49</v>
      </c>
      <c r="L68" s="15" t="s">
        <v>49</v>
      </c>
      <c r="M68" s="15" t="s">
        <v>49</v>
      </c>
      <c r="N68" s="15" t="s">
        <v>49</v>
      </c>
      <c r="O68" s="15" t="s">
        <v>49</v>
      </c>
      <c r="P68" s="15" t="s">
        <v>49</v>
      </c>
      <c r="Q68" s="15" t="s">
        <v>49</v>
      </c>
      <c r="R68" s="15" t="s">
        <v>49</v>
      </c>
      <c r="S68" s="15" t="s">
        <v>49</v>
      </c>
      <c r="T68" s="15" t="s">
        <v>49</v>
      </c>
      <c r="U68" s="15" t="s">
        <v>49</v>
      </c>
      <c r="V68" s="15" t="s">
        <v>49</v>
      </c>
      <c r="W68" s="15" t="s">
        <v>48</v>
      </c>
      <c r="X68" s="15" t="s">
        <v>49</v>
      </c>
      <c r="Y68" s="15" t="s">
        <v>49</v>
      </c>
      <c r="Z68" s="18" t="s">
        <v>49</v>
      </c>
      <c r="AA68" s="18">
        <f t="shared" si="10"/>
        <v>20</v>
      </c>
      <c r="AB68" s="18" t="s">
        <v>48</v>
      </c>
      <c r="AC68" s="18">
        <f t="shared" si="11"/>
        <v>2</v>
      </c>
      <c r="AD68" s="18" t="s">
        <v>108</v>
      </c>
      <c r="AE68" s="18">
        <f t="shared" si="12"/>
        <v>0</v>
      </c>
      <c r="AF68" s="18" t="s">
        <v>432</v>
      </c>
      <c r="AG68" s="18">
        <f t="shared" si="13"/>
        <v>0</v>
      </c>
      <c r="AH68" s="18">
        <f t="shared" si="14"/>
        <v>22</v>
      </c>
      <c r="AI68" s="18" t="str">
        <f t="shared" si="15"/>
        <v>yes</v>
      </c>
      <c r="AJ68" s="18" t="str">
        <f t="shared" si="16"/>
        <v>no</v>
      </c>
      <c r="AK68" s="18">
        <f t="shared" si="17"/>
        <v>20</v>
      </c>
      <c r="AL68" s="18">
        <f t="shared" si="18"/>
        <v>2</v>
      </c>
      <c r="AM68" s="179">
        <f t="shared" si="19"/>
        <v>0.90909090909090906</v>
      </c>
      <c r="AN68" s="179">
        <f t="shared" si="19"/>
        <v>9.0909090909090912E-2</v>
      </c>
      <c r="AO68" s="57" t="e">
        <f>COUNTIFS($D68:$Y68,$AI68,[1]Results!$T$78:$AO$78,AO$1)/(COUNTIF([1]Results!$T$78:$AO$78,AO$1))</f>
        <v>#VALUE!</v>
      </c>
      <c r="AP68" s="57" t="e">
        <f>COUNTIFS($D68:$Y68,$AI68,[1]Results!$T$78:$AO$78,AP$1)/(COUNTIF([1]Results!$T$78:$AO$78,AP$1))</f>
        <v>#VALUE!</v>
      </c>
      <c r="AQ68" s="57" t="e">
        <f>COUNTIFS($D68:$Y68,$AI68,[1]Results!$T$78:$AO$78,AQ$1)/(COUNTIF([1]Results!$T$78:$AO$78,AQ$1))</f>
        <v>#VALUE!</v>
      </c>
      <c r="AR68" s="57" t="e">
        <f>COUNTIFS($D68:$Y68,$AI68,[1]Results!$T$78:$AO$78,AR$1)/(COUNTIF([1]Results!$T$78:$AO$78,AR$1))</f>
        <v>#VALUE!</v>
      </c>
      <c r="AS68" s="57" t="e">
        <f>COUNTIFS($D68:$Y68,$AI68,[1]Results!$T$78:$AO$78,AS$1)/(COUNTIF([1]Results!$T$78:$AO$78,AS$1))</f>
        <v>#VALUE!</v>
      </c>
      <c r="AT68" s="57" t="e">
        <f>COUNTIFS($D68:$Y68,$AI68,[1]Results!$T$81:$AO$81,AT$1)/(COUNTIF([1]Results!$T$81:$AO$81,AT$1))</f>
        <v>#VALUE!</v>
      </c>
      <c r="AU68" s="57" t="e">
        <f>COUNTIFS($D68:$Y68,$AI68,[1]Results!$T$81:$AO$81,AU$1)/(COUNTIF([1]Results!$T$81:$AO$81,AU$1))</f>
        <v>#VALUE!</v>
      </c>
      <c r="AV68" s="57" t="e">
        <f>COUNTIFS($D68:$Y68,$AI68,[1]Results!$T$81:$AO$81,AV$1)/(COUNTIF([1]Results!$T$81:$AO$81,AV$1))</f>
        <v>#VALUE!</v>
      </c>
      <c r="AW68" s="60"/>
      <c r="AX68" s="60"/>
      <c r="AY68" s="60"/>
      <c r="AZ68" s="60"/>
      <c r="BA68" s="60"/>
      <c r="BB68" s="60"/>
      <c r="BC68" s="18"/>
    </row>
    <row r="69" spans="1:55" x14ac:dyDescent="0.3">
      <c r="B69" s="18"/>
      <c r="C69" s="18"/>
      <c r="D69" s="15"/>
      <c r="E69" s="15"/>
      <c r="F69" s="15"/>
      <c r="G69" s="15"/>
      <c r="H69" s="15"/>
      <c r="I69" s="15"/>
      <c r="J69" s="15"/>
      <c r="K69" s="15"/>
      <c r="L69" s="15"/>
      <c r="M69" s="15"/>
      <c r="N69" s="15"/>
      <c r="O69" s="15"/>
      <c r="P69" s="15"/>
      <c r="Q69" s="15"/>
      <c r="R69" s="15"/>
      <c r="S69" s="15"/>
      <c r="T69" s="15"/>
      <c r="U69" s="15"/>
      <c r="V69" s="15"/>
      <c r="W69" s="15"/>
      <c r="X69" s="15"/>
      <c r="Y69" s="15"/>
      <c r="Z69" s="18"/>
      <c r="AA69" s="18"/>
      <c r="AB69" s="18"/>
      <c r="AC69" s="18"/>
      <c r="AD69" s="18"/>
      <c r="AE69" s="18"/>
      <c r="AF69" s="18"/>
      <c r="AG69" s="18"/>
      <c r="AH69" s="18"/>
      <c r="AI69" s="18"/>
      <c r="AJ69" s="18"/>
      <c r="AK69" s="18"/>
      <c r="AL69" s="18"/>
      <c r="AM69" s="60"/>
      <c r="AN69" s="60"/>
      <c r="AO69" s="60"/>
      <c r="AP69" s="60"/>
      <c r="AQ69" s="60"/>
      <c r="AR69" s="60"/>
      <c r="AS69" s="60"/>
      <c r="AT69" s="60"/>
      <c r="AU69" s="60"/>
      <c r="AV69" s="60"/>
      <c r="AW69" s="60"/>
      <c r="AX69" s="60"/>
      <c r="AY69" s="60"/>
      <c r="AZ69" s="60"/>
      <c r="BA69" s="60"/>
      <c r="BB69" s="60"/>
      <c r="BC69" s="18"/>
    </row>
    <row r="70" spans="1:55" x14ac:dyDescent="0.3">
      <c r="B70" s="18"/>
      <c r="C70" s="18"/>
      <c r="D70" s="15"/>
      <c r="E70" s="15"/>
      <c r="F70" s="13"/>
      <c r="G70" s="13"/>
      <c r="H70" s="13"/>
      <c r="I70" s="13"/>
      <c r="J70" s="13"/>
      <c r="K70" s="13"/>
      <c r="L70" s="13"/>
      <c r="M70" s="13"/>
      <c r="N70" s="13"/>
      <c r="O70" s="13"/>
      <c r="P70" s="13"/>
      <c r="Q70" s="13"/>
      <c r="R70" s="13"/>
      <c r="S70" s="13"/>
      <c r="T70" s="13"/>
      <c r="U70" s="13"/>
      <c r="V70" s="13"/>
      <c r="W70" s="13"/>
      <c r="X70" s="13"/>
      <c r="Y70" s="13"/>
      <c r="Z70" s="18"/>
      <c r="AA70" s="18"/>
      <c r="AB70" s="18"/>
      <c r="AC70" s="18"/>
      <c r="AD70" s="18"/>
      <c r="AE70" s="18"/>
      <c r="AF70" s="18"/>
      <c r="AG70" s="18"/>
      <c r="AH70" s="18"/>
      <c r="AI70" s="18"/>
      <c r="AJ70" s="18"/>
      <c r="AK70" s="18"/>
      <c r="AL70" s="18"/>
      <c r="AM70" s="40"/>
      <c r="AN70" s="35" t="s">
        <v>622</v>
      </c>
      <c r="AO70" s="35" t="s">
        <v>453</v>
      </c>
      <c r="AP70" s="35" t="s">
        <v>454</v>
      </c>
      <c r="AQ70" s="35" t="s">
        <v>457</v>
      </c>
      <c r="AR70" s="35" t="s">
        <v>456</v>
      </c>
      <c r="AS70" s="35" t="s">
        <v>455</v>
      </c>
      <c r="AT70" s="35" t="s">
        <v>611</v>
      </c>
      <c r="AU70" s="35" t="s">
        <v>612</v>
      </c>
      <c r="AV70" s="35" t="s">
        <v>613</v>
      </c>
      <c r="AW70" s="60"/>
      <c r="AX70" s="60"/>
      <c r="AY70" s="60"/>
      <c r="AZ70" s="60"/>
      <c r="BA70" s="60"/>
      <c r="BB70" s="60"/>
      <c r="BC70" s="60"/>
    </row>
    <row r="71" spans="1:55" x14ac:dyDescent="0.3">
      <c r="B71" s="18"/>
      <c r="C71" s="18"/>
      <c r="D71" s="16"/>
      <c r="E71" s="16"/>
      <c r="F71" s="16"/>
      <c r="G71" s="16"/>
      <c r="H71" s="16"/>
      <c r="I71" s="16"/>
      <c r="J71" s="16"/>
      <c r="K71" s="16"/>
      <c r="L71" s="16"/>
      <c r="M71" s="16"/>
      <c r="N71" s="16"/>
      <c r="O71" s="16"/>
      <c r="P71" s="16"/>
      <c r="Q71" s="16"/>
      <c r="R71" s="16"/>
      <c r="S71" s="16"/>
      <c r="T71" s="16"/>
      <c r="U71" s="16"/>
      <c r="V71" s="16"/>
      <c r="W71" s="16"/>
      <c r="X71" s="16"/>
      <c r="Y71" s="16"/>
      <c r="Z71" s="18"/>
      <c r="AA71" s="18"/>
      <c r="AB71" s="18"/>
      <c r="AC71" s="18"/>
      <c r="AD71" s="18"/>
      <c r="AE71" s="18"/>
      <c r="AF71" s="18"/>
      <c r="AG71" s="18"/>
      <c r="AH71" s="18"/>
      <c r="AI71" s="18"/>
      <c r="AJ71" s="18"/>
      <c r="AK71" s="18"/>
      <c r="AL71" s="18"/>
      <c r="AM71" s="35" t="s">
        <v>623</v>
      </c>
      <c r="AN71" s="181">
        <f>AVERAGE([1]Categories!C3:C24)</f>
        <v>0.45454545454545464</v>
      </c>
      <c r="AO71" s="42" t="e">
        <f>AVERAGEIF([1]Results!$T$78:$AO$78,AO$1,[1]Results!$T$74:$AO$74)</f>
        <v>#VALUE!</v>
      </c>
      <c r="AP71" s="42" t="e">
        <f>AVERAGEIF([1]Results!$T$78:$AO$78,AP$1,[1]Results!$T$74:$AO$74)</f>
        <v>#VALUE!</v>
      </c>
      <c r="AQ71" s="42" t="e">
        <f>AVERAGEIF([1]Results!$T$78:$AO$78,AQ$1,[1]Results!$T$74:$AO$74)</f>
        <v>#VALUE!</v>
      </c>
      <c r="AR71" s="42" t="e">
        <f>AVERAGEIF([1]Results!$T$78:$AO$78,AR$1,[1]Results!$T$74:$AO$74)</f>
        <v>#VALUE!</v>
      </c>
      <c r="AS71" s="42" t="e">
        <f>AVERAGEIF([1]Results!$T$78:$AO$78,AS$1,[1]Results!$T$74:$AO$74)</f>
        <v>#VALUE!</v>
      </c>
      <c r="AT71" s="42" t="e">
        <f>AVERAGEIF([1]Results!$T$81:$AO$81,AT$1,[1]Results!$T$74:$AO$74)</f>
        <v>#VALUE!</v>
      </c>
      <c r="AU71" s="42" t="e">
        <f>AVERAGEIF([1]Results!$T$81:$AO$81,AU$1,[1]Results!$T$74:$AO$74)</f>
        <v>#VALUE!</v>
      </c>
      <c r="AV71" s="42" t="e">
        <f>AVERAGEIF([1]Results!$T$81:$AO$81,AV$1,[1]Results!$T$74:$AO$74)</f>
        <v>#VALUE!</v>
      </c>
      <c r="AW71" s="60"/>
      <c r="AX71" s="60"/>
      <c r="AY71" s="60"/>
      <c r="AZ71" s="60"/>
      <c r="BA71" s="60"/>
      <c r="BB71" s="60"/>
      <c r="BC71" s="60"/>
    </row>
    <row r="72" spans="1:55" x14ac:dyDescent="0.3">
      <c r="B72" s="18"/>
      <c r="C72" s="18"/>
      <c r="D72" s="16"/>
      <c r="E72" s="16"/>
      <c r="F72" s="16"/>
      <c r="G72" s="16"/>
      <c r="H72" s="16"/>
      <c r="I72" s="16"/>
      <c r="J72" s="16"/>
      <c r="K72" s="16"/>
      <c r="L72" s="16"/>
      <c r="M72" s="16"/>
      <c r="N72" s="16"/>
      <c r="O72" s="16"/>
      <c r="P72" s="16"/>
      <c r="Q72" s="16"/>
      <c r="R72" s="16"/>
      <c r="S72" s="16"/>
      <c r="T72" s="16"/>
      <c r="U72" s="16"/>
      <c r="V72" s="16"/>
      <c r="W72" s="16"/>
      <c r="X72" s="16"/>
      <c r="Y72" s="16"/>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row>
    <row r="73" spans="1:55" x14ac:dyDescent="0.3">
      <c r="B73" s="18"/>
      <c r="C73" s="18"/>
      <c r="D73" s="16"/>
      <c r="E73" s="16"/>
      <c r="F73" s="16"/>
      <c r="G73" s="16"/>
      <c r="H73" s="16"/>
      <c r="I73" s="16"/>
      <c r="J73" s="16"/>
      <c r="K73" s="16"/>
      <c r="L73" s="16"/>
      <c r="M73" s="16"/>
      <c r="N73" s="16"/>
      <c r="O73" s="16"/>
      <c r="P73" s="16"/>
      <c r="Q73" s="16"/>
      <c r="R73" s="16"/>
      <c r="S73" s="16"/>
      <c r="T73" s="16"/>
      <c r="U73" s="16"/>
      <c r="V73" s="16"/>
      <c r="W73" s="16"/>
      <c r="X73" s="16"/>
      <c r="Y73" s="16"/>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row>
    <row r="74" spans="1:55" x14ac:dyDescent="0.3">
      <c r="B74" s="18"/>
      <c r="C74" s="18"/>
      <c r="D74" s="16"/>
      <c r="E74" s="16"/>
      <c r="F74" s="16"/>
      <c r="G74" s="16"/>
      <c r="H74" s="16"/>
      <c r="I74" s="16"/>
      <c r="J74" s="16"/>
      <c r="K74" s="16"/>
      <c r="L74" s="16"/>
      <c r="M74" s="16"/>
      <c r="N74" s="16"/>
      <c r="O74" s="16"/>
      <c r="P74" s="16"/>
      <c r="Q74" s="16"/>
      <c r="R74" s="16"/>
      <c r="S74" s="16"/>
      <c r="T74" s="16"/>
      <c r="U74" s="16"/>
      <c r="V74" s="16"/>
      <c r="W74" s="16"/>
      <c r="X74" s="16"/>
      <c r="Y74" s="16"/>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row>
    <row r="75" spans="1:55" x14ac:dyDescent="0.3">
      <c r="B75" s="18"/>
      <c r="C75" s="18"/>
      <c r="D75" s="16"/>
      <c r="E75" s="16"/>
      <c r="F75" s="16"/>
      <c r="G75" s="16"/>
      <c r="H75" s="16"/>
      <c r="I75" s="16"/>
      <c r="J75" s="16"/>
      <c r="K75" s="16"/>
      <c r="L75" s="16"/>
      <c r="M75" s="16"/>
      <c r="N75" s="16"/>
      <c r="O75" s="16"/>
      <c r="P75" s="16"/>
      <c r="Q75" s="16"/>
      <c r="R75" s="16"/>
      <c r="S75" s="16"/>
      <c r="T75" s="16"/>
      <c r="U75" s="16"/>
      <c r="V75" s="16"/>
      <c r="W75" s="16"/>
      <c r="X75" s="16"/>
      <c r="Y75" s="16"/>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row>
    <row r="76" spans="1:55" x14ac:dyDescent="0.3">
      <c r="B76" s="18"/>
      <c r="C76" s="18"/>
      <c r="D76" s="16"/>
      <c r="E76" s="16"/>
      <c r="F76" s="16"/>
      <c r="G76" s="16"/>
      <c r="H76" s="16"/>
      <c r="I76" s="16"/>
      <c r="J76" s="16"/>
      <c r="K76" s="16"/>
      <c r="L76" s="16"/>
      <c r="M76" s="16"/>
      <c r="N76" s="16"/>
      <c r="O76" s="16"/>
      <c r="P76" s="16"/>
      <c r="Q76" s="16"/>
      <c r="R76" s="16"/>
      <c r="S76" s="16"/>
      <c r="T76" s="16"/>
      <c r="U76" s="16"/>
      <c r="V76" s="16"/>
      <c r="W76" s="16"/>
      <c r="X76" s="16"/>
      <c r="Y76" s="16"/>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row>
    <row r="77" spans="1:55" x14ac:dyDescent="0.3">
      <c r="B77" s="18"/>
      <c r="C77" s="18"/>
      <c r="D77" s="16"/>
      <c r="E77" s="16"/>
      <c r="F77" s="16"/>
      <c r="G77" s="16"/>
      <c r="H77" s="16"/>
      <c r="I77" s="16"/>
      <c r="J77" s="16"/>
      <c r="K77" s="16"/>
      <c r="L77" s="16"/>
      <c r="M77" s="16"/>
      <c r="N77" s="16"/>
      <c r="O77" s="16"/>
      <c r="P77" s="16"/>
      <c r="Q77" s="16"/>
      <c r="R77" s="16"/>
      <c r="S77" s="16"/>
      <c r="T77" s="16"/>
      <c r="U77" s="16"/>
      <c r="V77" s="16"/>
      <c r="W77" s="16"/>
      <c r="X77" s="16"/>
      <c r="Y77" s="16"/>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row>
    <row r="78" spans="1:55" x14ac:dyDescent="0.3">
      <c r="B78" s="18"/>
      <c r="C78" s="18"/>
      <c r="D78" s="16"/>
      <c r="E78" s="16"/>
      <c r="F78" s="16"/>
      <c r="G78" s="16"/>
      <c r="H78" s="16"/>
      <c r="I78" s="16"/>
      <c r="J78" s="16"/>
      <c r="K78" s="16"/>
      <c r="L78" s="16"/>
      <c r="M78" s="16"/>
      <c r="N78" s="16"/>
      <c r="O78" s="16"/>
      <c r="P78" s="16"/>
      <c r="Q78" s="16"/>
      <c r="R78" s="16"/>
      <c r="S78" s="16"/>
      <c r="T78" s="16"/>
      <c r="U78" s="16"/>
      <c r="V78" s="16"/>
      <c r="W78" s="16"/>
      <c r="X78" s="16"/>
      <c r="Y78" s="16"/>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row>
    <row r="79" spans="1:55" x14ac:dyDescent="0.3">
      <c r="B79" s="18"/>
      <c r="C79" s="18"/>
      <c r="D79" s="16"/>
      <c r="E79" s="16"/>
      <c r="F79" s="16"/>
      <c r="G79" s="16"/>
      <c r="H79" s="16"/>
      <c r="I79" s="16"/>
      <c r="J79" s="16"/>
      <c r="K79" s="16"/>
      <c r="L79" s="16"/>
      <c r="M79" s="16"/>
      <c r="N79" s="16"/>
      <c r="O79" s="16"/>
      <c r="P79" s="16"/>
      <c r="Q79" s="16"/>
      <c r="R79" s="16"/>
      <c r="S79" s="16"/>
      <c r="T79" s="16"/>
      <c r="U79" s="16"/>
      <c r="V79" s="16"/>
      <c r="W79" s="16"/>
      <c r="X79" s="16"/>
      <c r="Y79" s="16"/>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row>
    <row r="80" spans="1:55" x14ac:dyDescent="0.3">
      <c r="B80" s="18"/>
      <c r="C80" s="18"/>
      <c r="D80" s="16"/>
      <c r="E80" s="16"/>
      <c r="F80" s="16"/>
      <c r="G80" s="16"/>
      <c r="H80" s="16"/>
      <c r="I80" s="16"/>
      <c r="J80" s="16"/>
      <c r="K80" s="16"/>
      <c r="L80" s="16"/>
      <c r="M80" s="16"/>
      <c r="N80" s="16"/>
      <c r="O80" s="16"/>
      <c r="P80" s="16"/>
      <c r="Q80" s="16"/>
      <c r="R80" s="16"/>
      <c r="S80" s="16"/>
      <c r="T80" s="16"/>
      <c r="U80" s="16"/>
      <c r="V80" s="16"/>
      <c r="W80" s="16"/>
      <c r="X80" s="16"/>
      <c r="Y80" s="16"/>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row>
    <row r="81" spans="2:55" x14ac:dyDescent="0.3">
      <c r="B81" s="18"/>
      <c r="C81" s="18"/>
      <c r="D81" s="16"/>
      <c r="E81" s="16"/>
      <c r="F81" s="16"/>
      <c r="G81" s="16"/>
      <c r="H81" s="16"/>
      <c r="I81" s="16"/>
      <c r="J81" s="16"/>
      <c r="K81" s="16"/>
      <c r="L81" s="16"/>
      <c r="M81" s="16"/>
      <c r="N81" s="16"/>
      <c r="O81" s="16"/>
      <c r="P81" s="16"/>
      <c r="Q81" s="16"/>
      <c r="R81" s="16"/>
      <c r="S81" s="16"/>
      <c r="T81" s="16"/>
      <c r="U81" s="16"/>
      <c r="V81" s="16"/>
      <c r="W81" s="16"/>
      <c r="X81" s="16"/>
      <c r="Y81" s="16"/>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row>
  </sheetData>
  <conditionalFormatting sqref="AH2:AH68">
    <cfRule type="cellIs" dxfId="0" priority="1" operator="lessThan">
      <formula>50</formula>
    </cfRule>
  </conditionalFormatting>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workbookViewId="0">
      <selection activeCell="E25" sqref="E25"/>
    </sheetView>
  </sheetViews>
  <sheetFormatPr defaultRowHeight="14.4" x14ac:dyDescent="0.3"/>
  <sheetData>
    <row r="1" spans="1:14" s="37" customFormat="1" x14ac:dyDescent="0.3">
      <c r="C1" s="37" t="s">
        <v>1363</v>
      </c>
      <c r="D1" s="37" t="s">
        <v>1364</v>
      </c>
      <c r="E1" s="37" t="s">
        <v>446</v>
      </c>
      <c r="F1" s="167" t="s">
        <v>431</v>
      </c>
      <c r="G1" s="168" t="s">
        <v>438</v>
      </c>
      <c r="H1" s="169" t="s">
        <v>435</v>
      </c>
      <c r="I1" s="170" t="s">
        <v>436</v>
      </c>
      <c r="J1" s="171" t="s">
        <v>441</v>
      </c>
      <c r="K1" s="172" t="s">
        <v>442</v>
      </c>
      <c r="L1" s="170" t="s">
        <v>444</v>
      </c>
      <c r="M1" s="173" t="s">
        <v>434</v>
      </c>
      <c r="N1" s="174" t="s">
        <v>445</v>
      </c>
    </row>
    <row r="2" spans="1:14" x14ac:dyDescent="0.3">
      <c r="A2" t="s">
        <v>1387</v>
      </c>
      <c r="B2">
        <v>1</v>
      </c>
      <c r="C2" t="s">
        <v>18</v>
      </c>
      <c r="D2" t="s">
        <v>1365</v>
      </c>
      <c r="E2" s="57">
        <v>0.58499999999999996</v>
      </c>
      <c r="F2" s="57">
        <v>0.86399999999999999</v>
      </c>
      <c r="G2" s="57">
        <v>0.53300000000000003</v>
      </c>
      <c r="H2" s="57">
        <v>0.72699999999999998</v>
      </c>
      <c r="I2" s="57">
        <v>0.33300000000000002</v>
      </c>
      <c r="J2" s="57">
        <v>0.66700000000000004</v>
      </c>
      <c r="K2" s="57">
        <v>0.57099999999999995</v>
      </c>
      <c r="L2" s="57">
        <v>0.53800000000000003</v>
      </c>
      <c r="M2" s="57">
        <v>0.34599999999999997</v>
      </c>
      <c r="N2" s="57">
        <v>0.5</v>
      </c>
    </row>
    <row r="3" spans="1:14" x14ac:dyDescent="0.3">
      <c r="A3" t="s">
        <v>1385</v>
      </c>
      <c r="B3">
        <v>2</v>
      </c>
      <c r="C3" t="s">
        <v>34</v>
      </c>
      <c r="D3" t="s">
        <v>1365</v>
      </c>
      <c r="E3" s="57">
        <v>0.56000000000000005</v>
      </c>
      <c r="F3" s="57">
        <v>0.77300000000000002</v>
      </c>
      <c r="G3" s="57">
        <v>0.66700000000000004</v>
      </c>
      <c r="H3" s="57">
        <v>0.182</v>
      </c>
      <c r="I3" s="57">
        <v>0.41699999999999998</v>
      </c>
      <c r="J3" s="57">
        <v>1</v>
      </c>
      <c r="K3" s="57">
        <v>0.57099999999999995</v>
      </c>
      <c r="L3" s="57">
        <v>0.154</v>
      </c>
      <c r="M3" s="57">
        <v>0.84599999999999997</v>
      </c>
      <c r="N3" s="57">
        <v>0.5</v>
      </c>
    </row>
    <row r="4" spans="1:14" x14ac:dyDescent="0.3">
      <c r="A4" t="s">
        <v>1377</v>
      </c>
      <c r="B4">
        <v>3</v>
      </c>
      <c r="C4" t="s">
        <v>12</v>
      </c>
      <c r="D4" t="s">
        <v>1365</v>
      </c>
      <c r="E4" s="57">
        <v>0.55500000000000005</v>
      </c>
      <c r="F4" s="57">
        <v>0.77300000000000002</v>
      </c>
      <c r="G4" s="57">
        <v>0.53300000000000003</v>
      </c>
      <c r="H4" s="57">
        <v>0.182</v>
      </c>
      <c r="I4" s="57">
        <v>0.66700000000000004</v>
      </c>
      <c r="J4" s="57">
        <v>0.5</v>
      </c>
      <c r="K4" s="57">
        <v>0.28599999999999998</v>
      </c>
      <c r="L4" s="57">
        <v>0.308</v>
      </c>
      <c r="M4" s="57">
        <v>0.69199999999999995</v>
      </c>
      <c r="N4" s="57">
        <v>1</v>
      </c>
    </row>
    <row r="5" spans="1:14" x14ac:dyDescent="0.3">
      <c r="A5" t="s">
        <v>1371</v>
      </c>
      <c r="B5">
        <v>4</v>
      </c>
      <c r="C5" t="s">
        <v>28</v>
      </c>
      <c r="D5" t="s">
        <v>1365</v>
      </c>
      <c r="E5" s="57">
        <v>0.55000000000000004</v>
      </c>
      <c r="F5" s="57">
        <v>0.72699999999999998</v>
      </c>
      <c r="G5" s="57">
        <v>0.53300000000000003</v>
      </c>
      <c r="H5" s="57">
        <v>0.72699999999999998</v>
      </c>
      <c r="I5" s="57">
        <v>0.33300000000000002</v>
      </c>
      <c r="J5" s="57">
        <v>1</v>
      </c>
      <c r="K5" s="57">
        <v>0.57099999999999995</v>
      </c>
      <c r="L5" s="57">
        <v>0.308</v>
      </c>
      <c r="M5" s="57">
        <v>0.46200000000000002</v>
      </c>
      <c r="N5" s="57">
        <v>0.5</v>
      </c>
    </row>
    <row r="6" spans="1:14" x14ac:dyDescent="0.3">
      <c r="A6" t="s">
        <v>1388</v>
      </c>
      <c r="B6">
        <v>5</v>
      </c>
      <c r="C6" t="s">
        <v>22</v>
      </c>
      <c r="D6" t="s">
        <v>1366</v>
      </c>
      <c r="E6" s="57">
        <v>0.53</v>
      </c>
      <c r="F6" s="57">
        <v>0.81799999999999995</v>
      </c>
      <c r="G6" s="57">
        <v>0.53300000000000003</v>
      </c>
      <c r="H6" s="57">
        <v>0.81799999999999995</v>
      </c>
      <c r="I6" s="57">
        <v>0.16700000000000001</v>
      </c>
      <c r="J6" s="57">
        <v>0.66700000000000004</v>
      </c>
      <c r="K6" s="57">
        <v>0.57099999999999995</v>
      </c>
      <c r="L6" s="57">
        <v>0.23100000000000001</v>
      </c>
      <c r="M6" s="57">
        <v>0.38500000000000001</v>
      </c>
      <c r="N6" s="57">
        <v>0.5</v>
      </c>
    </row>
    <row r="7" spans="1:14" x14ac:dyDescent="0.3">
      <c r="A7" t="s">
        <v>1374</v>
      </c>
      <c r="B7">
        <v>6</v>
      </c>
      <c r="C7" t="s">
        <v>30</v>
      </c>
      <c r="D7" t="s">
        <v>1366</v>
      </c>
      <c r="E7" s="57">
        <v>0.51</v>
      </c>
      <c r="F7" s="57">
        <v>0.59099999999999997</v>
      </c>
      <c r="G7" s="57">
        <v>0.4</v>
      </c>
      <c r="H7" s="57">
        <v>0.45500000000000002</v>
      </c>
      <c r="I7" s="57">
        <v>0.25</v>
      </c>
      <c r="J7" s="57">
        <v>0.33300000000000002</v>
      </c>
      <c r="K7" s="57">
        <v>0.57099999999999995</v>
      </c>
      <c r="L7" s="57">
        <v>0.61499999999999999</v>
      </c>
      <c r="M7" s="57">
        <v>0.53800000000000003</v>
      </c>
      <c r="N7" s="57">
        <v>1</v>
      </c>
    </row>
    <row r="8" spans="1:14" x14ac:dyDescent="0.3">
      <c r="A8" t="s">
        <v>1386</v>
      </c>
      <c r="B8">
        <v>7</v>
      </c>
      <c r="C8" t="s">
        <v>40</v>
      </c>
      <c r="D8" t="s">
        <v>1367</v>
      </c>
      <c r="E8" s="57">
        <v>0.495</v>
      </c>
      <c r="F8" s="57">
        <v>0.75</v>
      </c>
      <c r="G8" s="57">
        <v>1</v>
      </c>
      <c r="H8" s="57">
        <v>0</v>
      </c>
      <c r="I8" s="57">
        <v>0.33300000000000002</v>
      </c>
      <c r="J8" s="57">
        <v>0.66700000000000004</v>
      </c>
      <c r="K8" s="57">
        <v>0.57099999999999995</v>
      </c>
      <c r="L8" s="57">
        <v>0.308</v>
      </c>
      <c r="M8" s="57">
        <v>0.308</v>
      </c>
      <c r="N8" s="57">
        <v>0</v>
      </c>
    </row>
    <row r="9" spans="1:14" x14ac:dyDescent="0.3">
      <c r="A9" t="s">
        <v>1372</v>
      </c>
      <c r="B9">
        <v>8</v>
      </c>
      <c r="C9" t="s">
        <v>4</v>
      </c>
      <c r="D9" t="s">
        <v>1367</v>
      </c>
      <c r="E9" s="57">
        <v>0.49</v>
      </c>
      <c r="F9" s="57">
        <v>0.79500000000000004</v>
      </c>
      <c r="G9" s="57">
        <v>0.4</v>
      </c>
      <c r="H9" s="57">
        <v>9.0999999999999998E-2</v>
      </c>
      <c r="I9" s="57">
        <v>0.5</v>
      </c>
      <c r="J9" s="57">
        <v>0.66700000000000004</v>
      </c>
      <c r="K9" s="57">
        <v>0.57099999999999995</v>
      </c>
      <c r="L9" s="57">
        <v>0.38500000000000001</v>
      </c>
      <c r="M9" s="57">
        <v>0.42299999999999999</v>
      </c>
      <c r="N9" s="57">
        <v>0.5</v>
      </c>
    </row>
    <row r="10" spans="1:14" x14ac:dyDescent="0.3">
      <c r="A10" t="s">
        <v>1384</v>
      </c>
      <c r="B10">
        <v>9</v>
      </c>
      <c r="C10" t="s">
        <v>6</v>
      </c>
      <c r="D10" t="s">
        <v>1367</v>
      </c>
      <c r="E10" s="57">
        <v>0.47</v>
      </c>
      <c r="F10" s="57">
        <v>0.70499999999999996</v>
      </c>
      <c r="G10" s="57">
        <v>0.4</v>
      </c>
      <c r="H10" s="57">
        <v>0.36399999999999999</v>
      </c>
      <c r="I10" s="57">
        <v>8.3000000000000004E-2</v>
      </c>
      <c r="J10" s="57">
        <v>0.66700000000000004</v>
      </c>
      <c r="K10" s="57">
        <v>0.28599999999999998</v>
      </c>
      <c r="L10" s="57">
        <v>0.38500000000000001</v>
      </c>
      <c r="M10" s="57">
        <v>0.73099999999999998</v>
      </c>
      <c r="N10" s="57">
        <v>0.5</v>
      </c>
    </row>
    <row r="11" spans="1:14" x14ac:dyDescent="0.3">
      <c r="A11" t="s">
        <v>1373</v>
      </c>
      <c r="B11">
        <v>10</v>
      </c>
      <c r="C11" t="s">
        <v>14</v>
      </c>
      <c r="D11" t="s">
        <v>1367</v>
      </c>
      <c r="E11" s="57">
        <v>0.47</v>
      </c>
      <c r="F11" s="57">
        <v>0.72699999999999998</v>
      </c>
      <c r="G11" s="57">
        <v>0.53300000000000003</v>
      </c>
      <c r="H11" s="57">
        <v>0.27300000000000002</v>
      </c>
      <c r="I11" s="57">
        <v>0.5</v>
      </c>
      <c r="J11" s="57">
        <v>0.66700000000000004</v>
      </c>
      <c r="K11" s="57">
        <v>0.14299999999999999</v>
      </c>
      <c r="L11" s="57">
        <v>0.23100000000000001</v>
      </c>
      <c r="M11" s="57">
        <v>0.38500000000000001</v>
      </c>
      <c r="N11" s="57">
        <v>0.75</v>
      </c>
    </row>
    <row r="12" spans="1:14" x14ac:dyDescent="0.3">
      <c r="A12" t="s">
        <v>1382</v>
      </c>
      <c r="B12">
        <v>11</v>
      </c>
      <c r="C12" t="s">
        <v>20</v>
      </c>
      <c r="D12" t="s">
        <v>1367</v>
      </c>
      <c r="E12" s="57">
        <v>0.46</v>
      </c>
      <c r="F12" s="57">
        <v>0.75</v>
      </c>
      <c r="G12" s="57">
        <v>0.46700000000000003</v>
      </c>
      <c r="H12" s="57">
        <v>0.13600000000000001</v>
      </c>
      <c r="I12" s="57">
        <v>0.25</v>
      </c>
      <c r="J12" s="57">
        <v>1</v>
      </c>
      <c r="K12" s="57">
        <v>0.57099999999999995</v>
      </c>
      <c r="L12" s="57">
        <v>0.23100000000000001</v>
      </c>
      <c r="M12" s="57">
        <v>0.46200000000000002</v>
      </c>
      <c r="N12" s="57">
        <v>0.5</v>
      </c>
    </row>
    <row r="13" spans="1:14" x14ac:dyDescent="0.3">
      <c r="A13" t="s">
        <v>1389</v>
      </c>
      <c r="B13">
        <v>12</v>
      </c>
      <c r="C13" t="s">
        <v>26</v>
      </c>
      <c r="D13" t="s">
        <v>1367</v>
      </c>
      <c r="E13" s="57">
        <v>0.45500000000000002</v>
      </c>
      <c r="F13" s="57">
        <v>0.68200000000000005</v>
      </c>
      <c r="G13" s="57">
        <v>0.36699999999999999</v>
      </c>
      <c r="H13" s="57">
        <v>0.45500000000000002</v>
      </c>
      <c r="I13" s="57">
        <v>0.16700000000000001</v>
      </c>
      <c r="J13" s="57">
        <v>0.33300000000000002</v>
      </c>
      <c r="K13" s="57">
        <v>0.42899999999999999</v>
      </c>
      <c r="L13" s="57">
        <v>0.23100000000000001</v>
      </c>
      <c r="M13" s="57">
        <v>0.53800000000000003</v>
      </c>
      <c r="N13" s="57">
        <v>1</v>
      </c>
    </row>
    <row r="14" spans="1:14" x14ac:dyDescent="0.3">
      <c r="A14" t="s">
        <v>1383</v>
      </c>
      <c r="B14">
        <v>13</v>
      </c>
      <c r="C14" t="s">
        <v>10</v>
      </c>
      <c r="D14" t="s">
        <v>1367</v>
      </c>
      <c r="E14" s="57">
        <v>0.45500000000000002</v>
      </c>
      <c r="F14" s="57">
        <v>0.81799999999999995</v>
      </c>
      <c r="G14" s="57">
        <v>0.53300000000000003</v>
      </c>
      <c r="H14" s="57">
        <v>4.4999999999999998E-2</v>
      </c>
      <c r="I14" s="57">
        <v>0.25</v>
      </c>
      <c r="J14" s="57">
        <v>0.66700000000000004</v>
      </c>
      <c r="K14" s="57">
        <v>0.42899999999999999</v>
      </c>
      <c r="L14" s="57">
        <v>0.53800000000000003</v>
      </c>
      <c r="M14" s="57">
        <v>0.154</v>
      </c>
      <c r="N14" s="57">
        <v>0.5</v>
      </c>
    </row>
    <row r="15" spans="1:14" x14ac:dyDescent="0.3">
      <c r="A15" t="s">
        <v>1378</v>
      </c>
      <c r="B15">
        <v>14</v>
      </c>
      <c r="C15" t="s">
        <v>24</v>
      </c>
      <c r="D15" t="s">
        <v>1368</v>
      </c>
      <c r="E15" s="57">
        <v>0.44</v>
      </c>
      <c r="F15" s="57">
        <v>0.77300000000000002</v>
      </c>
      <c r="G15" s="57">
        <v>0.46700000000000003</v>
      </c>
      <c r="H15" s="57">
        <v>0.5</v>
      </c>
      <c r="I15" s="57">
        <v>0.45800000000000002</v>
      </c>
      <c r="J15" s="57">
        <v>0.66700000000000004</v>
      </c>
      <c r="K15" s="57">
        <v>0.14299999999999999</v>
      </c>
      <c r="L15" s="57">
        <v>0</v>
      </c>
      <c r="M15" s="57">
        <v>0.308</v>
      </c>
      <c r="N15" s="57">
        <v>0.5</v>
      </c>
    </row>
    <row r="16" spans="1:14" x14ac:dyDescent="0.3">
      <c r="A16" t="s">
        <v>1391</v>
      </c>
      <c r="B16">
        <v>15</v>
      </c>
      <c r="C16" t="s">
        <v>8</v>
      </c>
      <c r="D16" t="s">
        <v>1368</v>
      </c>
      <c r="E16" s="57">
        <v>0.44</v>
      </c>
      <c r="F16" s="57">
        <v>0.72699999999999998</v>
      </c>
      <c r="G16" s="57">
        <v>0.4</v>
      </c>
      <c r="H16" s="57">
        <v>0.27300000000000002</v>
      </c>
      <c r="I16" s="57">
        <v>0.41699999999999998</v>
      </c>
      <c r="J16" s="57">
        <v>1</v>
      </c>
      <c r="K16" s="57">
        <v>0.28599999999999998</v>
      </c>
      <c r="L16" s="57">
        <v>0</v>
      </c>
      <c r="M16" s="57">
        <v>0.38500000000000001</v>
      </c>
      <c r="N16" s="57">
        <v>1</v>
      </c>
    </row>
    <row r="17" spans="1:14" x14ac:dyDescent="0.3">
      <c r="A17" t="s">
        <v>1375</v>
      </c>
      <c r="B17">
        <v>16</v>
      </c>
      <c r="C17" t="s">
        <v>38</v>
      </c>
      <c r="D17" t="s">
        <v>1368</v>
      </c>
      <c r="E17" s="57">
        <v>0.43</v>
      </c>
      <c r="F17" s="57">
        <v>0.72699999999999998</v>
      </c>
      <c r="G17" s="57">
        <v>0.26700000000000002</v>
      </c>
      <c r="H17" s="57">
        <v>0.45500000000000002</v>
      </c>
      <c r="I17" s="57">
        <v>0.33300000000000002</v>
      </c>
      <c r="J17" s="57">
        <v>1</v>
      </c>
      <c r="K17" s="57">
        <v>0.28599999999999998</v>
      </c>
      <c r="L17" s="57">
        <v>0</v>
      </c>
      <c r="M17" s="57">
        <v>0.53800000000000003</v>
      </c>
      <c r="N17" s="57">
        <v>0.5</v>
      </c>
    </row>
    <row r="18" spans="1:14" x14ac:dyDescent="0.3">
      <c r="A18" t="s">
        <v>1376</v>
      </c>
      <c r="B18">
        <v>17</v>
      </c>
      <c r="C18" t="s">
        <v>2</v>
      </c>
      <c r="D18" t="s">
        <v>1368</v>
      </c>
      <c r="E18" s="57">
        <v>0.43</v>
      </c>
      <c r="F18" s="57">
        <v>0.77300000000000002</v>
      </c>
      <c r="G18" s="57">
        <v>0.26700000000000002</v>
      </c>
      <c r="H18" s="57">
        <v>9.0999999999999998E-2</v>
      </c>
      <c r="I18" s="57">
        <v>0.41699999999999998</v>
      </c>
      <c r="J18" s="57">
        <v>0.66700000000000004</v>
      </c>
      <c r="K18" s="57">
        <v>0.57099999999999995</v>
      </c>
      <c r="L18" s="57">
        <v>0</v>
      </c>
      <c r="M18" s="57">
        <v>0.61499999999999999</v>
      </c>
      <c r="N18" s="57">
        <v>0.5</v>
      </c>
    </row>
    <row r="19" spans="1:14" x14ac:dyDescent="0.3">
      <c r="A19" t="s">
        <v>1379</v>
      </c>
      <c r="B19">
        <v>18</v>
      </c>
      <c r="C19" t="s">
        <v>16</v>
      </c>
      <c r="D19" t="s">
        <v>1369</v>
      </c>
      <c r="E19" s="57">
        <v>0.38500000000000001</v>
      </c>
      <c r="F19" s="57">
        <v>0.54500000000000004</v>
      </c>
      <c r="G19" s="57">
        <v>0.33300000000000002</v>
      </c>
      <c r="H19" s="57">
        <v>0</v>
      </c>
      <c r="I19" s="57">
        <v>0.625</v>
      </c>
      <c r="J19" s="57">
        <v>0.66700000000000004</v>
      </c>
      <c r="K19" s="57">
        <v>7.0999999999999994E-2</v>
      </c>
      <c r="L19" s="57">
        <v>0.308</v>
      </c>
      <c r="M19" s="57">
        <v>0.42299999999999999</v>
      </c>
      <c r="N19" s="57">
        <v>0.5</v>
      </c>
    </row>
    <row r="20" spans="1:14" x14ac:dyDescent="0.3">
      <c r="A20" t="s">
        <v>1390</v>
      </c>
      <c r="B20">
        <v>19</v>
      </c>
      <c r="C20" t="s">
        <v>36</v>
      </c>
      <c r="D20" t="s">
        <v>1370</v>
      </c>
      <c r="E20" s="57">
        <v>0.34</v>
      </c>
      <c r="F20" s="57">
        <v>0.72699999999999998</v>
      </c>
      <c r="G20" s="57">
        <v>0</v>
      </c>
      <c r="H20" s="57">
        <v>0.13600000000000001</v>
      </c>
      <c r="I20" s="57">
        <v>0.20799999999999999</v>
      </c>
      <c r="J20" s="57">
        <v>1</v>
      </c>
      <c r="K20" s="57">
        <v>0.57099999999999995</v>
      </c>
      <c r="L20" s="57">
        <v>0</v>
      </c>
      <c r="M20" s="57">
        <v>0.38500000000000001</v>
      </c>
      <c r="N20" s="57">
        <v>0.5</v>
      </c>
    </row>
    <row r="21" spans="1:14" x14ac:dyDescent="0.3">
      <c r="A21" t="s">
        <v>1381</v>
      </c>
      <c r="B21">
        <v>20</v>
      </c>
      <c r="C21" t="s">
        <v>32</v>
      </c>
      <c r="D21" t="s">
        <v>1370</v>
      </c>
      <c r="E21" s="57">
        <v>0.34</v>
      </c>
      <c r="F21" s="57">
        <v>0.68200000000000005</v>
      </c>
      <c r="G21" s="57">
        <v>0.4</v>
      </c>
      <c r="H21" s="57">
        <v>9.0999999999999998E-2</v>
      </c>
      <c r="I21" s="57">
        <v>0.41699999999999998</v>
      </c>
      <c r="J21" s="57">
        <v>0</v>
      </c>
      <c r="K21" s="57">
        <v>0</v>
      </c>
      <c r="L21" s="57">
        <v>0</v>
      </c>
      <c r="M21" s="57">
        <v>0.38500000000000001</v>
      </c>
      <c r="N21" s="57">
        <v>0.5</v>
      </c>
    </row>
    <row r="22" spans="1:14" x14ac:dyDescent="0.3">
      <c r="A22" t="s">
        <v>1392</v>
      </c>
      <c r="B22">
        <v>21</v>
      </c>
      <c r="C22" t="s">
        <v>42</v>
      </c>
      <c r="D22" t="s">
        <v>1370</v>
      </c>
      <c r="E22" s="57">
        <v>0.31</v>
      </c>
      <c r="F22" s="57">
        <v>0.63600000000000001</v>
      </c>
      <c r="G22" s="57">
        <v>0.4</v>
      </c>
      <c r="H22" s="57">
        <v>0.27300000000000002</v>
      </c>
      <c r="I22" s="57">
        <v>0.25</v>
      </c>
      <c r="J22" s="57">
        <v>1</v>
      </c>
      <c r="K22" s="57">
        <v>0</v>
      </c>
      <c r="L22" s="57">
        <v>0</v>
      </c>
      <c r="M22" s="57">
        <v>0</v>
      </c>
      <c r="N22" s="57">
        <v>0.5</v>
      </c>
    </row>
    <row r="23" spans="1:14" x14ac:dyDescent="0.3">
      <c r="A23" t="s">
        <v>1380</v>
      </c>
      <c r="B23">
        <v>22</v>
      </c>
      <c r="C23" t="s">
        <v>44</v>
      </c>
      <c r="D23" t="s">
        <v>1370</v>
      </c>
      <c r="E23" s="57">
        <v>0.3</v>
      </c>
      <c r="F23" s="57">
        <v>0.68200000000000005</v>
      </c>
      <c r="G23" s="57">
        <v>0.4</v>
      </c>
      <c r="H23" s="57">
        <v>0.182</v>
      </c>
      <c r="I23" s="57">
        <v>0.16700000000000001</v>
      </c>
      <c r="J23" s="57">
        <v>0</v>
      </c>
      <c r="K23" s="57">
        <v>0.42899999999999999</v>
      </c>
      <c r="L23" s="57">
        <v>0</v>
      </c>
      <c r="M23" s="57">
        <v>0</v>
      </c>
      <c r="N23" s="57">
        <v>0.5</v>
      </c>
    </row>
    <row r="25" spans="1:14" x14ac:dyDescent="0.3">
      <c r="E25" s="57"/>
    </row>
  </sheetData>
  <autoFilter ref="A1:N1">
    <sortState ref="A2:N23">
      <sortCondition descending="1" ref="E1"/>
    </sortState>
  </autoFilter>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workbookViewId="0">
      <selection activeCell="S19" sqref="S19"/>
    </sheetView>
  </sheetViews>
  <sheetFormatPr defaultRowHeight="14.4" x14ac:dyDescent="0.3"/>
  <sheetData>
    <row r="1" spans="1:4" x14ac:dyDescent="0.3">
      <c r="A1" s="37" t="s">
        <v>1410</v>
      </c>
      <c r="B1" s="37" t="s">
        <v>1406</v>
      </c>
      <c r="C1" s="37" t="s">
        <v>1409</v>
      </c>
    </row>
    <row r="2" spans="1:4" x14ac:dyDescent="0.3">
      <c r="A2" s="154" t="s">
        <v>454</v>
      </c>
      <c r="B2" s="176">
        <v>0.68062500000000004</v>
      </c>
      <c r="C2" s="176">
        <v>0.62590909090909086</v>
      </c>
    </row>
    <row r="3" spans="1:4" x14ac:dyDescent="0.3">
      <c r="A3" s="154" t="s">
        <v>455</v>
      </c>
      <c r="B3" s="176">
        <v>0.67999999999999994</v>
      </c>
      <c r="C3" s="176">
        <v>0.62590909090909086</v>
      </c>
    </row>
    <row r="4" spans="1:4" x14ac:dyDescent="0.3">
      <c r="A4" s="154" t="s">
        <v>453</v>
      </c>
      <c r="B4" s="176">
        <v>0.59687500000000004</v>
      </c>
      <c r="C4" s="176">
        <v>0.62590909090909086</v>
      </c>
    </row>
    <row r="5" spans="1:4" x14ac:dyDescent="0.3">
      <c r="A5" s="154" t="s">
        <v>456</v>
      </c>
      <c r="B5" s="176">
        <v>0.54833333333333334</v>
      </c>
      <c r="C5" s="176">
        <v>0.62590909090909086</v>
      </c>
    </row>
    <row r="6" spans="1:4" x14ac:dyDescent="0.3">
      <c r="A6" s="154" t="s">
        <v>457</v>
      </c>
      <c r="B6" s="176">
        <v>0.54500000000000004</v>
      </c>
      <c r="C6" s="176">
        <v>0.62590909090909086</v>
      </c>
    </row>
    <row r="7" spans="1:4" x14ac:dyDescent="0.3">
      <c r="A7" s="131" t="s">
        <v>612</v>
      </c>
      <c r="B7" s="176">
        <v>0.65888888888888897</v>
      </c>
      <c r="C7" s="176">
        <v>0.62590909090909086</v>
      </c>
    </row>
    <row r="8" spans="1:4" x14ac:dyDescent="0.3">
      <c r="A8" s="131" t="s">
        <v>613</v>
      </c>
      <c r="B8" s="176">
        <v>0.60333333333333339</v>
      </c>
      <c r="C8" s="176">
        <v>0.62590909090909086</v>
      </c>
    </row>
    <row r="9" spans="1:4" x14ac:dyDescent="0.3">
      <c r="A9" s="131" t="s">
        <v>611</v>
      </c>
      <c r="B9" s="176">
        <v>0.60249999999999992</v>
      </c>
      <c r="C9" s="176">
        <v>0.62590909090909086</v>
      </c>
    </row>
    <row r="14" spans="1:4" x14ac:dyDescent="0.3">
      <c r="A14" s="37" t="s">
        <v>1411</v>
      </c>
      <c r="B14" s="37">
        <v>2016</v>
      </c>
      <c r="C14" s="37">
        <v>2017</v>
      </c>
      <c r="D14" s="37">
        <v>2019</v>
      </c>
    </row>
    <row r="15" spans="1:4" x14ac:dyDescent="0.3">
      <c r="A15" s="37" t="s">
        <v>1412</v>
      </c>
      <c r="B15" s="176">
        <v>0.45454545454545447</v>
      </c>
      <c r="D15" s="176">
        <v>0.62590909090909086</v>
      </c>
    </row>
    <row r="16" spans="1:4" x14ac:dyDescent="0.3">
      <c r="A16" s="37" t="s">
        <v>1413</v>
      </c>
      <c r="B16" s="175">
        <v>0.42886000000000019</v>
      </c>
      <c r="C16" s="175">
        <v>0.51393999999999995</v>
      </c>
      <c r="D16" s="175">
        <v>0.72734999999999983</v>
      </c>
    </row>
    <row r="25" spans="1:3" x14ac:dyDescent="0.3">
      <c r="A25" s="37" t="s">
        <v>1408</v>
      </c>
      <c r="B25" s="37" t="s">
        <v>1406</v>
      </c>
      <c r="C25" s="37" t="s">
        <v>1409</v>
      </c>
    </row>
    <row r="26" spans="1:3" x14ac:dyDescent="0.3">
      <c r="A26" t="s">
        <v>431</v>
      </c>
      <c r="B26" s="176">
        <v>0.76239669421487621</v>
      </c>
      <c r="C26" s="176">
        <v>0.62590909090909086</v>
      </c>
    </row>
    <row r="27" spans="1:3" x14ac:dyDescent="0.3">
      <c r="A27" t="s">
        <v>436</v>
      </c>
      <c r="B27" s="176">
        <v>0.68181818181818177</v>
      </c>
      <c r="C27" s="176">
        <v>0.62590909090909086</v>
      </c>
    </row>
    <row r="28" spans="1:3" x14ac:dyDescent="0.3">
      <c r="A28" t="s">
        <v>441</v>
      </c>
      <c r="B28" s="176">
        <v>0.66666666666666663</v>
      </c>
      <c r="C28" s="176">
        <v>0.62590909090909086</v>
      </c>
    </row>
    <row r="29" spans="1:3" x14ac:dyDescent="0.3">
      <c r="A29" t="s">
        <v>445</v>
      </c>
      <c r="B29" s="176">
        <v>0.625</v>
      </c>
      <c r="C29" s="176">
        <v>0.62590909090909086</v>
      </c>
    </row>
    <row r="30" spans="1:3" x14ac:dyDescent="0.3">
      <c r="A30" t="s">
        <v>438</v>
      </c>
      <c r="B30" s="176">
        <v>0.60606060606060608</v>
      </c>
      <c r="C30" s="176">
        <v>0.62590909090909086</v>
      </c>
    </row>
    <row r="31" spans="1:3" x14ac:dyDescent="0.3">
      <c r="A31" t="s">
        <v>434</v>
      </c>
      <c r="B31" s="176">
        <v>0.60489510489510478</v>
      </c>
      <c r="C31" s="176">
        <v>0.62590909090909086</v>
      </c>
    </row>
    <row r="32" spans="1:3" x14ac:dyDescent="0.3">
      <c r="A32" t="s">
        <v>444</v>
      </c>
      <c r="B32" s="176">
        <v>0.54720279720279708</v>
      </c>
      <c r="C32" s="176">
        <v>0.62590909090909086</v>
      </c>
    </row>
    <row r="33" spans="1:3" x14ac:dyDescent="0.3">
      <c r="A33" t="s">
        <v>435</v>
      </c>
      <c r="B33" s="176">
        <v>0.52479338842975209</v>
      </c>
      <c r="C33" s="176">
        <v>0.62590909090909086</v>
      </c>
    </row>
    <row r="34" spans="1:3" x14ac:dyDescent="0.3">
      <c r="A34" t="s">
        <v>442</v>
      </c>
      <c r="B34" s="176">
        <v>0.4707792207792208</v>
      </c>
      <c r="C34" s="176">
        <v>0.62590909090909086</v>
      </c>
    </row>
  </sheetData>
  <autoFilter ref="A25:C25">
    <sortState ref="A26:C34">
      <sortCondition descending="1" ref="B25"/>
    </sortState>
  </autoFilter>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8"/>
  <sheetViews>
    <sheetView workbookViewId="0">
      <selection activeCell="J23" sqref="J23"/>
    </sheetView>
  </sheetViews>
  <sheetFormatPr defaultRowHeight="14.4" x14ac:dyDescent="0.3"/>
  <cols>
    <col min="12" max="12" width="15.33203125" bestFit="1" customWidth="1"/>
  </cols>
  <sheetData>
    <row r="1" spans="1:32" x14ac:dyDescent="0.3">
      <c r="A1" s="31" t="s">
        <v>451</v>
      </c>
      <c r="B1" s="13" t="s">
        <v>2</v>
      </c>
      <c r="C1" s="15" t="s">
        <v>4</v>
      </c>
      <c r="D1" s="15" t="s">
        <v>6</v>
      </c>
      <c r="E1" s="13" t="s">
        <v>8</v>
      </c>
      <c r="F1" s="13" t="s">
        <v>10</v>
      </c>
      <c r="G1" s="13" t="s">
        <v>12</v>
      </c>
      <c r="H1" s="13" t="s">
        <v>14</v>
      </c>
      <c r="I1" s="13" t="s">
        <v>16</v>
      </c>
      <c r="J1" s="13" t="s">
        <v>18</v>
      </c>
      <c r="K1" s="13" t="s">
        <v>20</v>
      </c>
      <c r="L1" s="13" t="s">
        <v>22</v>
      </c>
      <c r="M1" s="13" t="s">
        <v>24</v>
      </c>
      <c r="N1" s="13" t="s">
        <v>26</v>
      </c>
      <c r="O1" s="13" t="s">
        <v>28</v>
      </c>
      <c r="P1" s="13" t="s">
        <v>30</v>
      </c>
      <c r="Q1" s="13" t="s">
        <v>32</v>
      </c>
      <c r="R1" s="13" t="s">
        <v>34</v>
      </c>
      <c r="S1" s="13" t="s">
        <v>36</v>
      </c>
      <c r="T1" s="13" t="s">
        <v>38</v>
      </c>
      <c r="U1" s="13" t="s">
        <v>40</v>
      </c>
      <c r="V1" s="13" t="s">
        <v>42</v>
      </c>
      <c r="W1" s="13" t="s">
        <v>44</v>
      </c>
    </row>
    <row r="2" spans="1:32" x14ac:dyDescent="0.3">
      <c r="A2" s="37" t="s">
        <v>452</v>
      </c>
      <c r="B2" s="18" t="s">
        <v>453</v>
      </c>
      <c r="C2" s="18" t="s">
        <v>454</v>
      </c>
      <c r="D2" s="18" t="s">
        <v>453</v>
      </c>
      <c r="E2" s="18" t="s">
        <v>453</v>
      </c>
      <c r="F2" s="18" t="s">
        <v>454</v>
      </c>
      <c r="G2" s="18" t="s">
        <v>453</v>
      </c>
      <c r="H2" s="18" t="s">
        <v>454</v>
      </c>
      <c r="I2" s="18" t="s">
        <v>455</v>
      </c>
      <c r="J2" s="18" t="s">
        <v>453</v>
      </c>
      <c r="K2" s="18" t="s">
        <v>454</v>
      </c>
      <c r="L2" s="18" t="s">
        <v>456</v>
      </c>
      <c r="M2" s="18" t="s">
        <v>456</v>
      </c>
      <c r="N2" s="18" t="s">
        <v>453</v>
      </c>
      <c r="O2" s="18" t="s">
        <v>454</v>
      </c>
      <c r="P2" s="18" t="s">
        <v>453</v>
      </c>
      <c r="Q2" s="18" t="s">
        <v>454</v>
      </c>
      <c r="R2" s="18" t="s">
        <v>457</v>
      </c>
      <c r="S2" s="18" t="s">
        <v>456</v>
      </c>
      <c r="T2" s="18" t="s">
        <v>454</v>
      </c>
      <c r="U2" s="18" t="s">
        <v>453</v>
      </c>
      <c r="V2" s="18" t="s">
        <v>454</v>
      </c>
      <c r="W2" s="18" t="s">
        <v>455</v>
      </c>
    </row>
    <row r="3" spans="1:32" x14ac:dyDescent="0.3">
      <c r="A3" s="37" t="s">
        <v>458</v>
      </c>
      <c r="B3" s="38">
        <v>1586601</v>
      </c>
      <c r="C3" s="38">
        <v>1039828</v>
      </c>
      <c r="D3" s="38">
        <v>3222741</v>
      </c>
      <c r="E3" s="39">
        <v>1238122</v>
      </c>
      <c r="F3" s="38">
        <v>1258123</v>
      </c>
      <c r="G3" s="38">
        <v>1735048</v>
      </c>
      <c r="H3" s="38">
        <v>1378916</v>
      </c>
      <c r="I3" s="38">
        <v>1734334</v>
      </c>
      <c r="J3" s="38">
        <v>963552</v>
      </c>
      <c r="K3" s="38">
        <v>2531870</v>
      </c>
      <c r="L3" s="38">
        <v>1147205</v>
      </c>
      <c r="M3" s="38">
        <v>2384403</v>
      </c>
      <c r="N3" s="38">
        <v>1423360</v>
      </c>
      <c r="O3" s="38">
        <v>116219</v>
      </c>
      <c r="P3" s="38">
        <v>1101763</v>
      </c>
      <c r="Q3" s="38">
        <v>1057329</v>
      </c>
      <c r="R3" s="38">
        <v>2697600</v>
      </c>
      <c r="S3" s="38">
        <v>1053247</v>
      </c>
      <c r="T3" s="38">
        <v>1282378</v>
      </c>
      <c r="U3" s="38">
        <v>1228697</v>
      </c>
      <c r="V3" s="38">
        <v>907289</v>
      </c>
      <c r="W3" s="38">
        <v>1029564</v>
      </c>
    </row>
    <row r="4" spans="1:32" x14ac:dyDescent="0.3">
      <c r="A4" s="37"/>
    </row>
    <row r="5" spans="1:32" x14ac:dyDescent="0.3">
      <c r="A5" s="37" t="s">
        <v>609</v>
      </c>
    </row>
    <row r="6" spans="1:32" x14ac:dyDescent="0.3">
      <c r="C6" t="s">
        <v>610</v>
      </c>
      <c r="D6" t="s">
        <v>610</v>
      </c>
      <c r="E6" t="s">
        <v>610</v>
      </c>
    </row>
    <row r="7" spans="1:32" x14ac:dyDescent="0.3">
      <c r="C7" s="15" t="s">
        <v>6</v>
      </c>
      <c r="D7" s="18" t="s">
        <v>453</v>
      </c>
      <c r="E7" s="38">
        <v>3222741</v>
      </c>
      <c r="F7" t="s">
        <v>611</v>
      </c>
      <c r="K7" s="15" t="s">
        <v>6</v>
      </c>
      <c r="L7" s="13" t="s">
        <v>34</v>
      </c>
      <c r="M7" s="13" t="s">
        <v>20</v>
      </c>
      <c r="N7" s="13" t="s">
        <v>24</v>
      </c>
      <c r="O7" s="13" t="s">
        <v>12</v>
      </c>
      <c r="P7" s="13" t="s">
        <v>16</v>
      </c>
      <c r="Q7" s="13" t="s">
        <v>2</v>
      </c>
      <c r="R7" s="13" t="s">
        <v>26</v>
      </c>
      <c r="S7" s="13" t="s">
        <v>14</v>
      </c>
      <c r="T7" s="13" t="s">
        <v>38</v>
      </c>
      <c r="U7" s="13" t="s">
        <v>10</v>
      </c>
      <c r="V7" s="13" t="s">
        <v>8</v>
      </c>
      <c r="W7" s="13" t="s">
        <v>40</v>
      </c>
      <c r="X7" s="13" t="s">
        <v>28</v>
      </c>
      <c r="Y7" s="13" t="s">
        <v>22</v>
      </c>
      <c r="Z7" s="13" t="s">
        <v>30</v>
      </c>
      <c r="AA7" s="13" t="s">
        <v>32</v>
      </c>
      <c r="AB7" s="13" t="s">
        <v>36</v>
      </c>
      <c r="AC7" s="15" t="s">
        <v>4</v>
      </c>
      <c r="AD7" s="13" t="s">
        <v>44</v>
      </c>
      <c r="AE7" s="13" t="s">
        <v>18</v>
      </c>
      <c r="AF7" s="13" t="s">
        <v>42</v>
      </c>
    </row>
    <row r="8" spans="1:32" x14ac:dyDescent="0.3">
      <c r="C8" s="13" t="s">
        <v>34</v>
      </c>
      <c r="D8" s="18" t="s">
        <v>457</v>
      </c>
      <c r="E8" s="38">
        <v>2697600</v>
      </c>
      <c r="F8" t="s">
        <v>611</v>
      </c>
      <c r="K8" s="18" t="s">
        <v>453</v>
      </c>
      <c r="L8" s="18" t="s">
        <v>457</v>
      </c>
      <c r="M8" s="18" t="s">
        <v>454</v>
      </c>
      <c r="N8" s="18" t="s">
        <v>456</v>
      </c>
      <c r="O8" s="18" t="s">
        <v>453</v>
      </c>
      <c r="P8" s="18" t="s">
        <v>455</v>
      </c>
      <c r="Q8" s="18" t="s">
        <v>453</v>
      </c>
      <c r="R8" s="18" t="s">
        <v>453</v>
      </c>
      <c r="S8" s="18" t="s">
        <v>454</v>
      </c>
      <c r="T8" s="18" t="s">
        <v>454</v>
      </c>
      <c r="U8" s="18" t="s">
        <v>454</v>
      </c>
      <c r="V8" s="18" t="s">
        <v>453</v>
      </c>
      <c r="W8" s="18" t="s">
        <v>453</v>
      </c>
      <c r="X8" s="18" t="s">
        <v>454</v>
      </c>
      <c r="Y8" s="18" t="s">
        <v>456</v>
      </c>
      <c r="Z8" s="18" t="s">
        <v>453</v>
      </c>
      <c r="AA8" s="18" t="s">
        <v>454</v>
      </c>
      <c r="AB8" s="18" t="s">
        <v>456</v>
      </c>
      <c r="AC8" s="18" t="s">
        <v>454</v>
      </c>
      <c r="AD8" s="18" t="s">
        <v>455</v>
      </c>
      <c r="AE8" s="18" t="s">
        <v>453</v>
      </c>
      <c r="AF8" s="18" t="s">
        <v>454</v>
      </c>
    </row>
    <row r="9" spans="1:32" x14ac:dyDescent="0.3">
      <c r="C9" s="13" t="s">
        <v>20</v>
      </c>
      <c r="D9" s="18" t="s">
        <v>454</v>
      </c>
      <c r="E9" s="38">
        <v>2531870</v>
      </c>
      <c r="F9" t="s">
        <v>611</v>
      </c>
      <c r="K9" s="38">
        <v>3222741</v>
      </c>
      <c r="L9" s="38">
        <v>2697600</v>
      </c>
      <c r="M9" s="38">
        <v>2531870</v>
      </c>
      <c r="N9" s="38">
        <v>2384403</v>
      </c>
      <c r="O9" s="38">
        <v>1735048</v>
      </c>
      <c r="P9" s="38">
        <v>1734334</v>
      </c>
      <c r="Q9" s="38">
        <v>1586601</v>
      </c>
      <c r="R9" s="38">
        <v>1423360</v>
      </c>
      <c r="S9" s="38">
        <v>1378916</v>
      </c>
      <c r="T9" s="38">
        <v>1282378</v>
      </c>
      <c r="U9" s="38">
        <v>1258123</v>
      </c>
      <c r="V9" s="39">
        <v>1238122</v>
      </c>
      <c r="W9" s="38">
        <v>1228697</v>
      </c>
      <c r="X9" s="38">
        <v>1162190</v>
      </c>
      <c r="Y9" s="38">
        <v>1147205</v>
      </c>
      <c r="Z9" s="38">
        <v>1101763</v>
      </c>
      <c r="AA9" s="38">
        <v>1057329</v>
      </c>
      <c r="AB9" s="38">
        <v>1053247</v>
      </c>
      <c r="AC9" s="38">
        <v>1039828</v>
      </c>
      <c r="AD9" s="38">
        <v>1029564</v>
      </c>
      <c r="AE9" s="38">
        <v>963552</v>
      </c>
      <c r="AF9" s="38">
        <v>907289</v>
      </c>
    </row>
    <row r="10" spans="1:32" x14ac:dyDescent="0.3">
      <c r="C10" s="13" t="s">
        <v>24</v>
      </c>
      <c r="D10" s="18" t="s">
        <v>456</v>
      </c>
      <c r="E10" s="38">
        <v>2384403</v>
      </c>
      <c r="F10" t="s">
        <v>611</v>
      </c>
      <c r="K10" t="s">
        <v>611</v>
      </c>
      <c r="L10" t="s">
        <v>611</v>
      </c>
      <c r="M10" t="s">
        <v>611</v>
      </c>
      <c r="N10" t="s">
        <v>611</v>
      </c>
      <c r="O10" t="s">
        <v>612</v>
      </c>
      <c r="P10" t="s">
        <v>612</v>
      </c>
      <c r="Q10" t="s">
        <v>612</v>
      </c>
      <c r="R10" t="s">
        <v>612</v>
      </c>
      <c r="S10" t="s">
        <v>612</v>
      </c>
      <c r="T10" t="s">
        <v>612</v>
      </c>
      <c r="U10" t="s">
        <v>612</v>
      </c>
      <c r="V10" t="s">
        <v>612</v>
      </c>
      <c r="W10" t="s">
        <v>612</v>
      </c>
      <c r="X10" t="s">
        <v>613</v>
      </c>
      <c r="Y10" t="s">
        <v>613</v>
      </c>
      <c r="Z10" t="s">
        <v>613</v>
      </c>
      <c r="AA10" t="s">
        <v>613</v>
      </c>
      <c r="AB10" t="s">
        <v>613</v>
      </c>
      <c r="AC10" t="s">
        <v>613</v>
      </c>
      <c r="AD10" t="s">
        <v>613</v>
      </c>
      <c r="AE10" t="s">
        <v>613</v>
      </c>
      <c r="AF10" t="s">
        <v>613</v>
      </c>
    </row>
    <row r="11" spans="1:32" x14ac:dyDescent="0.3">
      <c r="C11" s="13" t="s">
        <v>12</v>
      </c>
      <c r="D11" s="18" t="s">
        <v>453</v>
      </c>
      <c r="E11" s="38">
        <v>1735048</v>
      </c>
      <c r="F11" t="s">
        <v>612</v>
      </c>
    </row>
    <row r="12" spans="1:32" x14ac:dyDescent="0.3">
      <c r="C12" s="13" t="s">
        <v>16</v>
      </c>
      <c r="D12" s="18" t="s">
        <v>455</v>
      </c>
      <c r="E12" s="38">
        <v>1734334</v>
      </c>
      <c r="F12" t="s">
        <v>612</v>
      </c>
    </row>
    <row r="13" spans="1:32" x14ac:dyDescent="0.3">
      <c r="C13" s="13" t="s">
        <v>2</v>
      </c>
      <c r="D13" s="18" t="s">
        <v>453</v>
      </c>
      <c r="E13" s="38">
        <v>1586601</v>
      </c>
      <c r="F13" t="s">
        <v>612</v>
      </c>
    </row>
    <row r="14" spans="1:32" x14ac:dyDescent="0.3">
      <c r="C14" s="13" t="s">
        <v>26</v>
      </c>
      <c r="D14" s="18" t="s">
        <v>453</v>
      </c>
      <c r="E14" s="38">
        <v>1423360</v>
      </c>
      <c r="F14" t="s">
        <v>612</v>
      </c>
    </row>
    <row r="15" spans="1:32" x14ac:dyDescent="0.3">
      <c r="C15" s="13" t="s">
        <v>14</v>
      </c>
      <c r="D15" s="18" t="s">
        <v>454</v>
      </c>
      <c r="E15" s="38">
        <v>1378916</v>
      </c>
      <c r="F15" t="s">
        <v>612</v>
      </c>
    </row>
    <row r="16" spans="1:32" x14ac:dyDescent="0.3">
      <c r="C16" s="13" t="s">
        <v>38</v>
      </c>
      <c r="D16" s="18" t="s">
        <v>454</v>
      </c>
      <c r="E16" s="38">
        <v>1282378</v>
      </c>
      <c r="F16" t="s">
        <v>612</v>
      </c>
    </row>
    <row r="17" spans="3:15" x14ac:dyDescent="0.3">
      <c r="C17" s="13" t="s">
        <v>10</v>
      </c>
      <c r="D17" s="18" t="s">
        <v>454</v>
      </c>
      <c r="E17" s="38">
        <v>1258123</v>
      </c>
      <c r="F17" t="s">
        <v>612</v>
      </c>
      <c r="K17" t="s">
        <v>611</v>
      </c>
    </row>
    <row r="18" spans="3:15" x14ac:dyDescent="0.3">
      <c r="C18" s="13" t="s">
        <v>8</v>
      </c>
      <c r="D18" s="18" t="s">
        <v>453</v>
      </c>
      <c r="E18" s="39">
        <v>1238122</v>
      </c>
      <c r="F18" t="s">
        <v>612</v>
      </c>
      <c r="K18" t="s">
        <v>612</v>
      </c>
    </row>
    <row r="19" spans="3:15" x14ac:dyDescent="0.3">
      <c r="C19" s="13" t="s">
        <v>40</v>
      </c>
      <c r="D19" s="18" t="s">
        <v>453</v>
      </c>
      <c r="E19" s="38">
        <v>1228697</v>
      </c>
      <c r="F19" t="s">
        <v>612</v>
      </c>
      <c r="K19" t="s">
        <v>613</v>
      </c>
      <c r="O19" s="18"/>
    </row>
    <row r="20" spans="3:15" x14ac:dyDescent="0.3">
      <c r="C20" s="13" t="s">
        <v>28</v>
      </c>
      <c r="D20" s="18" t="s">
        <v>454</v>
      </c>
      <c r="E20" s="38">
        <v>1162190</v>
      </c>
      <c r="F20" t="s">
        <v>613</v>
      </c>
      <c r="O20" s="18"/>
    </row>
    <row r="21" spans="3:15" x14ac:dyDescent="0.3">
      <c r="C21" s="13" t="s">
        <v>22</v>
      </c>
      <c r="D21" s="18" t="s">
        <v>456</v>
      </c>
      <c r="E21" s="38">
        <v>1147205</v>
      </c>
      <c r="F21" t="s">
        <v>613</v>
      </c>
      <c r="O21" s="18"/>
    </row>
    <row r="22" spans="3:15" x14ac:dyDescent="0.3">
      <c r="C22" s="13" t="s">
        <v>30</v>
      </c>
      <c r="D22" s="18" t="s">
        <v>453</v>
      </c>
      <c r="E22" s="38">
        <v>1101763</v>
      </c>
      <c r="F22" t="s">
        <v>613</v>
      </c>
      <c r="O22" s="18"/>
    </row>
    <row r="23" spans="3:15" x14ac:dyDescent="0.3">
      <c r="C23" s="13" t="s">
        <v>32</v>
      </c>
      <c r="D23" s="18" t="s">
        <v>454</v>
      </c>
      <c r="E23" s="38">
        <v>1057329</v>
      </c>
      <c r="F23" t="s">
        <v>613</v>
      </c>
      <c r="O23" s="18"/>
    </row>
    <row r="24" spans="3:15" x14ac:dyDescent="0.3">
      <c r="C24" s="13" t="s">
        <v>36</v>
      </c>
      <c r="D24" s="18" t="s">
        <v>456</v>
      </c>
      <c r="E24" s="38">
        <v>1053247</v>
      </c>
      <c r="F24" t="s">
        <v>613</v>
      </c>
      <c r="O24" s="18"/>
    </row>
    <row r="25" spans="3:15" x14ac:dyDescent="0.3">
      <c r="C25" s="15" t="s">
        <v>4</v>
      </c>
      <c r="D25" s="18" t="s">
        <v>454</v>
      </c>
      <c r="E25" s="38">
        <v>1039828</v>
      </c>
      <c r="F25" t="s">
        <v>613</v>
      </c>
      <c r="O25" s="18"/>
    </row>
    <row r="26" spans="3:15" x14ac:dyDescent="0.3">
      <c r="C26" s="13" t="s">
        <v>44</v>
      </c>
      <c r="D26" s="18" t="s">
        <v>455</v>
      </c>
      <c r="E26" s="38">
        <v>1029564</v>
      </c>
      <c r="F26" t="s">
        <v>613</v>
      </c>
      <c r="O26" s="18"/>
    </row>
    <row r="27" spans="3:15" x14ac:dyDescent="0.3">
      <c r="C27" s="13" t="s">
        <v>18</v>
      </c>
      <c r="D27" s="18" t="s">
        <v>453</v>
      </c>
      <c r="E27" s="38">
        <v>963552</v>
      </c>
      <c r="F27" t="s">
        <v>613</v>
      </c>
      <c r="O27" s="18"/>
    </row>
    <row r="28" spans="3:15" x14ac:dyDescent="0.3">
      <c r="C28" s="13" t="s">
        <v>42</v>
      </c>
      <c r="D28" s="18" t="s">
        <v>454</v>
      </c>
      <c r="E28" s="38">
        <v>907289</v>
      </c>
      <c r="F28" t="s">
        <v>613</v>
      </c>
      <c r="O28" s="18"/>
    </row>
    <row r="29" spans="3:15" x14ac:dyDescent="0.3">
      <c r="O29" s="18"/>
    </row>
    <row r="30" spans="3:15" x14ac:dyDescent="0.3">
      <c r="O30" s="18"/>
    </row>
    <row r="31" spans="3:15" x14ac:dyDescent="0.3">
      <c r="O31" s="18"/>
    </row>
    <row r="32" spans="3:15" x14ac:dyDescent="0.3">
      <c r="O32" s="18"/>
    </row>
    <row r="33" spans="15:15" x14ac:dyDescent="0.3">
      <c r="O33" s="18"/>
    </row>
    <row r="34" spans="15:15" x14ac:dyDescent="0.3">
      <c r="O34" s="18"/>
    </row>
    <row r="35" spans="15:15" x14ac:dyDescent="0.3">
      <c r="O35" s="18"/>
    </row>
    <row r="36" spans="15:15" x14ac:dyDescent="0.3">
      <c r="O36" s="18"/>
    </row>
    <row r="37" spans="15:15" x14ac:dyDescent="0.3">
      <c r="O37" s="18"/>
    </row>
    <row r="38" spans="15:15" x14ac:dyDescent="0.3">
      <c r="O38" s="18"/>
    </row>
  </sheetData>
  <autoFilter ref="C6:E6">
    <sortState ref="C7:E28">
      <sortCondition descending="1" ref="E6"/>
    </sortState>
  </autoFilter>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4EBF626675FA04E961029A0F5C7D655" ma:contentTypeVersion="11" ma:contentTypeDescription="Create a new document." ma:contentTypeScope="" ma:versionID="da539704b4cd236501488f777f8b535b">
  <xsd:schema xmlns:xsd="http://www.w3.org/2001/XMLSchema" xmlns:xs="http://www.w3.org/2001/XMLSchema" xmlns:p="http://schemas.microsoft.com/office/2006/metadata/properties" xmlns:ns3="db1d95e8-267a-4696-a61a-1bb8c0a4da23" xmlns:ns4="808fb62e-a849-4a05-9d46-6ebc5f69ae64" targetNamespace="http://schemas.microsoft.com/office/2006/metadata/properties" ma:root="true" ma:fieldsID="2f2b23d1f6b5245f62fdef17fda9b8e4" ns3:_="" ns4:_="">
    <xsd:import namespace="db1d95e8-267a-4696-a61a-1bb8c0a4da23"/>
    <xsd:import namespace="808fb62e-a849-4a05-9d46-6ebc5f69ae6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1d95e8-267a-4696-a61a-1bb8c0a4da23"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08fb62e-a849-4a05-9d46-6ebc5f69ae64"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47058C-996D-47CA-80A1-46ADC5951E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1d95e8-267a-4696-a61a-1bb8c0a4da23"/>
    <ds:schemaRef ds:uri="808fb62e-a849-4a05-9d46-6ebc5f69ae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267D94-6D9D-4DEB-B32B-6BF5B08EEE71}">
  <ds:schemaRefs>
    <ds:schemaRef ds:uri="db1d95e8-267a-4696-a61a-1bb8c0a4da23"/>
    <ds:schemaRef ds:uri="http://schemas.microsoft.com/office/infopath/2007/PartnerControls"/>
    <ds:schemaRef ds:uri="http://schemas.microsoft.com/office/2006/metadata/properties"/>
    <ds:schemaRef ds:uri="808fb62e-a849-4a05-9d46-6ebc5f69ae64"/>
    <ds:schemaRef ds:uri="http://schemas.microsoft.com/office/2006/documentManagement/types"/>
    <ds:schemaRef ds:uri="http://www.w3.org/XML/1998/namespace"/>
    <ds:schemaRef ds:uri="http://purl.org/dc/dcmitype/"/>
    <ds:schemaRef ds:uri="http://purl.org/dc/term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752765E8-22A0-4AE7-BEF2-3223012D85F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10</vt:i4>
      </vt:variant>
    </vt:vector>
  </HeadingPairs>
  <TitlesOfParts>
    <vt:vector size="10" baseType="lpstr">
      <vt:lpstr>Monitoring_eng</vt:lpstr>
      <vt:lpstr>Monitoring_ukr</vt:lpstr>
      <vt:lpstr>Recommendations_indicators</vt:lpstr>
      <vt:lpstr>Results_2019</vt:lpstr>
      <vt:lpstr>Categories_2019</vt:lpstr>
      <vt:lpstr>Analysis_2019</vt:lpstr>
      <vt:lpstr>Analysis_2016</vt:lpstr>
      <vt:lpstr>2016</vt:lpstr>
      <vt:lpstr>charts</vt:lpstr>
      <vt:lpstr>help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Michal</dc:creator>
  <cp:keywords/>
  <dc:description/>
  <cp:lastModifiedBy>admin</cp:lastModifiedBy>
  <cp:revision/>
  <dcterms:created xsi:type="dcterms:W3CDTF">2016-09-30T14:17:19Z</dcterms:created>
  <dcterms:modified xsi:type="dcterms:W3CDTF">2019-11-13T15:54:34Z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0x01010074EBF626675FA04E961029A0F5C7D655</vt:lpwstr>
  </property>
</Properties>
</file>